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Availability'!$A$1:$H$226</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Log'!$A$1:$G$8262</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16" fillId="0" borderId="0" applyAlignment="1" pivotButton="0" quotePrefix="0" xfId="0">
      <alignment horizontal="left"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7" t="inlineStr">
        <is>
          <t>PUMPKABOO (AVERAGE)</t>
        </is>
      </c>
      <c r="B344" s="6" t="inlineStr">
        <is>
          <t>Trade</t>
        </is>
      </c>
      <c r="C344" s="6" t="n"/>
      <c r="D344" s="6" t="inlineStr">
        <is>
          <t>GOURGEIST AVERAGE</t>
        </is>
      </c>
      <c r="E344" s="6" t="inlineStr">
        <is>
          <t>Item</t>
        </is>
      </c>
      <c r="F344" s="6" t="inlineStr">
        <is>
          <t>Linking Cord</t>
        </is>
      </c>
      <c r="G344" s="6" t="inlineStr">
        <is>
          <t>GOURGEIST AVERAGE</t>
        </is>
      </c>
    </row>
    <row r="345">
      <c r="A345" s="7" t="inlineStr">
        <is>
          <t>PUMPKABOO (LARGE)</t>
        </is>
      </c>
      <c r="B345" s="6" t="inlineStr">
        <is>
          <t>Trade</t>
        </is>
      </c>
      <c r="C345" s="6" t="n"/>
      <c r="D345" s="6" t="inlineStr">
        <is>
          <t>GOURGEIST LARGE</t>
        </is>
      </c>
      <c r="E345" s="6" t="inlineStr">
        <is>
          <t>Item</t>
        </is>
      </c>
      <c r="F345" s="6" t="inlineStr">
        <is>
          <t>Linking Cord</t>
        </is>
      </c>
      <c r="G345" s="6" t="inlineStr">
        <is>
          <t>GOURGEIST LARGE</t>
        </is>
      </c>
    </row>
    <row r="346">
      <c r="A346" s="7" t="inlineStr">
        <is>
          <t>PUMPKABOO (SMALL)</t>
        </is>
      </c>
      <c r="B346" s="6" t="inlineStr">
        <is>
          <t>Trade</t>
        </is>
      </c>
      <c r="C346" s="6" t="n"/>
      <c r="D346" s="6" t="inlineStr">
        <is>
          <t>GOURGEIST SMALL</t>
        </is>
      </c>
      <c r="E346" s="6" t="inlineStr">
        <is>
          <t>Item</t>
        </is>
      </c>
      <c r="F346" s="6" t="inlineStr">
        <is>
          <t>Linking Cord</t>
        </is>
      </c>
      <c r="G346" s="6" t="inlineStr">
        <is>
          <t>GOURGEIST SMALL</t>
        </is>
      </c>
    </row>
    <row r="347">
      <c r="A347" s="7" t="inlineStr">
        <is>
          <t>PUMPKABOO (SUPER)</t>
        </is>
      </c>
      <c r="B347" s="6" t="inlineStr">
        <is>
          <t>Trade</t>
        </is>
      </c>
      <c r="C347" s="6" t="n"/>
      <c r="D347" s="6" t="inlineStr">
        <is>
          <t>GOURGEIST SUPER</t>
        </is>
      </c>
      <c r="E347" s="6" t="inlineStr">
        <is>
          <t>Item</t>
        </is>
      </c>
      <c r="F347" s="6" t="inlineStr">
        <is>
          <t>Linking Cord</t>
        </is>
      </c>
      <c r="G347" s="6" t="inlineStr">
        <is>
          <t>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64"/>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6">
      <c r="E26" s="57" t="inlineStr">
        <is>
          <t>Note: Now placed on the map at (21,10).</t>
        </is>
      </c>
    </row>
    <row r="28" ht="20" customHeight="1">
      <c r="B28" s="40" t="inlineStr">
        <is>
          <t>Lass</t>
        </is>
      </c>
      <c r="C28" s="41" t="n"/>
      <c r="D28" s="41" t="n"/>
      <c r="E28" s="42" t="inlineStr">
        <is>
          <t>Lass Tiana</t>
        </is>
      </c>
      <c r="F28" s="41" t="n"/>
      <c r="G28" s="41" t="n"/>
      <c r="H28" s="41" t="n"/>
      <c r="I28" s="41" t="n"/>
      <c r="J28" s="41" t="n"/>
      <c r="K28" s="41" t="n"/>
      <c r="L28" s="41" t="n"/>
      <c r="M28" s="41" t="n"/>
      <c r="N28" s="41" t="n"/>
      <c r="O28" s="41" t="n"/>
      <c r="P28" s="41" t="n"/>
      <c r="Q28" s="41" t="n"/>
    </row>
    <row r="29" ht="69" customHeight="1">
      <c r="E29" s="43">
        <f>IFERROR(_xlfn.IMAGE("https://play.pokemonshowdown.com/sprites/gen5/starly.png"),"")</f>
        <v/>
      </c>
      <c r="G29" s="43">
        <f>IFERROR(_xlfn.IMAGE("https://play.pokemonshowdown.com/sprites/gen5/growlithe.png"),"")</f>
        <v/>
      </c>
      <c r="I29" s="43">
        <f>IFERROR(_xlfn.IMAGE("https://play.pokemonshowdown.com/sprites/gen5/bunnelby.png"),"")</f>
        <v/>
      </c>
      <c r="K29" s="43">
        <f>IFERROR(_xlfn.IMAGE("https://play.pokemonshowdown.com/sprites/gen5/shroomish.png"),"")</f>
        <v/>
      </c>
      <c r="Q29" s="44" t="inlineStr">
        <is>
          <t>Mandatory</t>
        </is>
      </c>
    </row>
    <row r="30">
      <c r="E30" s="45" t="inlineStr">
        <is>
          <t>Lv 6 Starly</t>
        </is>
      </c>
      <c r="F30" s="46" t="n"/>
      <c r="G30" s="45" t="inlineStr">
        <is>
          <t>Lv 6 Growlithe</t>
        </is>
      </c>
      <c r="H30" s="46" t="n"/>
      <c r="I30" s="45" t="inlineStr">
        <is>
          <t>Lv 7 Bunnelby</t>
        </is>
      </c>
      <c r="J30" s="46" t="n"/>
      <c r="K30" s="45" t="inlineStr">
        <is>
          <t>Lv 7 Shroomish</t>
        </is>
      </c>
      <c r="L30" s="46" t="n"/>
      <c r="Q30" s="47" t="inlineStr">
        <is>
          <t>Pokémon</t>
        </is>
      </c>
    </row>
    <row r="31">
      <c r="E31" s="48" t="inlineStr">
        <is>
          <t>Adamant</t>
        </is>
      </c>
      <c r="F31" s="48" t="inlineStr">
        <is>
          <t>Keen Eye</t>
        </is>
      </c>
      <c r="G31" s="48" t="inlineStr">
        <is>
          <t>Lonely</t>
        </is>
      </c>
      <c r="H31" s="48" t="inlineStr">
        <is>
          <t>Intimidate</t>
        </is>
      </c>
      <c r="I31" s="48" t="inlineStr">
        <is>
          <t>Lonely</t>
        </is>
      </c>
      <c r="J31" s="48" t="inlineStr">
        <is>
          <t>Huge Power</t>
        </is>
      </c>
      <c r="K31" s="48" t="inlineStr">
        <is>
          <t>Impish</t>
        </is>
      </c>
      <c r="L31" s="48" t="inlineStr">
        <is>
          <t>Poison Heal</t>
        </is>
      </c>
      <c r="Q31" s="47" t="inlineStr">
        <is>
          <t>Nature / Ability</t>
        </is>
      </c>
    </row>
    <row r="32">
      <c r="B32" s="47" t="inlineStr">
        <is>
          <t>AI Flags:</t>
        </is>
      </c>
      <c r="E32" s="49" t="inlineStr">
        <is>
          <t>Oran Berry</t>
        </is>
      </c>
      <c r="F32" s="46" t="n"/>
      <c r="G32" s="49" t="inlineStr">
        <is>
          <t>Charcoal</t>
        </is>
      </c>
      <c r="H32" s="46" t="n"/>
      <c r="I32" s="49" t="inlineStr">
        <is>
          <t>Silk Scarf</t>
        </is>
      </c>
      <c r="J32" s="46" t="n"/>
      <c r="K32" s="49" t="inlineStr">
        <is>
          <t>Toxic Orb</t>
        </is>
      </c>
      <c r="L32" s="46" t="n"/>
      <c r="Q32" s="47" t="inlineStr">
        <is>
          <t>Item</t>
        </is>
      </c>
    </row>
    <row r="33">
      <c r="B33" s="44" t="inlineStr">
        <is>
          <t>Smart Trainer</t>
        </is>
      </c>
      <c r="E33" s="51" t="inlineStr">
        <is>
          <t>Quick Attack</t>
        </is>
      </c>
      <c r="F33" s="46" t="n"/>
      <c r="G33" s="58" t="inlineStr">
        <is>
          <t>Flame Charge</t>
        </is>
      </c>
      <c r="H33" s="46" t="n"/>
      <c r="I33" s="51" t="inlineStr">
        <is>
          <t>Quick Attack</t>
        </is>
      </c>
      <c r="J33" s="46" t="n"/>
      <c r="K33" s="59" t="inlineStr">
        <is>
          <t>Mega Drain</t>
        </is>
      </c>
      <c r="L33" s="46" t="n"/>
      <c r="Q33" s="47" t="inlineStr">
        <is>
          <t>Moves</t>
        </is>
      </c>
    </row>
    <row r="34">
      <c r="E34" s="60" t="inlineStr">
        <is>
          <t>Wing Attack</t>
        </is>
      </c>
      <c r="F34" s="46" t="n"/>
      <c r="G34" s="58" t="inlineStr">
        <is>
          <t>Ember</t>
        </is>
      </c>
      <c r="H34" s="46" t="n"/>
      <c r="I34" s="53" t="inlineStr">
        <is>
          <t>Mud-Slap</t>
        </is>
      </c>
      <c r="J34" s="46" t="n"/>
      <c r="K34" s="59" t="inlineStr">
        <is>
          <t>Leech Seed</t>
        </is>
      </c>
      <c r="L34" s="46" t="n"/>
    </row>
    <row r="35">
      <c r="E35" s="51" t="inlineStr">
        <is>
          <t>Growl</t>
        </is>
      </c>
      <c r="F35" s="46" t="n"/>
      <c r="G35" s="50" t="inlineStr">
        <is>
          <t>Bite</t>
        </is>
      </c>
      <c r="H35" s="46" t="n"/>
      <c r="I35" s="51" t="inlineStr">
        <is>
          <t>Tackle</t>
        </is>
      </c>
      <c r="J35" s="46" t="n"/>
      <c r="K35" s="59" t="inlineStr">
        <is>
          <t>Stun Spore</t>
        </is>
      </c>
      <c r="L35" s="46" t="n"/>
    </row>
    <row r="36">
      <c r="E36" s="51" t="inlineStr">
        <is>
          <t>Double Team</t>
        </is>
      </c>
      <c r="F36" s="46" t="n"/>
      <c r="G36" s="51" t="inlineStr">
        <is>
          <t>Leer</t>
        </is>
      </c>
      <c r="H36" s="46" t="n"/>
      <c r="I36" s="51" t="inlineStr">
        <is>
          <t>Leer</t>
        </is>
      </c>
      <c r="J36" s="46" t="n"/>
      <c r="K36" s="51" t="inlineStr">
        <is>
          <t>Headbutt</t>
        </is>
      </c>
      <c r="L36" s="46" t="n"/>
    </row>
    <row r="38" ht="20" customHeight="1">
      <c r="B38" s="40" t="inlineStr">
        <is>
          <t>Youngster</t>
        </is>
      </c>
      <c r="C38" s="41" t="n"/>
      <c r="D38" s="41" t="n"/>
      <c r="E38" s="42" t="inlineStr">
        <is>
          <t>Youngster Allen</t>
        </is>
      </c>
      <c r="F38" s="41" t="n"/>
      <c r="G38" s="41" t="n"/>
      <c r="H38" s="41" t="n"/>
      <c r="I38" s="41" t="n"/>
      <c r="J38" s="41" t="n"/>
      <c r="K38" s="41" t="n"/>
      <c r="L38" s="41" t="n"/>
      <c r="M38" s="41" t="n"/>
      <c r="N38" s="41" t="n"/>
      <c r="O38" s="41" t="n"/>
      <c r="P38" s="41" t="n"/>
      <c r="Q38" s="41" t="n"/>
    </row>
    <row r="39" ht="69" customHeight="1">
      <c r="E39" s="43">
        <f>IFERROR(_xlfn.IMAGE("https://play.pokemonshowdown.com/sprites/gen5/zigzagoon.png"),"")</f>
        <v/>
      </c>
      <c r="G39" s="43">
        <f>IFERROR(_xlfn.IMAGE("https://play.pokemonshowdown.com/sprites/gen5/sentret.png"),"")</f>
        <v/>
      </c>
      <c r="I39" s="43">
        <f>IFERROR(_xlfn.IMAGE("https://play.pokemonshowdown.com/sprites/gen5/pidgey.png"),"")</f>
        <v/>
      </c>
      <c r="Q39" s="44" t="inlineStr">
        <is>
          <t>Mandatory</t>
        </is>
      </c>
    </row>
    <row r="40">
      <c r="E40" s="45" t="inlineStr">
        <is>
          <t>Lv 6 Zigzagoon</t>
        </is>
      </c>
      <c r="F40" s="46" t="n"/>
      <c r="G40" s="45" t="inlineStr">
        <is>
          <t>Lv 6 Sentret</t>
        </is>
      </c>
      <c r="H40" s="46" t="n"/>
      <c r="I40" s="45" t="inlineStr">
        <is>
          <t>Lv 7 Pidgey</t>
        </is>
      </c>
      <c r="J40" s="46" t="n"/>
      <c r="Q40" s="47" t="inlineStr">
        <is>
          <t>Pokémon</t>
        </is>
      </c>
    </row>
    <row r="41">
      <c r="E41" s="48" t="inlineStr">
        <is>
          <t>Adamant</t>
        </is>
      </c>
      <c r="F41" s="48" t="inlineStr">
        <is>
          <t>Gluttony</t>
        </is>
      </c>
      <c r="G41" s="48" t="inlineStr">
        <is>
          <t>Adamant</t>
        </is>
      </c>
      <c r="H41" s="48" t="inlineStr">
        <is>
          <t>Adaptability</t>
        </is>
      </c>
      <c r="I41" s="48" t="inlineStr">
        <is>
          <t>Modest</t>
        </is>
      </c>
      <c r="J41" s="48" t="inlineStr">
        <is>
          <t>Tangled Feet</t>
        </is>
      </c>
      <c r="Q41" s="47" t="inlineStr">
        <is>
          <t>Nature / Ability</t>
        </is>
      </c>
    </row>
    <row r="42">
      <c r="B42" s="47" t="inlineStr">
        <is>
          <t>AI Flags:</t>
        </is>
      </c>
      <c r="E42" s="49" t="inlineStr">
        <is>
          <t>Silk Scarf</t>
        </is>
      </c>
      <c r="F42" s="46" t="n"/>
      <c r="G42" s="49" t="inlineStr">
        <is>
          <t>Silk Scarf</t>
        </is>
      </c>
      <c r="H42" s="46" t="n"/>
      <c r="I42" s="49" t="inlineStr">
        <is>
          <t>Sharp Beak</t>
        </is>
      </c>
      <c r="J42" s="46" t="n"/>
      <c r="Q42" s="47" t="inlineStr">
        <is>
          <t>Item</t>
        </is>
      </c>
    </row>
    <row r="43">
      <c r="B43" s="44" t="inlineStr">
        <is>
          <t>Smart Trainer</t>
        </is>
      </c>
      <c r="E43" s="51" t="inlineStr">
        <is>
          <t>Quick Attack</t>
        </is>
      </c>
      <c r="F43" s="46" t="n"/>
      <c r="G43" s="51" t="inlineStr">
        <is>
          <t>Quick Attack</t>
        </is>
      </c>
      <c r="H43" s="46" t="n"/>
      <c r="I43" s="60" t="inlineStr">
        <is>
          <t>Gust</t>
        </is>
      </c>
      <c r="J43" s="46" t="n"/>
      <c r="Q43" s="47" t="inlineStr">
        <is>
          <t>Moves</t>
        </is>
      </c>
    </row>
    <row r="44">
      <c r="E44" s="53" t="inlineStr">
        <is>
          <t>Sand Attack</t>
        </is>
      </c>
      <c r="F44" s="46" t="n"/>
      <c r="G44" s="53" t="inlineStr">
        <is>
          <t>Sand Attack</t>
        </is>
      </c>
      <c r="H44" s="46" t="n"/>
      <c r="I44" s="51" t="inlineStr">
        <is>
          <t>Quick Attack</t>
        </is>
      </c>
      <c r="J44" s="46" t="n"/>
    </row>
    <row r="45">
      <c r="E45" s="51" t="inlineStr">
        <is>
          <t>Headbutt</t>
        </is>
      </c>
      <c r="F45" s="46" t="n"/>
      <c r="G45" s="51" t="inlineStr">
        <is>
          <t>Scratch</t>
        </is>
      </c>
      <c r="H45" s="46" t="n"/>
      <c r="I45" s="53" t="inlineStr">
        <is>
          <t>Sand Attack</t>
        </is>
      </c>
      <c r="J45" s="46" t="n"/>
    </row>
    <row r="46">
      <c r="E46" s="51" t="inlineStr">
        <is>
          <t>Growl</t>
        </is>
      </c>
      <c r="F46" s="46" t="n"/>
      <c r="G46" s="51" t="inlineStr">
        <is>
          <t>Defense Curl</t>
        </is>
      </c>
      <c r="H46" s="46" t="n"/>
      <c r="I46" s="53" t="inlineStr">
        <is>
          <t>Mud-Slap</t>
        </is>
      </c>
      <c r="J46" s="46" t="n"/>
    </row>
    <row r="48" ht="24" customHeight="1">
      <c r="B48" s="38" t="inlineStr">
        <is>
          <t>Route 104</t>
        </is>
      </c>
      <c r="C48" s="39" t="n"/>
      <c r="D48" s="39" t="n"/>
      <c r="E48" s="39" t="n"/>
      <c r="F48" s="39" t="n"/>
      <c r="G48" s="39" t="n"/>
      <c r="H48" s="39" t="n"/>
      <c r="I48" s="39" t="n"/>
      <c r="J48" s="39" t="n"/>
      <c r="K48" s="39" t="n"/>
      <c r="L48" s="39" t="n"/>
      <c r="M48" s="39" t="n"/>
      <c r="N48" s="39" t="n"/>
      <c r="O48" s="39" t="n"/>
      <c r="P48" s="39" t="n"/>
      <c r="Q48" s="39" t="n"/>
    </row>
    <row r="50" ht="20" customHeight="1">
      <c r="B50" s="40" t="inlineStr">
        <is>
          <t>Fisherman</t>
        </is>
      </c>
      <c r="C50" s="41" t="n"/>
      <c r="D50" s="41" t="n"/>
      <c r="E50" s="42" t="inlineStr">
        <is>
          <t>Fisherman Darian</t>
        </is>
      </c>
      <c r="F50" s="41" t="n"/>
      <c r="G50" s="41" t="n"/>
      <c r="H50" s="41" t="n"/>
      <c r="I50" s="41" t="n"/>
      <c r="J50" s="41" t="n"/>
      <c r="K50" s="41" t="n"/>
      <c r="L50" s="41" t="n"/>
      <c r="M50" s="41" t="n"/>
      <c r="N50" s="41" t="n"/>
      <c r="O50" s="41" t="n"/>
      <c r="P50" s="41" t="n"/>
      <c r="Q50" s="41" t="n"/>
    </row>
    <row r="51" ht="69" customHeight="1">
      <c r="E51" s="43">
        <f>IFERROR(_xlfn.IMAGE("https://play.pokemonshowdown.com/sprites/gen5/poliwag.png"),"")</f>
        <v/>
      </c>
      <c r="G51" s="43">
        <f>IFERROR(_xlfn.IMAGE("https://play.pokemonshowdown.com/sprites/gen5/dwebble.png"),"")</f>
        <v/>
      </c>
      <c r="I51" s="43">
        <f>IFERROR(_xlfn.IMAGE("https://play.pokemonshowdown.com/sprites/gen5/finneon.png"),"")</f>
        <v/>
      </c>
      <c r="K51" s="43">
        <f>IFERROR(_xlfn.IMAGE("https://play.pokemonshowdown.com/sprites/gen5/corphish.png"),"")</f>
        <v/>
      </c>
      <c r="Q51" s="44" t="inlineStr">
        <is>
          <t>Mandatory</t>
        </is>
      </c>
    </row>
    <row r="52">
      <c r="E52" s="45" t="inlineStr">
        <is>
          <t>Lv 7 Poliwag</t>
        </is>
      </c>
      <c r="F52" s="46" t="n"/>
      <c r="G52" s="45" t="inlineStr">
        <is>
          <t>Lv 7 Dwebble</t>
        </is>
      </c>
      <c r="H52" s="46" t="n"/>
      <c r="I52" s="45" t="inlineStr">
        <is>
          <t>Lv 7 Finneon</t>
        </is>
      </c>
      <c r="J52" s="46" t="n"/>
      <c r="K52" s="45" t="inlineStr">
        <is>
          <t>Lv 8 Corphish</t>
        </is>
      </c>
      <c r="L52" s="46" t="n"/>
      <c r="Q52" s="47" t="inlineStr">
        <is>
          <t>Pokémon</t>
        </is>
      </c>
    </row>
    <row r="53">
      <c r="E53" s="48" t="inlineStr">
        <is>
          <t>Bold</t>
        </is>
      </c>
      <c r="F53" s="48" t="inlineStr">
        <is>
          <t>Water Absorb</t>
        </is>
      </c>
      <c r="G53" s="48" t="inlineStr">
        <is>
          <t>Adamant</t>
        </is>
      </c>
      <c r="H53" s="48" t="inlineStr">
        <is>
          <t>Sturdy</t>
        </is>
      </c>
      <c r="I53" s="48" t="inlineStr">
        <is>
          <t>Modest</t>
        </is>
      </c>
      <c r="J53" s="48" t="inlineStr">
        <is>
          <t>Swift Swim</t>
        </is>
      </c>
      <c r="K53" s="48" t="inlineStr">
        <is>
          <t>Naughty</t>
        </is>
      </c>
      <c r="L53" s="48" t="inlineStr">
        <is>
          <t>Adaptability</t>
        </is>
      </c>
      <c r="Q53" s="47" t="inlineStr">
        <is>
          <t>Nature / Ability</t>
        </is>
      </c>
    </row>
    <row r="54">
      <c r="B54" s="47" t="inlineStr">
        <is>
          <t>AI Flags:</t>
        </is>
      </c>
      <c r="E54" s="49" t="inlineStr">
        <is>
          <t>Oran Berry</t>
        </is>
      </c>
      <c r="F54" s="46" t="n"/>
      <c r="G54" s="49" t="inlineStr">
        <is>
          <t>Oran Berry</t>
        </is>
      </c>
      <c r="H54" s="46" t="n"/>
      <c r="I54" s="49" t="inlineStr">
        <is>
          <t>Mystic Water</t>
        </is>
      </c>
      <c r="J54" s="46" t="n"/>
      <c r="K54" s="49" t="inlineStr">
        <is>
          <t>Oran Berry</t>
        </is>
      </c>
      <c r="L54" s="46" t="n"/>
      <c r="Q54" s="47" t="inlineStr">
        <is>
          <t>Item</t>
        </is>
      </c>
    </row>
    <row r="55">
      <c r="B55" s="44" t="inlineStr">
        <is>
          <t>Smart Trainer</t>
        </is>
      </c>
      <c r="E55" s="61" t="inlineStr">
        <is>
          <t>Bubble Beam</t>
        </is>
      </c>
      <c r="F55" s="46" t="n"/>
      <c r="G55" s="62" t="inlineStr">
        <is>
          <t>Rock Tomb</t>
        </is>
      </c>
      <c r="H55" s="46" t="n"/>
      <c r="I55" s="61" t="inlineStr">
        <is>
          <t>Water Pulse</t>
        </is>
      </c>
      <c r="J55" s="46" t="n"/>
      <c r="K55" s="61" t="inlineStr">
        <is>
          <t>Aqua Jet</t>
        </is>
      </c>
      <c r="L55" s="46" t="n"/>
      <c r="Q55" s="47" t="inlineStr">
        <is>
          <t>Moves</t>
        </is>
      </c>
    </row>
    <row r="56">
      <c r="E56" s="63" t="inlineStr">
        <is>
          <t>Hypnosis</t>
        </is>
      </c>
      <c r="F56" s="46" t="n"/>
      <c r="G56" s="54" t="inlineStr">
        <is>
          <t>Bug Bite</t>
        </is>
      </c>
      <c r="H56" s="46" t="n"/>
      <c r="I56" s="60" t="inlineStr">
        <is>
          <t>Air Cutter</t>
        </is>
      </c>
      <c r="J56" s="46" t="n"/>
      <c r="K56" s="61" t="inlineStr">
        <is>
          <t>Bubble Beam</t>
        </is>
      </c>
      <c r="L56" s="46" t="n"/>
    </row>
    <row r="57">
      <c r="E57" s="64" t="inlineStr">
        <is>
          <t>Icy Wind</t>
        </is>
      </c>
      <c r="F57" s="46" t="n"/>
      <c r="G57" s="53" t="inlineStr">
        <is>
          <t>Sand Attack</t>
        </is>
      </c>
      <c r="H57" s="46" t="n"/>
      <c r="I57" s="64" t="inlineStr">
        <is>
          <t>Aurora Beam</t>
        </is>
      </c>
      <c r="J57" s="46" t="n"/>
      <c r="K57" s="50" t="inlineStr">
        <is>
          <t>Knock Off</t>
        </is>
      </c>
      <c r="L57" s="46" t="n"/>
    </row>
    <row r="58">
      <c r="E58" s="51" t="inlineStr">
        <is>
          <t>Encore</t>
        </is>
      </c>
      <c r="F58" s="46" t="n"/>
      <c r="G58" s="62" t="inlineStr">
        <is>
          <t>Stealth Rock</t>
        </is>
      </c>
      <c r="H58" s="46" t="n"/>
      <c r="I58" s="51" t="inlineStr">
        <is>
          <t>Attract</t>
        </is>
      </c>
      <c r="J58" s="46" t="n"/>
      <c r="K58" s="62" t="inlineStr">
        <is>
          <t>Rock Tomb</t>
        </is>
      </c>
      <c r="L58" s="46" t="n"/>
    </row>
    <row r="59">
      <c r="E59" s="57" t="inlineStr">
        <is>
          <t>Note: Fisherman slot. Moved from Split 2.</t>
        </is>
      </c>
    </row>
    <row r="61" ht="20" customHeight="1">
      <c r="B61" s="40" t="inlineStr">
        <is>
          <t>Youngster</t>
        </is>
      </c>
      <c r="C61" s="41" t="n"/>
      <c r="D61" s="41" t="n"/>
      <c r="E61" s="42" t="inlineStr">
        <is>
          <t>Youngster Billy</t>
        </is>
      </c>
      <c r="F61" s="41" t="n"/>
      <c r="G61" s="41" t="n"/>
      <c r="H61" s="41" t="n"/>
      <c r="I61" s="41" t="n"/>
      <c r="J61" s="41" t="n"/>
      <c r="K61" s="41" t="n"/>
      <c r="L61" s="41" t="n"/>
      <c r="M61" s="41" t="n"/>
      <c r="N61" s="41" t="n"/>
      <c r="O61" s="41" t="n"/>
      <c r="P61" s="41" t="n"/>
      <c r="Q61" s="41" t="n"/>
    </row>
    <row r="62" ht="69" customHeight="1">
      <c r="E62" s="43">
        <f>IFERROR(_xlfn.IMAGE("https://play.pokemonshowdown.com/sprites/gen5/hoothoot.png"),"")</f>
        <v/>
      </c>
      <c r="G62" s="43">
        <f>IFERROR(_xlfn.IMAGE("https://play.pokemonshowdown.com/sprites/gen5/nidoran-f.png"),"")</f>
        <v/>
      </c>
      <c r="I62" s="43">
        <f>IFERROR(_xlfn.IMAGE("https://play.pokemonshowdown.com/sprites/gen5/pancham.png"),"")</f>
        <v/>
      </c>
      <c r="K62" s="43">
        <f>IFERROR(_xlfn.IMAGE("https://play.pokemonshowdown.com/sprites/gen5/electrike.png"),"")</f>
        <v/>
      </c>
      <c r="Q62" s="44" t="inlineStr">
        <is>
          <t>Mandatory</t>
        </is>
      </c>
    </row>
    <row r="63">
      <c r="E63" s="45" t="inlineStr">
        <is>
          <t>Lv 7 Hoothoot</t>
        </is>
      </c>
      <c r="F63" s="46" t="n"/>
      <c r="G63" s="45" t="inlineStr">
        <is>
          <t>Lv 7 Nidoran-F</t>
        </is>
      </c>
      <c r="H63" s="46" t="n"/>
      <c r="I63" s="45" t="inlineStr">
        <is>
          <t>Lv 8 Pancham</t>
        </is>
      </c>
      <c r="J63" s="46" t="n"/>
      <c r="K63" s="45" t="inlineStr">
        <is>
          <t>Lv 8 Electrike</t>
        </is>
      </c>
      <c r="L63" s="46" t="n"/>
      <c r="Q63" s="47" t="inlineStr">
        <is>
          <t>Pokémon</t>
        </is>
      </c>
    </row>
    <row r="64">
      <c r="E64" s="48" t="inlineStr">
        <is>
          <t>Careful</t>
        </is>
      </c>
      <c r="F64" s="48" t="inlineStr">
        <is>
          <t>Insomnia</t>
        </is>
      </c>
      <c r="G64" s="48" t="inlineStr">
        <is>
          <t>Adamant</t>
        </is>
      </c>
      <c r="H64" s="48" t="inlineStr">
        <is>
          <t>Poison Point</t>
        </is>
      </c>
      <c r="I64" s="48" t="inlineStr">
        <is>
          <t>Adamant</t>
        </is>
      </c>
      <c r="J64" s="48" t="inlineStr">
        <is>
          <t>Iron Fist</t>
        </is>
      </c>
      <c r="K64" s="48" t="inlineStr">
        <is>
          <t>Rash</t>
        </is>
      </c>
      <c r="L64" s="48" t="inlineStr">
        <is>
          <t>Static</t>
        </is>
      </c>
      <c r="Q64" s="47" t="inlineStr">
        <is>
          <t>Nature / Ability</t>
        </is>
      </c>
    </row>
    <row r="65">
      <c r="B65" s="47" t="inlineStr">
        <is>
          <t>AI Flags:</t>
        </is>
      </c>
      <c r="E65" s="49" t="inlineStr">
        <is>
          <t>Oran Berry</t>
        </is>
      </c>
      <c r="F65" s="46" t="n"/>
      <c r="G65" s="49" t="inlineStr">
        <is>
          <t>Poison Barb</t>
        </is>
      </c>
      <c r="H65" s="46" t="n"/>
      <c r="I65" s="49" t="inlineStr">
        <is>
          <t>Black Belt</t>
        </is>
      </c>
      <c r="J65" s="46" t="n"/>
      <c r="K65" s="49" t="inlineStr">
        <is>
          <t>Magnet</t>
        </is>
      </c>
      <c r="L65" s="46" t="n"/>
      <c r="Q65" s="47" t="inlineStr">
        <is>
          <t>Item</t>
        </is>
      </c>
    </row>
    <row r="66">
      <c r="B66" s="44" t="inlineStr">
        <is>
          <t>Smart Trainer</t>
        </is>
      </c>
      <c r="E66" s="63" t="inlineStr">
        <is>
          <t>Hypnosis</t>
        </is>
      </c>
      <c r="F66" s="46" t="n"/>
      <c r="G66" s="55" t="inlineStr">
        <is>
          <t>Poison Sting</t>
        </is>
      </c>
      <c r="H66" s="46" t="n"/>
      <c r="I66" s="65" t="inlineStr">
        <is>
          <t>Arm Thrust</t>
        </is>
      </c>
      <c r="J66" s="46" t="n"/>
      <c r="K66" s="52" t="inlineStr">
        <is>
          <t>Thunder Shock</t>
        </is>
      </c>
      <c r="L66" s="46" t="n"/>
      <c r="Q66" s="47" t="inlineStr">
        <is>
          <t>Moves</t>
        </is>
      </c>
    </row>
    <row r="67">
      <c r="E67" s="60" t="inlineStr">
        <is>
          <t>Peck</t>
        </is>
      </c>
      <c r="F67" s="46" t="n"/>
      <c r="G67" s="65" t="inlineStr">
        <is>
          <t>Double Kick</t>
        </is>
      </c>
      <c r="H67" s="46" t="n"/>
      <c r="I67" s="66" t="inlineStr">
        <is>
          <t>Bullet Punch</t>
        </is>
      </c>
      <c r="J67" s="46" t="n"/>
      <c r="K67" s="51" t="inlineStr">
        <is>
          <t>Quick Attack</t>
        </is>
      </c>
      <c r="L67" s="46" t="n"/>
    </row>
    <row r="68">
      <c r="E68" s="63" t="inlineStr">
        <is>
          <t>Confusion</t>
        </is>
      </c>
      <c r="F68" s="46" t="n"/>
      <c r="G68" s="50" t="inlineStr">
        <is>
          <t>Bite</t>
        </is>
      </c>
      <c r="H68" s="46" t="n"/>
      <c r="I68" s="51" t="inlineStr">
        <is>
          <t>Leer</t>
        </is>
      </c>
      <c r="J68" s="46" t="n"/>
      <c r="K68" s="52" t="inlineStr">
        <is>
          <t>Thunder Wave</t>
        </is>
      </c>
      <c r="L68" s="46" t="n"/>
    </row>
    <row r="69">
      <c r="E69" s="63" t="inlineStr">
        <is>
          <t>Reflect</t>
        </is>
      </c>
      <c r="F69" s="46" t="n"/>
      <c r="G69" s="51" t="inlineStr">
        <is>
          <t>Tail Whip</t>
        </is>
      </c>
      <c r="H69" s="46" t="n"/>
      <c r="I69" s="51" t="inlineStr">
        <is>
          <t>Tackle</t>
        </is>
      </c>
      <c r="J69" s="46" t="n"/>
      <c r="K69" s="50" t="inlineStr">
        <is>
          <t>Bite</t>
        </is>
      </c>
      <c r="L69" s="46" t="n"/>
    </row>
    <row r="70">
      <c r="E70" s="57" t="inlineStr">
        <is>
          <t>Note: Regular trainer slot. Moved from Split 2.</t>
        </is>
      </c>
    </row>
    <row r="72" ht="20" customHeight="1">
      <c r="B72" s="40" t="inlineStr">
        <is>
          <t>Team Magma</t>
        </is>
      </c>
      <c r="C72" s="41" t="n"/>
      <c r="D72" s="41" t="n"/>
      <c r="E72" s="42" t="inlineStr">
        <is>
          <t>Team Magma Grunt</t>
        </is>
      </c>
      <c r="F72" s="41" t="n"/>
      <c r="G72" s="41" t="n"/>
      <c r="H72" s="41" t="n"/>
      <c r="I72" s="41" t="n"/>
      <c r="J72" s="41" t="n"/>
      <c r="K72" s="41" t="n"/>
      <c r="L72" s="41" t="n"/>
      <c r="M72" s="41" t="n"/>
      <c r="N72" s="41" t="n"/>
      <c r="O72" s="41" t="n"/>
      <c r="P72" s="41" t="n"/>
      <c r="Q72" s="41" t="n"/>
    </row>
    <row r="73" ht="69" customHeight="1">
      <c r="E73" s="43">
        <f>IFERROR(_xlfn.IMAGE("https://play.pokemonshowdown.com/sprites/gen5/vulpix.png"),"")</f>
        <v/>
      </c>
      <c r="G73" s="43">
        <f>IFERROR(_xlfn.IMAGE("https://play.pokemonshowdown.com/sprites/gen5/numel.png"),"")</f>
        <v/>
      </c>
      <c r="I73" s="43">
        <f>IFERROR(_xlfn.IMAGE("https://play.pokemonshowdown.com/sprites/gen5/skorupi.png"),"")</f>
        <v/>
      </c>
      <c r="K73" s="43">
        <f>IFERROR(_xlfn.IMAGE("https://play.pokemonshowdown.com/sprites/gen5/houndour.png"),"")</f>
        <v/>
      </c>
      <c r="M73" s="43">
        <f>IFERROR(_xlfn.IMAGE("https://play.pokemonshowdown.com/sprites/gen5/sandile.png"),"")</f>
        <v/>
      </c>
      <c r="Q73" s="44" t="inlineStr">
        <is>
          <t>Mandatory</t>
        </is>
      </c>
    </row>
    <row r="74">
      <c r="E74" s="45" t="inlineStr">
        <is>
          <t>Lv 9 Vulpix</t>
        </is>
      </c>
      <c r="F74" s="46" t="n"/>
      <c r="G74" s="45" t="inlineStr">
        <is>
          <t>Lv 9 Numel</t>
        </is>
      </c>
      <c r="H74" s="46" t="n"/>
      <c r="I74" s="45" t="inlineStr">
        <is>
          <t>Lv 9 Skorupi</t>
        </is>
      </c>
      <c r="J74" s="46" t="n"/>
      <c r="K74" s="45" t="inlineStr">
        <is>
          <t>Lv 9 Houndour</t>
        </is>
      </c>
      <c r="L74" s="46" t="n"/>
      <c r="M74" s="45" t="inlineStr">
        <is>
          <t>Lv 9 Sandile</t>
        </is>
      </c>
      <c r="N74" s="46" t="n"/>
      <c r="Q74" s="47" t="inlineStr">
        <is>
          <t>Pokémon</t>
        </is>
      </c>
    </row>
    <row r="75">
      <c r="E75" s="48" t="inlineStr">
        <is>
          <t>Modest</t>
        </is>
      </c>
      <c r="F75" s="48" t="inlineStr">
        <is>
          <t>Drought</t>
        </is>
      </c>
      <c r="G75" s="48" t="inlineStr">
        <is>
          <t>Adamant</t>
        </is>
      </c>
      <c r="H75" s="48" t="inlineStr">
        <is>
          <t>Simple</t>
        </is>
      </c>
      <c r="I75" s="48" t="inlineStr">
        <is>
          <t>Adamant</t>
        </is>
      </c>
      <c r="J75" s="48" t="inlineStr">
        <is>
          <t>Battle Armor</t>
        </is>
      </c>
      <c r="K75" s="48" t="inlineStr">
        <is>
          <t>Mild</t>
        </is>
      </c>
      <c r="L75" s="48" t="inlineStr">
        <is>
          <t>Flash Fire</t>
        </is>
      </c>
      <c r="M75" s="48" t="inlineStr">
        <is>
          <t>Adamant</t>
        </is>
      </c>
      <c r="N75" s="48" t="inlineStr">
        <is>
          <t>Intimidate</t>
        </is>
      </c>
      <c r="Q75" s="47" t="inlineStr">
        <is>
          <t>Nature / Ability</t>
        </is>
      </c>
    </row>
    <row r="76">
      <c r="B76" s="47" t="inlineStr">
        <is>
          <t>AI Flags:</t>
        </is>
      </c>
      <c r="E76" s="49" t="inlineStr">
        <is>
          <t>Heat Rock</t>
        </is>
      </c>
      <c r="F76" s="46" t="n"/>
      <c r="G76" s="49" t="inlineStr">
        <is>
          <t>Oran Berry</t>
        </is>
      </c>
      <c r="H76" s="46" t="n"/>
      <c r="I76" s="49" t="inlineStr">
        <is>
          <t>Poison Barb</t>
        </is>
      </c>
      <c r="J76" s="46" t="n"/>
      <c r="K76" s="49" t="inlineStr">
        <is>
          <t>Charcoal</t>
        </is>
      </c>
      <c r="L76" s="46" t="n"/>
      <c r="M76" s="49" t="inlineStr">
        <is>
          <t>Soft Sand</t>
        </is>
      </c>
      <c r="N76" s="46" t="n"/>
      <c r="Q76" s="47" t="inlineStr">
        <is>
          <t>Item</t>
        </is>
      </c>
    </row>
    <row r="77">
      <c r="B77" s="44" t="inlineStr">
        <is>
          <t>Smart Trainer</t>
        </is>
      </c>
      <c r="E77" s="58" t="inlineStr">
        <is>
          <t>Ember</t>
        </is>
      </c>
      <c r="F77" s="46" t="n"/>
      <c r="G77" s="58" t="inlineStr">
        <is>
          <t>Flame Charge</t>
        </is>
      </c>
      <c r="H77" s="46" t="n"/>
      <c r="I77" s="55" t="inlineStr">
        <is>
          <t>Poison Fang</t>
        </is>
      </c>
      <c r="J77" s="46" t="n"/>
      <c r="K77" s="58" t="inlineStr">
        <is>
          <t>Ember</t>
        </is>
      </c>
      <c r="L77" s="46" t="n"/>
      <c r="M77" s="53" t="inlineStr">
        <is>
          <t>Bulldoze</t>
        </is>
      </c>
      <c r="N77" s="46" t="n"/>
      <c r="Q77" s="47" t="inlineStr">
        <is>
          <t>Moves</t>
        </is>
      </c>
    </row>
    <row r="78">
      <c r="E78" s="51" t="inlineStr">
        <is>
          <t>Quick Attack</t>
        </is>
      </c>
      <c r="F78" s="46" t="n"/>
      <c r="G78" s="53" t="inlineStr">
        <is>
          <t>Magnitude</t>
        </is>
      </c>
      <c r="H78" s="46" t="n"/>
      <c r="I78" s="54" t="inlineStr">
        <is>
          <t>Bug Bite</t>
        </is>
      </c>
      <c r="J78" s="46" t="n"/>
      <c r="K78" s="50" t="inlineStr">
        <is>
          <t>Bite</t>
        </is>
      </c>
      <c r="L78" s="46" t="n"/>
      <c r="M78" s="50" t="inlineStr">
        <is>
          <t>Bite</t>
        </is>
      </c>
      <c r="N78" s="46" t="n"/>
    </row>
    <row r="79">
      <c r="E79" s="58" t="inlineStr">
        <is>
          <t>Will-O-Wisp</t>
        </is>
      </c>
      <c r="F79" s="46" t="n"/>
      <c r="G79" s="51" t="inlineStr">
        <is>
          <t>Growl</t>
        </is>
      </c>
      <c r="H79" s="46" t="n"/>
      <c r="I79" s="50" t="inlineStr">
        <is>
          <t>Knock Off</t>
        </is>
      </c>
      <c r="J79" s="46" t="n"/>
      <c r="K79" s="55" t="inlineStr">
        <is>
          <t>Smog</t>
        </is>
      </c>
      <c r="L79" s="46" t="n"/>
      <c r="M79" s="53" t="inlineStr">
        <is>
          <t>Sand Attack</t>
        </is>
      </c>
      <c r="N79" s="46" t="n"/>
    </row>
    <row r="80">
      <c r="E80" s="67" t="inlineStr">
        <is>
          <t>Confuse Ray</t>
        </is>
      </c>
      <c r="F80" s="46" t="n"/>
      <c r="G80" s="51" t="inlineStr">
        <is>
          <t>Tackle</t>
        </is>
      </c>
      <c r="H80" s="46" t="n"/>
      <c r="I80" s="62" t="inlineStr">
        <is>
          <t>Rock Tomb</t>
        </is>
      </c>
      <c r="J80" s="46" t="n"/>
      <c r="K80" s="51" t="inlineStr">
        <is>
          <t>Howl</t>
        </is>
      </c>
      <c r="L80" s="46" t="n"/>
      <c r="M80" s="50" t="inlineStr">
        <is>
          <t>Assurance</t>
        </is>
      </c>
      <c r="N80" s="46" t="n"/>
    </row>
    <row r="81">
      <c r="E81" s="57" t="inlineStr">
        <is>
          <t>Note: First Team Magma battle. New.</t>
        </is>
      </c>
    </row>
    <row r="83" ht="20" customHeight="1">
      <c r="B83" s="40" t="inlineStr">
        <is>
          <t>Team Aqua</t>
        </is>
      </c>
      <c r="C83" s="41" t="n"/>
      <c r="D83" s="41" t="n"/>
      <c r="E83" s="42" t="inlineStr">
        <is>
          <t>Team Aqua Grunt</t>
        </is>
      </c>
      <c r="F83" s="41" t="n"/>
      <c r="G83" s="41" t="n"/>
      <c r="H83" s="41" t="n"/>
      <c r="I83" s="41" t="n"/>
      <c r="J83" s="41" t="n"/>
      <c r="K83" s="41" t="n"/>
      <c r="L83" s="41" t="n"/>
      <c r="M83" s="41" t="n"/>
      <c r="N83" s="41" t="n"/>
      <c r="O83" s="41" t="n"/>
      <c r="P83" s="41" t="n"/>
      <c r="Q83" s="41" t="n"/>
    </row>
    <row r="84" ht="69" customHeight="1">
      <c r="E84" s="43">
        <f>IFERROR(_xlfn.IMAGE("https://play.pokemonshowdown.com/sprites/gen5/wingull.png"),"")</f>
        <v/>
      </c>
      <c r="G84" s="43">
        <f>IFERROR(_xlfn.IMAGE("https://play.pokemonshowdown.com/sprites/gen5/croagunk.png"),"")</f>
        <v/>
      </c>
      <c r="I84" s="43">
        <f>IFERROR(_xlfn.IMAGE("https://play.pokemonshowdown.com/sprites/gen5/koffing.png"),"")</f>
        <v/>
      </c>
      <c r="K84" s="43">
        <f>IFERROR(_xlfn.IMAGE("https://play.pokemonshowdown.com/sprites/gen5/helioptile.png"),"")</f>
        <v/>
      </c>
      <c r="M84" s="43">
        <f>IFERROR(_xlfn.IMAGE("https://play.pokemonshowdown.com/sprites/gen5/carvanha.png"),"")</f>
        <v/>
      </c>
      <c r="Q84" s="44" t="inlineStr">
        <is>
          <t>Mandatory</t>
        </is>
      </c>
    </row>
    <row r="85">
      <c r="E85" s="45" t="inlineStr">
        <is>
          <t>Lv 9 Wingull</t>
        </is>
      </c>
      <c r="F85" s="46" t="n"/>
      <c r="G85" s="45" t="inlineStr">
        <is>
          <t>Lv 9 Croagunk</t>
        </is>
      </c>
      <c r="H85" s="46" t="n"/>
      <c r="I85" s="45" t="inlineStr">
        <is>
          <t>Lv 9 Koffing</t>
        </is>
      </c>
      <c r="J85" s="46" t="n"/>
      <c r="K85" s="45" t="inlineStr">
        <is>
          <t>Lv 9 Helioptile</t>
        </is>
      </c>
      <c r="L85" s="46" t="n"/>
      <c r="M85" s="45" t="inlineStr">
        <is>
          <t>Lv 9 Carvanha</t>
        </is>
      </c>
      <c r="N85" s="46" t="n"/>
      <c r="Q85" s="47" t="inlineStr">
        <is>
          <t>Pokémon</t>
        </is>
      </c>
    </row>
    <row r="86">
      <c r="E86" s="48" t="inlineStr">
        <is>
          <t>Rash</t>
        </is>
      </c>
      <c r="F86" s="48" t="inlineStr">
        <is>
          <t>Drizzle</t>
        </is>
      </c>
      <c r="G86" s="48" t="inlineStr">
        <is>
          <t>Adamant</t>
        </is>
      </c>
      <c r="H86" s="48" t="inlineStr">
        <is>
          <t>Dry Skin</t>
        </is>
      </c>
      <c r="I86" s="48" t="inlineStr">
        <is>
          <t>Naughty</t>
        </is>
      </c>
      <c r="J86" s="48" t="inlineStr">
        <is>
          <t>Levitate</t>
        </is>
      </c>
      <c r="K86" s="48" t="inlineStr">
        <is>
          <t>Modest</t>
        </is>
      </c>
      <c r="L86" s="48" t="inlineStr">
        <is>
          <t>Dry Skin</t>
        </is>
      </c>
      <c r="M86" s="48" t="inlineStr">
        <is>
          <t>Adamant</t>
        </is>
      </c>
      <c r="N86" s="48" t="inlineStr">
        <is>
          <t>Speed Boost</t>
        </is>
      </c>
      <c r="Q86" s="47" t="inlineStr">
        <is>
          <t>Nature / Ability</t>
        </is>
      </c>
    </row>
    <row r="87">
      <c r="B87" s="47" t="inlineStr">
        <is>
          <t>AI Flags:</t>
        </is>
      </c>
      <c r="E87" s="49" t="inlineStr">
        <is>
          <t>Damp Rock</t>
        </is>
      </c>
      <c r="F87" s="46" t="n"/>
      <c r="G87" s="49" t="inlineStr">
        <is>
          <t>Black Sludge</t>
        </is>
      </c>
      <c r="H87" s="46" t="n"/>
      <c r="I87" s="49" t="inlineStr">
        <is>
          <t>Oran Berry</t>
        </is>
      </c>
      <c r="J87" s="46" t="n"/>
      <c r="K87" s="49" t="inlineStr">
        <is>
          <t>Magnet</t>
        </is>
      </c>
      <c r="L87" s="46" t="n"/>
      <c r="M87" s="49" t="inlineStr">
        <is>
          <t>Mystic Water</t>
        </is>
      </c>
      <c r="N87" s="46" t="n"/>
      <c r="Q87" s="47" t="inlineStr">
        <is>
          <t>Item</t>
        </is>
      </c>
    </row>
    <row r="88">
      <c r="B88" s="44" t="inlineStr">
        <is>
          <t>Smart Trainer</t>
        </is>
      </c>
      <c r="E88" s="61" t="inlineStr">
        <is>
          <t>Water Pulse</t>
        </is>
      </c>
      <c r="F88" s="46" t="n"/>
      <c r="G88" s="51" t="inlineStr">
        <is>
          <t>Fake Out</t>
        </is>
      </c>
      <c r="H88" s="46" t="n"/>
      <c r="I88" s="55" t="inlineStr">
        <is>
          <t>Sludge</t>
        </is>
      </c>
      <c r="J88" s="46" t="n"/>
      <c r="K88" s="52" t="inlineStr">
        <is>
          <t>Thunder</t>
        </is>
      </c>
      <c r="L88" s="46" t="n"/>
      <c r="M88" s="61" t="inlineStr">
        <is>
          <t>Aqua Jet</t>
        </is>
      </c>
      <c r="N88" s="46" t="n"/>
      <c r="Q88" s="47" t="inlineStr">
        <is>
          <t>Moves</t>
        </is>
      </c>
    </row>
    <row r="89">
      <c r="E89" s="60" t="inlineStr">
        <is>
          <t>Wing Attack</t>
        </is>
      </c>
      <c r="F89" s="46" t="n"/>
      <c r="G89" s="65" t="inlineStr">
        <is>
          <t>Drain Punch</t>
        </is>
      </c>
      <c r="H89" s="46" t="n"/>
      <c r="I89" s="58" t="inlineStr">
        <is>
          <t>Will-O-Wisp</t>
        </is>
      </c>
      <c r="J89" s="46" t="n"/>
      <c r="K89" s="52" t="inlineStr">
        <is>
          <t>Volt Switch</t>
        </is>
      </c>
      <c r="L89" s="46" t="n"/>
      <c r="M89" s="50" t="inlineStr">
        <is>
          <t>Bite</t>
        </is>
      </c>
      <c r="N89" s="46" t="n"/>
    </row>
    <row r="90">
      <c r="E90" s="51" t="inlineStr">
        <is>
          <t>Supersonic</t>
        </is>
      </c>
      <c r="F90" s="46" t="n"/>
      <c r="G90" s="55" t="inlineStr">
        <is>
          <t>Poison Jab</t>
        </is>
      </c>
      <c r="H90" s="46" t="n"/>
      <c r="I90" s="55" t="inlineStr">
        <is>
          <t>Clear Smog</t>
        </is>
      </c>
      <c r="J90" s="46" t="n"/>
      <c r="K90" s="52" t="inlineStr">
        <is>
          <t>Thunder Wave</t>
        </is>
      </c>
      <c r="L90" s="46" t="n"/>
      <c r="M90" s="64" t="inlineStr">
        <is>
          <t>Ice Fang</t>
        </is>
      </c>
      <c r="N90" s="46" t="n"/>
    </row>
    <row r="91">
      <c r="E91" s="51" t="inlineStr">
        <is>
          <t>Quick Attack</t>
        </is>
      </c>
      <c r="F91" s="46" t="n"/>
      <c r="G91" s="50" t="inlineStr">
        <is>
          <t>Sucker Punch</t>
        </is>
      </c>
      <c r="H91" s="46" t="n"/>
      <c r="I91" s="50" t="inlineStr">
        <is>
          <t>Assurance</t>
        </is>
      </c>
      <c r="J91" s="46" t="n"/>
      <c r="K91" s="53" t="inlineStr">
        <is>
          <t>Mud-Slap</t>
        </is>
      </c>
      <c r="L91" s="46" t="n"/>
      <c r="M91" s="51" t="inlineStr">
        <is>
          <t>Protect</t>
        </is>
      </c>
      <c r="N91" s="46" t="n"/>
    </row>
    <row r="92">
      <c r="E92" s="57" t="inlineStr">
        <is>
          <t>Note: First Team Aqua battle. New.</t>
        </is>
      </c>
    </row>
    <row r="94" ht="24" customHeight="1">
      <c r="B94" s="38" t="inlineStr">
        <is>
          <t>Trainer Grove</t>
        </is>
      </c>
      <c r="C94" s="39" t="n"/>
      <c r="D94" s="39" t="n"/>
      <c r="E94" s="39" t="n"/>
      <c r="F94" s="39" t="n"/>
      <c r="G94" s="39" t="n"/>
      <c r="H94" s="39" t="n"/>
      <c r="I94" s="39" t="n"/>
      <c r="J94" s="39" t="n"/>
      <c r="K94" s="39" t="n"/>
      <c r="L94" s="39" t="n"/>
      <c r="M94" s="39" t="n"/>
      <c r="N94" s="39" t="n"/>
      <c r="O94" s="39" t="n"/>
      <c r="P94" s="39" t="n"/>
      <c r="Q94" s="39" t="n"/>
    </row>
    <row r="96" ht="20" customHeight="1">
      <c r="B96" s="40" t="inlineStr">
        <is>
          <t>Hiker</t>
        </is>
      </c>
      <c r="C96" s="41" t="n"/>
      <c r="D96" s="41" t="n"/>
      <c r="E96" s="42" t="inlineStr">
        <is>
          <t>Hiker Rocco</t>
        </is>
      </c>
      <c r="F96" s="41" t="n"/>
      <c r="G96" s="41" t="n"/>
      <c r="H96" s="41" t="n"/>
      <c r="I96" s="41" t="n"/>
      <c r="J96" s="41" t="n"/>
      <c r="K96" s="41" t="n"/>
      <c r="L96" s="41" t="n"/>
      <c r="M96" s="41" t="n"/>
      <c r="N96" s="41" t="n"/>
      <c r="O96" s="41" t="n"/>
      <c r="P96" s="41" t="n"/>
      <c r="Q96" s="41" t="n"/>
    </row>
    <row r="97" ht="69" customHeight="1">
      <c r="E97" s="43">
        <f>IFERROR(_xlfn.IMAGE("https://play.pokemonshowdown.com/sprites/gen5/geodude.png"),"")</f>
        <v/>
      </c>
      <c r="G97" s="43">
        <f>IFERROR(_xlfn.IMAGE("https://play.pokemonshowdown.com/sprites/gen5/litleo.png"),"")</f>
        <v/>
      </c>
      <c r="I97" s="43">
        <f>IFERROR(_xlfn.IMAGE("https://play.pokemonshowdown.com/sprites/gen5/nidoran-m.png"),"")</f>
        <v/>
      </c>
      <c r="K97" s="43">
        <f>IFERROR(_xlfn.IMAGE("https://play.pokemonshowdown.com/sprites/gen5/bergmite.png"),"")</f>
        <v/>
      </c>
      <c r="M97" s="43">
        <f>IFERROR(_xlfn.IMAGE("https://play.pokemonshowdown.com/sprites/gen5/aron.png"),"")</f>
        <v/>
      </c>
      <c r="Q97" s="44" t="inlineStr">
        <is>
          <t>Mandatory</t>
        </is>
      </c>
    </row>
    <row r="98">
      <c r="E98" s="45" t="inlineStr">
        <is>
          <t>Lv 10 Geodude</t>
        </is>
      </c>
      <c r="F98" s="46" t="n"/>
      <c r="G98" s="45" t="inlineStr">
        <is>
          <t>Lv 10 Litleo</t>
        </is>
      </c>
      <c r="H98" s="46" t="n"/>
      <c r="I98" s="45" t="inlineStr">
        <is>
          <t>Lv 10 Nidoran-M</t>
        </is>
      </c>
      <c r="J98" s="46" t="n"/>
      <c r="K98" s="45" t="inlineStr">
        <is>
          <t>Lv 11 Bergmite</t>
        </is>
      </c>
      <c r="L98" s="46" t="n"/>
      <c r="M98" s="45" t="inlineStr">
        <is>
          <t>Lv 11 Aron</t>
        </is>
      </c>
      <c r="N98" s="46" t="n"/>
      <c r="Q98" s="47" t="inlineStr">
        <is>
          <t>Pokémon</t>
        </is>
      </c>
    </row>
    <row r="99">
      <c r="E99" s="48" t="inlineStr">
        <is>
          <t>Adamant</t>
        </is>
      </c>
      <c r="F99" s="48" t="inlineStr">
        <is>
          <t>Sturdy</t>
        </is>
      </c>
      <c r="G99" s="48" t="inlineStr">
        <is>
          <t>Rash</t>
        </is>
      </c>
      <c r="H99" s="48" t="inlineStr">
        <is>
          <t>Unnerve</t>
        </is>
      </c>
      <c r="I99" s="48" t="inlineStr">
        <is>
          <t>Adamant</t>
        </is>
      </c>
      <c r="J99" s="48" t="inlineStr">
        <is>
          <t>Poison Point</t>
        </is>
      </c>
      <c r="K99" s="48" t="inlineStr">
        <is>
          <t>Adamant</t>
        </is>
      </c>
      <c r="L99" s="48" t="inlineStr">
        <is>
          <t>Sturdy</t>
        </is>
      </c>
      <c r="M99" s="48" t="inlineStr">
        <is>
          <t>Adamant</t>
        </is>
      </c>
      <c r="N99" s="48" t="inlineStr">
        <is>
          <t>Rock Head</t>
        </is>
      </c>
      <c r="Q99" s="47" t="inlineStr">
        <is>
          <t>Nature / Ability</t>
        </is>
      </c>
    </row>
    <row r="100">
      <c r="B100" s="47" t="inlineStr">
        <is>
          <t>AI Flags:</t>
        </is>
      </c>
      <c r="E100" s="49" t="inlineStr">
        <is>
          <t>Oran Berry</t>
        </is>
      </c>
      <c r="F100" s="46" t="n"/>
      <c r="G100" s="49" t="inlineStr">
        <is>
          <t>Charcoal</t>
        </is>
      </c>
      <c r="H100" s="46" t="n"/>
      <c r="I100" s="49" t="inlineStr">
        <is>
          <t>Poison Barb</t>
        </is>
      </c>
      <c r="J100" s="46" t="n"/>
      <c r="K100" s="49" t="inlineStr">
        <is>
          <t>Never-Melt Ice</t>
        </is>
      </c>
      <c r="L100" s="46" t="n"/>
      <c r="M100" s="49" t="inlineStr">
        <is>
          <t>Oran Berry</t>
        </is>
      </c>
      <c r="N100" s="46" t="n"/>
      <c r="Q100" s="47" t="inlineStr">
        <is>
          <t>Item</t>
        </is>
      </c>
    </row>
    <row r="101">
      <c r="B101" s="44" t="inlineStr">
        <is>
          <t>Smart Trainer</t>
        </is>
      </c>
      <c r="E101" s="62" t="inlineStr">
        <is>
          <t>Stealth Rock</t>
        </is>
      </c>
      <c r="F101" s="46" t="n"/>
      <c r="G101" s="58" t="inlineStr">
        <is>
          <t>Flame Charge</t>
        </is>
      </c>
      <c r="H101" s="46" t="n"/>
      <c r="I101" s="55" t="inlineStr">
        <is>
          <t>Poison Sting</t>
        </is>
      </c>
      <c r="J101" s="46" t="n"/>
      <c r="K101" s="64" t="inlineStr">
        <is>
          <t>Ice Shard</t>
        </is>
      </c>
      <c r="L101" s="46" t="n"/>
      <c r="M101" s="62" t="inlineStr">
        <is>
          <t>Rock Slide</t>
        </is>
      </c>
      <c r="N101" s="46" t="n"/>
      <c r="Q101" s="47" t="inlineStr">
        <is>
          <t>Moves</t>
        </is>
      </c>
    </row>
    <row r="102">
      <c r="E102" s="62" t="inlineStr">
        <is>
          <t>Rock Tomb</t>
        </is>
      </c>
      <c r="F102" s="46" t="n"/>
      <c r="G102" s="51" t="inlineStr">
        <is>
          <t>Hyper Voice</t>
        </is>
      </c>
      <c r="H102" s="46" t="n"/>
      <c r="I102" s="65" t="inlineStr">
        <is>
          <t>Double Kick</t>
        </is>
      </c>
      <c r="J102" s="46" t="n"/>
      <c r="K102" s="64" t="inlineStr">
        <is>
          <t>Avalanche</t>
        </is>
      </c>
      <c r="L102" s="46" t="n"/>
      <c r="M102" s="66" t="inlineStr">
        <is>
          <t>Metal Claw</t>
        </is>
      </c>
      <c r="N102" s="46" t="n"/>
    </row>
    <row r="103">
      <c r="E103" s="53" t="inlineStr">
        <is>
          <t>Bulldoze</t>
        </is>
      </c>
      <c r="F103" s="46" t="n"/>
      <c r="G103" s="50" t="inlineStr">
        <is>
          <t>Snarl</t>
        </is>
      </c>
      <c r="H103" s="46" t="n"/>
      <c r="I103" s="50" t="inlineStr">
        <is>
          <t>Bite</t>
        </is>
      </c>
      <c r="J103" s="46" t="n"/>
      <c r="K103" s="62" t="inlineStr">
        <is>
          <t>Rock Tomb</t>
        </is>
      </c>
      <c r="L103" s="46" t="n"/>
      <c r="M103" s="53" t="inlineStr">
        <is>
          <t>Bulldoze</t>
        </is>
      </c>
      <c r="N103" s="46" t="n"/>
    </row>
    <row r="104">
      <c r="E104" s="62" t="inlineStr">
        <is>
          <t>Rock Blast</t>
        </is>
      </c>
      <c r="F104" s="46" t="n"/>
      <c r="G104" s="58" t="inlineStr">
        <is>
          <t>Will-O-Wisp</t>
        </is>
      </c>
      <c r="H104" s="46" t="n"/>
      <c r="I104" s="56" t="inlineStr">
        <is>
          <t>-</t>
        </is>
      </c>
      <c r="J104" s="46" t="n"/>
      <c r="K104" s="51" t="inlineStr">
        <is>
          <t>Rapid Spin</t>
        </is>
      </c>
      <c r="L104" s="46" t="n"/>
      <c r="M104" s="51" t="inlineStr">
        <is>
          <t>Protect</t>
        </is>
      </c>
      <c r="N104" s="46" t="n"/>
    </row>
    <row r="105">
      <c r="E105" s="57" t="inlineStr">
        <is>
          <t>Note: Hiker Rocco. Nidoran-M intentionally has three moves (no Focus Energy).</t>
        </is>
      </c>
    </row>
    <row r="107" ht="20" customHeight="1">
      <c r="B107" s="40" t="inlineStr">
        <is>
          <t>Camper</t>
        </is>
      </c>
      <c r="C107" s="41" t="n"/>
      <c r="D107" s="41" t="n"/>
      <c r="E107" s="42" t="inlineStr">
        <is>
          <t>Camper Grant</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IFERROR(_xlfn.IMAGE("https://play.pokemonshowdown.com/sprites/gen5/zubat.png"),"")</f>
        <v/>
      </c>
      <c r="G108" s="43">
        <f>IFERROR(_xlfn.IMAGE("https://play.pokemonshowdown.com/sprites/gen5/nincada.png"),"")</f>
        <v/>
      </c>
      <c r="I108" s="43">
        <f>IFERROR(_xlfn.IMAGE("https://play.pokemonshowdown.com/sprites/gen5/nidoran-f.png"),"")</f>
        <v/>
      </c>
      <c r="K108" s="43">
        <f>IFERROR(_xlfn.IMAGE("https://play.pokemonshowdown.com/sprites/gen5/mankey.png"),"")</f>
        <v/>
      </c>
      <c r="M108" s="43">
        <f>IFERROR(_xlfn.IMAGE("https://play.pokemonshowdown.com/sprites/gen5/rhyhorn.png"),"")</f>
        <v/>
      </c>
      <c r="Q108" s="44" t="inlineStr">
        <is>
          <t>Mandatory</t>
        </is>
      </c>
    </row>
    <row r="109">
      <c r="E109" s="45" t="inlineStr">
        <is>
          <t>Lv 10 Zubat</t>
        </is>
      </c>
      <c r="F109" s="46" t="n"/>
      <c r="G109" s="45" t="inlineStr">
        <is>
          <t>Lv 10 Nincada</t>
        </is>
      </c>
      <c r="H109" s="46" t="n"/>
      <c r="I109" s="45" t="inlineStr">
        <is>
          <t>Lv 10 Nidoran-F</t>
        </is>
      </c>
      <c r="J109" s="46" t="n"/>
      <c r="K109" s="45" t="inlineStr">
        <is>
          <t>Lv 11 Mankey</t>
        </is>
      </c>
      <c r="L109" s="46" t="n"/>
      <c r="M109" s="45" t="inlineStr">
        <is>
          <t>Lv 11 Rhyhorn</t>
        </is>
      </c>
      <c r="N109" s="46" t="n"/>
      <c r="Q109" s="47" t="inlineStr">
        <is>
          <t>Pokémon</t>
        </is>
      </c>
    </row>
    <row r="110">
      <c r="E110" s="48" t="inlineStr">
        <is>
          <t>Adamant</t>
        </is>
      </c>
      <c r="F110" s="48" t="inlineStr">
        <is>
          <t>Inner Focus</t>
        </is>
      </c>
      <c r="G110" s="48" t="inlineStr">
        <is>
          <t>Adamant</t>
        </is>
      </c>
      <c r="H110" s="48" t="inlineStr">
        <is>
          <t>Compound Eyes</t>
        </is>
      </c>
      <c r="I110" s="48" t="inlineStr">
        <is>
          <t>Adamant</t>
        </is>
      </c>
      <c r="J110" s="48" t="inlineStr">
        <is>
          <t>Poison Point</t>
        </is>
      </c>
      <c r="K110" s="48" t="inlineStr">
        <is>
          <t>Adamant</t>
        </is>
      </c>
      <c r="L110" s="48" t="inlineStr">
        <is>
          <t>Vital Spirit</t>
        </is>
      </c>
      <c r="M110" s="48" t="inlineStr">
        <is>
          <t>Adamant</t>
        </is>
      </c>
      <c r="N110" s="48" t="inlineStr">
        <is>
          <t>Rock Head</t>
        </is>
      </c>
      <c r="Q110" s="47" t="inlineStr">
        <is>
          <t>Nature / Ability</t>
        </is>
      </c>
    </row>
    <row r="111">
      <c r="B111" s="47" t="inlineStr">
        <is>
          <t>AI Flags:</t>
        </is>
      </c>
      <c r="E111" s="49" t="inlineStr">
        <is>
          <t>Oran Berry</t>
        </is>
      </c>
      <c r="F111" s="46" t="n"/>
      <c r="G111" s="49" t="inlineStr">
        <is>
          <t>Silver Powder</t>
        </is>
      </c>
      <c r="H111" s="46" t="n"/>
      <c r="I111" s="49" t="inlineStr">
        <is>
          <t>Oran Berry</t>
        </is>
      </c>
      <c r="J111" s="46" t="n"/>
      <c r="K111" s="49" t="inlineStr">
        <is>
          <t>Black Belt</t>
        </is>
      </c>
      <c r="L111" s="46" t="n"/>
      <c r="M111" s="49" t="inlineStr">
        <is>
          <t>Eviolite</t>
        </is>
      </c>
      <c r="N111" s="46" t="n"/>
      <c r="Q111" s="47" t="inlineStr">
        <is>
          <t>Item</t>
        </is>
      </c>
    </row>
    <row r="112">
      <c r="B112" s="44" t="inlineStr">
        <is>
          <t>Smart Trainer</t>
        </is>
      </c>
      <c r="E112" s="60" t="inlineStr">
        <is>
          <t>Wing Attack</t>
        </is>
      </c>
      <c r="F112" s="46" t="n"/>
      <c r="G112" s="54" t="inlineStr">
        <is>
          <t>Bug Bite</t>
        </is>
      </c>
      <c r="H112" s="46" t="n"/>
      <c r="I112" s="55" t="inlineStr">
        <is>
          <t>Poison Sting</t>
        </is>
      </c>
      <c r="J112" s="46" t="n"/>
      <c r="K112" s="65" t="inlineStr">
        <is>
          <t>Low Sweep</t>
        </is>
      </c>
      <c r="L112" s="46" t="n"/>
      <c r="M112" s="62" t="inlineStr">
        <is>
          <t>Rock Tomb</t>
        </is>
      </c>
      <c r="N112" s="46" t="n"/>
      <c r="Q112" s="47" t="inlineStr">
        <is>
          <t>Moves</t>
        </is>
      </c>
    </row>
    <row r="113">
      <c r="E113" s="50" t="inlineStr">
        <is>
          <t>Bite</t>
        </is>
      </c>
      <c r="F113" s="46" t="n"/>
      <c r="G113" s="53" t="inlineStr">
        <is>
          <t>Dig</t>
        </is>
      </c>
      <c r="H113" s="46" t="n"/>
      <c r="I113" s="65" t="inlineStr">
        <is>
          <t>Double Kick</t>
        </is>
      </c>
      <c r="J113" s="46" t="n"/>
      <c r="K113" s="62" t="inlineStr">
        <is>
          <t>Rock Tomb</t>
        </is>
      </c>
      <c r="L113" s="46" t="n"/>
      <c r="M113" s="53" t="inlineStr">
        <is>
          <t>Bulldoze</t>
        </is>
      </c>
      <c r="N113" s="46" t="n"/>
    </row>
    <row r="114">
      <c r="E114" s="51" t="inlineStr">
        <is>
          <t>Supersonic</t>
        </is>
      </c>
      <c r="F114" s="46" t="n"/>
      <c r="G114" s="54" t="inlineStr">
        <is>
          <t>Leech Life</t>
        </is>
      </c>
      <c r="H114" s="46" t="n"/>
      <c r="I114" s="50" t="inlineStr">
        <is>
          <t>Bite</t>
        </is>
      </c>
      <c r="J114" s="46" t="n"/>
      <c r="K114" s="65" t="inlineStr">
        <is>
          <t>Karate Chop</t>
        </is>
      </c>
      <c r="L114" s="46" t="n"/>
      <c r="M114" s="51" t="inlineStr">
        <is>
          <t>Headbutt</t>
        </is>
      </c>
      <c r="N114" s="46" t="n"/>
    </row>
    <row r="115">
      <c r="E115" s="54" t="inlineStr">
        <is>
          <t>U-turn</t>
        </is>
      </c>
      <c r="F115" s="46" t="n"/>
      <c r="G115" s="53" t="inlineStr">
        <is>
          <t>Sand Attack</t>
        </is>
      </c>
      <c r="H115" s="46" t="n"/>
      <c r="I115" s="51" t="inlineStr">
        <is>
          <t>Tail Whip</t>
        </is>
      </c>
      <c r="J115" s="46" t="n"/>
      <c r="K115" s="50" t="inlineStr">
        <is>
          <t>Taunt</t>
        </is>
      </c>
      <c r="L115" s="46" t="n"/>
      <c r="M115" s="58" t="inlineStr">
        <is>
          <t>Fire Fang</t>
        </is>
      </c>
      <c r="N115" s="46" t="n"/>
    </row>
    <row r="116">
      <c r="E116" s="57" t="inlineStr">
        <is>
          <t>Note: Camper Grant.</t>
        </is>
      </c>
    </row>
    <row r="118" ht="20" customHeight="1">
      <c r="B118" s="40" t="inlineStr">
        <is>
          <t>Picnicker</t>
        </is>
      </c>
      <c r="C118" s="41" t="n"/>
      <c r="D118" s="41" t="n"/>
      <c r="E118" s="42" t="inlineStr">
        <is>
          <t>Picnicker Maisie</t>
        </is>
      </c>
      <c r="F118" s="41" t="n"/>
      <c r="G118" s="41" t="n"/>
      <c r="H118" s="41" t="n"/>
      <c r="I118" s="41" t="n"/>
      <c r="J118" s="41" t="n"/>
      <c r="K118" s="41" t="n"/>
      <c r="L118" s="41" t="n"/>
      <c r="M118" s="41" t="n"/>
      <c r="N118" s="41" t="n"/>
      <c r="O118" s="41" t="n"/>
      <c r="P118" s="41" t="n"/>
      <c r="Q118" s="41" t="n"/>
    </row>
    <row r="119" ht="69" customHeight="1">
      <c r="E119" s="43">
        <f>IFERROR(_xlfn.IMAGE("https://play.pokemonshowdown.com/sprites/gen5/munna.png"),"")</f>
        <v/>
      </c>
      <c r="G119" s="43">
        <f>IFERROR(_xlfn.IMAGE("https://play.pokemonshowdown.com/sprites/gen5/snivy.png"),"")</f>
        <v/>
      </c>
      <c r="I119" s="43">
        <f>IFERROR(_xlfn.IMAGE("https://play.pokemonshowdown.com/sprites/gen5/tepig.png"),"")</f>
        <v/>
      </c>
      <c r="K119" s="43">
        <f>IFERROR(_xlfn.IMAGE("https://play.pokemonshowdown.com/sprites/gen5/oshawott.png"),"")</f>
        <v/>
      </c>
      <c r="M119" s="43">
        <f>IFERROR(_xlfn.IMAGE("https://play.pokemonshowdown.com/sprites/gen5/drilbur.png"),"")</f>
        <v/>
      </c>
      <c r="Q119" s="44" t="inlineStr">
        <is>
          <t>Mandatory</t>
        </is>
      </c>
    </row>
    <row r="120">
      <c r="E120" s="45" t="inlineStr">
        <is>
          <t>Lv 11 Munna</t>
        </is>
      </c>
      <c r="F120" s="46" t="n"/>
      <c r="G120" s="45" t="inlineStr">
        <is>
          <t>Lv 11 Snivy</t>
        </is>
      </c>
      <c r="H120" s="46" t="n"/>
      <c r="I120" s="45" t="inlineStr">
        <is>
          <t>Lv 11 Tepig</t>
        </is>
      </c>
      <c r="J120" s="46" t="n"/>
      <c r="K120" s="45" t="inlineStr">
        <is>
          <t>Lv 11 Oshawott</t>
        </is>
      </c>
      <c r="L120" s="46" t="n"/>
      <c r="M120" s="45" t="inlineStr">
        <is>
          <t>Lv 12 Drilbur</t>
        </is>
      </c>
      <c r="N120" s="46" t="n"/>
      <c r="Q120" s="47" t="inlineStr">
        <is>
          <t>Pokémon</t>
        </is>
      </c>
    </row>
    <row r="121">
      <c r="E121" s="48" t="inlineStr">
        <is>
          <t>Modest</t>
        </is>
      </c>
      <c r="F121" s="48" t="inlineStr">
        <is>
          <t>Synchronize</t>
        </is>
      </c>
      <c r="G121" s="48" t="inlineStr">
        <is>
          <t>Impish</t>
        </is>
      </c>
      <c r="H121" s="48" t="inlineStr">
        <is>
          <t>Contrary</t>
        </is>
      </c>
      <c r="I121" s="48" t="inlineStr">
        <is>
          <t>Adamant</t>
        </is>
      </c>
      <c r="J121" s="48" t="inlineStr">
        <is>
          <t>Thick Fat</t>
        </is>
      </c>
      <c r="K121" s="48" t="inlineStr">
        <is>
          <t>Adamant</t>
        </is>
      </c>
      <c r="L121" s="48" t="inlineStr">
        <is>
          <t>Shell Armor</t>
        </is>
      </c>
      <c r="M121" s="48" t="inlineStr">
        <is>
          <t>Adamant</t>
        </is>
      </c>
      <c r="N121" s="48" t="inlineStr">
        <is>
          <t>Mold Breaker</t>
        </is>
      </c>
      <c r="Q121" s="47" t="inlineStr">
        <is>
          <t>Nature / Ability</t>
        </is>
      </c>
    </row>
    <row r="122">
      <c r="B122" s="47" t="inlineStr">
        <is>
          <t>AI Flags:</t>
        </is>
      </c>
      <c r="E122" s="49" t="inlineStr">
        <is>
          <t>Light Clay</t>
        </is>
      </c>
      <c r="F122" s="46" t="n"/>
      <c r="G122" s="49" t="inlineStr">
        <is>
          <t>Miracle Seed</t>
        </is>
      </c>
      <c r="H122" s="46" t="n"/>
      <c r="I122" s="49" t="inlineStr">
        <is>
          <t>Charcoal</t>
        </is>
      </c>
      <c r="J122" s="46" t="n"/>
      <c r="K122" s="49" t="inlineStr">
        <is>
          <t>Mystic Water</t>
        </is>
      </c>
      <c r="L122" s="46" t="n"/>
      <c r="M122" s="49" t="inlineStr">
        <is>
          <t>Soft Sand</t>
        </is>
      </c>
      <c r="N122" s="46" t="n"/>
      <c r="Q122" s="47" t="inlineStr">
        <is>
          <t>Item</t>
        </is>
      </c>
    </row>
    <row r="123">
      <c r="B123" s="44" t="inlineStr">
        <is>
          <t>Smart Trainer</t>
        </is>
      </c>
      <c r="E123" s="63" t="inlineStr">
        <is>
          <t>Reflect</t>
        </is>
      </c>
      <c r="F123" s="46" t="n"/>
      <c r="G123" s="59" t="inlineStr">
        <is>
          <t>Leaf Tornado</t>
        </is>
      </c>
      <c r="H123" s="46" t="n"/>
      <c r="I123" s="58" t="inlineStr">
        <is>
          <t>Flame Charge</t>
        </is>
      </c>
      <c r="J123" s="46" t="n"/>
      <c r="K123" s="61" t="inlineStr">
        <is>
          <t>Aqua Jet</t>
        </is>
      </c>
      <c r="L123" s="46" t="n"/>
      <c r="M123" s="50" t="inlineStr">
        <is>
          <t>Hone Claws</t>
        </is>
      </c>
      <c r="N123" s="46" t="n"/>
      <c r="Q123" s="47" t="inlineStr">
        <is>
          <t>Moves</t>
        </is>
      </c>
    </row>
    <row r="124">
      <c r="E124" s="63" t="inlineStr">
        <is>
          <t>Light Screen</t>
        </is>
      </c>
      <c r="F124" s="46" t="n"/>
      <c r="G124" s="50" t="inlineStr">
        <is>
          <t>Glare</t>
        </is>
      </c>
      <c r="H124" s="46" t="n"/>
      <c r="I124" s="58" t="inlineStr">
        <is>
          <t>Flame Wheel</t>
        </is>
      </c>
      <c r="J124" s="46" t="n"/>
      <c r="K124" s="61" t="inlineStr">
        <is>
          <t>Razor Shell</t>
        </is>
      </c>
      <c r="L124" s="46" t="n"/>
      <c r="M124" s="53" t="inlineStr">
        <is>
          <t>Bulldoze</t>
        </is>
      </c>
      <c r="N124" s="46" t="n"/>
    </row>
    <row r="125">
      <c r="E125" s="51" t="inlineStr">
        <is>
          <t>Yawn</t>
        </is>
      </c>
      <c r="F125" s="46" t="n"/>
      <c r="G125" s="59" t="inlineStr">
        <is>
          <t>Leech Seed</t>
        </is>
      </c>
      <c r="H125" s="46" t="n"/>
      <c r="I125" s="62" t="inlineStr">
        <is>
          <t>Rollout</t>
        </is>
      </c>
      <c r="J125" s="46" t="n"/>
      <c r="K125" s="54" t="inlineStr">
        <is>
          <t>Fury Cutter</t>
        </is>
      </c>
      <c r="L125" s="46" t="n"/>
      <c r="M125" s="62" t="inlineStr">
        <is>
          <t>Rock Tomb</t>
        </is>
      </c>
      <c r="N125" s="46" t="n"/>
    </row>
    <row r="126">
      <c r="E126" s="63" t="inlineStr">
        <is>
          <t>Psybeam</t>
        </is>
      </c>
      <c r="F126" s="46" t="n"/>
      <c r="G126" s="51" t="inlineStr">
        <is>
          <t>Tackle</t>
        </is>
      </c>
      <c r="H126" s="46" t="n"/>
      <c r="I126" s="51" t="inlineStr">
        <is>
          <t>Defense Curl</t>
        </is>
      </c>
      <c r="J126" s="46" t="n"/>
      <c r="K126" s="51" t="inlineStr">
        <is>
          <t>Swords Dance</t>
        </is>
      </c>
      <c r="L126" s="46" t="n"/>
      <c r="M126" s="51" t="inlineStr">
        <is>
          <t>Rapid Spin</t>
        </is>
      </c>
      <c r="N126" s="46" t="n"/>
    </row>
    <row r="127">
      <c r="E127" s="57" t="inlineStr">
        <is>
          <t>Note: Picnicker Maisie, Gen 5 specialist.</t>
        </is>
      </c>
    </row>
    <row r="129" ht="24" customHeight="1">
      <c r="B129" s="38" t="inlineStr">
        <is>
          <t>Viridian Forest - Optional</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Bug Catcher</t>
        </is>
      </c>
      <c r="C131" s="41" t="n"/>
      <c r="D131" s="41" t="n"/>
      <c r="E131" s="42" t="inlineStr">
        <is>
          <t>Bug Catcher Sammy</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IFERROR(_xlfn.IMAGE("https://play.pokemonshowdown.com/sprites/gen5/pineco.png"),"")</f>
        <v/>
      </c>
      <c r="G132" s="43">
        <f>IFERROR(_xlfn.IMAGE("https://play.pokemonshowdown.com/sprites/gen5/karrablast.png"),"")</f>
        <v/>
      </c>
      <c r="I132" s="43">
        <f>IFERROR(_xlfn.IMAGE("https://play.pokemonshowdown.com/sprites/gen5/surskit.png"),"")</f>
        <v/>
      </c>
      <c r="K132" s="43">
        <f>IFERROR(_xlfn.IMAGE("https://play.pokemonshowdown.com/sprites/gen5/dwebble.png"),"")</f>
        <v/>
      </c>
      <c r="M132" s="43">
        <f>IFERROR(_xlfn.IMAGE("https://play.pokemonshowdown.com/sprites/gen5/vivillon.png"),"")</f>
        <v/>
      </c>
      <c r="Q132" s="44" t="inlineStr">
        <is>
          <t>Optional</t>
        </is>
      </c>
    </row>
    <row r="133">
      <c r="E133" s="45" t="inlineStr">
        <is>
          <t>Lv 11 Pineco</t>
        </is>
      </c>
      <c r="F133" s="46" t="n"/>
      <c r="G133" s="45" t="inlineStr">
        <is>
          <t>Lv 11 Karrablast</t>
        </is>
      </c>
      <c r="H133" s="46" t="n"/>
      <c r="I133" s="45" t="inlineStr">
        <is>
          <t>Lv 11 Surskit</t>
        </is>
      </c>
      <c r="J133" s="46" t="n"/>
      <c r="K133" s="45" t="inlineStr">
        <is>
          <t>Lv 11 Dwebble</t>
        </is>
      </c>
      <c r="L133" s="46" t="n"/>
      <c r="M133" s="45" t="inlineStr">
        <is>
          <t>Lv 11 Vivillon</t>
        </is>
      </c>
      <c r="N133" s="46" t="n"/>
      <c r="Q133" s="47" t="inlineStr">
        <is>
          <t>Pokémon</t>
        </is>
      </c>
    </row>
    <row r="134">
      <c r="E134" s="48" t="inlineStr">
        <is>
          <t>Adamant</t>
        </is>
      </c>
      <c r="F134" s="48" t="inlineStr">
        <is>
          <t>Sturdy</t>
        </is>
      </c>
      <c r="G134" s="48" t="inlineStr">
        <is>
          <t>Adamant</t>
        </is>
      </c>
      <c r="H134" s="48" t="inlineStr">
        <is>
          <t>Swarm</t>
        </is>
      </c>
      <c r="I134" s="48" t="inlineStr">
        <is>
          <t>Mild</t>
        </is>
      </c>
      <c r="J134" s="48" t="inlineStr">
        <is>
          <t>Swift Swim</t>
        </is>
      </c>
      <c r="K134" s="48" t="inlineStr">
        <is>
          <t>Adamant</t>
        </is>
      </c>
      <c r="L134" s="48" t="inlineStr">
        <is>
          <t>Sturdy</t>
        </is>
      </c>
      <c r="M134" s="48" t="inlineStr">
        <is>
          <t>Modest</t>
        </is>
      </c>
      <c r="N134" s="48" t="inlineStr">
        <is>
          <t>Compound Eyes</t>
        </is>
      </c>
      <c r="Q134" s="47" t="inlineStr">
        <is>
          <t>Nature / Ability</t>
        </is>
      </c>
    </row>
    <row r="135">
      <c r="B135" s="47" t="inlineStr">
        <is>
          <t>AI Flags:</t>
        </is>
      </c>
      <c r="E135" s="49" t="inlineStr">
        <is>
          <t>Oran Berry</t>
        </is>
      </c>
      <c r="F135" s="46" t="n"/>
      <c r="G135" s="49" t="inlineStr">
        <is>
          <t>Silver Powder</t>
        </is>
      </c>
      <c r="H135" s="46" t="n"/>
      <c r="I135" s="49" t="inlineStr">
        <is>
          <t>Mystic Water</t>
        </is>
      </c>
      <c r="J135" s="46" t="n"/>
      <c r="K135" s="49" t="inlineStr">
        <is>
          <t>Hard Stone</t>
        </is>
      </c>
      <c r="L135" s="46" t="n"/>
      <c r="M135" s="49" t="inlineStr">
        <is>
          <t>Charti Berry</t>
        </is>
      </c>
      <c r="N135" s="46" t="n"/>
      <c r="Q135" s="47" t="inlineStr">
        <is>
          <t>Item</t>
        </is>
      </c>
    </row>
    <row r="136">
      <c r="B136" s="44" t="inlineStr">
        <is>
          <t>Smart Trainer</t>
        </is>
      </c>
      <c r="E136" s="53" t="inlineStr">
        <is>
          <t>Spikes</t>
        </is>
      </c>
      <c r="F136" s="46" t="n"/>
      <c r="G136" s="54" t="inlineStr">
        <is>
          <t>Bug Bite</t>
        </is>
      </c>
      <c r="H136" s="46" t="n"/>
      <c r="I136" s="61" t="inlineStr">
        <is>
          <t>Bubble Beam</t>
        </is>
      </c>
      <c r="J136" s="46" t="n"/>
      <c r="K136" s="62" t="inlineStr">
        <is>
          <t>Rock Tomb</t>
        </is>
      </c>
      <c r="L136" s="46" t="n"/>
      <c r="M136" s="59" t="inlineStr">
        <is>
          <t>Sleep Powder</t>
        </is>
      </c>
      <c r="N136" s="46" t="n"/>
      <c r="Q136" s="47" t="inlineStr">
        <is>
          <t>Moves</t>
        </is>
      </c>
    </row>
    <row r="137">
      <c r="E137" s="54" t="inlineStr">
        <is>
          <t>Bug Bite</t>
        </is>
      </c>
      <c r="F137" s="46" t="n"/>
      <c r="G137" s="60" t="inlineStr">
        <is>
          <t>Peck</t>
        </is>
      </c>
      <c r="H137" s="46" t="n"/>
      <c r="I137" s="54" t="inlineStr">
        <is>
          <t>Bug Bite</t>
        </is>
      </c>
      <c r="J137" s="46" t="n"/>
      <c r="K137" s="54" t="inlineStr">
        <is>
          <t>Bug Bite</t>
        </is>
      </c>
      <c r="L137" s="46" t="n"/>
      <c r="M137" s="59" t="inlineStr">
        <is>
          <t>Stun Spore</t>
        </is>
      </c>
      <c r="N137" s="46" t="n"/>
    </row>
    <row r="138">
      <c r="E138" s="62" t="inlineStr">
        <is>
          <t>Rock Throw</t>
        </is>
      </c>
      <c r="F138" s="46" t="n"/>
      <c r="G138" s="54" t="inlineStr">
        <is>
          <t>Fury Cutter</t>
        </is>
      </c>
      <c r="H138" s="46" t="n"/>
      <c r="I138" s="51" t="inlineStr">
        <is>
          <t>Quick Attack</t>
        </is>
      </c>
      <c r="J138" s="46" t="n"/>
      <c r="K138" s="53" t="inlineStr">
        <is>
          <t>Sand Attack</t>
        </is>
      </c>
      <c r="L138" s="46" t="n"/>
      <c r="M138" s="54" t="inlineStr">
        <is>
          <t>Bug Buzz</t>
        </is>
      </c>
      <c r="N138" s="46" t="n"/>
    </row>
    <row r="139">
      <c r="E139" s="51" t="inlineStr">
        <is>
          <t>Protect</t>
        </is>
      </c>
      <c r="F139" s="46" t="n"/>
      <c r="G139" s="51" t="inlineStr">
        <is>
          <t>Leer</t>
        </is>
      </c>
      <c r="H139" s="46" t="n"/>
      <c r="I139" s="51" t="inlineStr">
        <is>
          <t>Sweet Scent</t>
        </is>
      </c>
      <c r="J139" s="46" t="n"/>
      <c r="K139" s="62" t="inlineStr">
        <is>
          <t>Stealth Rock</t>
        </is>
      </c>
      <c r="L139" s="46" t="n"/>
      <c r="M139" s="60" t="inlineStr">
        <is>
          <t>Air Slash</t>
        </is>
      </c>
      <c r="N139" s="46" t="n"/>
    </row>
    <row r="140">
      <c r="E140" s="57" t="inlineStr">
        <is>
          <t>Note: Bug Catcher. Team finalized.</t>
        </is>
      </c>
    </row>
    <row r="142" ht="20" customHeight="1">
      <c r="B142" s="40" t="inlineStr">
        <is>
          <t>Youngster</t>
        </is>
      </c>
      <c r="C142" s="41" t="n"/>
      <c r="D142" s="41" t="n"/>
      <c r="E142" s="42" t="inlineStr">
        <is>
          <t>Youngster Joey</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IFERROR(_xlfn.IMAGE("https://play.pokemonshowdown.com/sprites/gen5/abra.png"),"")</f>
        <v/>
      </c>
      <c r="G143" s="43">
        <f>IFERROR(_xlfn.IMAGE("https://play.pokemonshowdown.com/sprites/gen5/bulbasaur.png"),"")</f>
        <v/>
      </c>
      <c r="I143" s="43">
        <f>IFERROR(_xlfn.IMAGE("https://play.pokemonshowdown.com/sprites/gen5/charmander.png"),"")</f>
        <v/>
      </c>
      <c r="K143" s="43">
        <f>IFERROR(_xlfn.IMAGE("https://play.pokemonshowdown.com/sprites/gen5/squirtle.png"),"")</f>
        <v/>
      </c>
      <c r="M143" s="43">
        <f>IFERROR(_xlfn.IMAGE("https://play.pokemonshowdown.com/sprites/gen5/beedrill.png"),"")</f>
        <v/>
      </c>
      <c r="O143" s="43">
        <f>IFERROR(_xlfn.IMAGE("https://play.pokemonshowdown.com/sprites/gen5/pikachu.png"),"")</f>
        <v/>
      </c>
      <c r="Q143" s="44" t="inlineStr">
        <is>
          <t>Optional</t>
        </is>
      </c>
    </row>
    <row r="144">
      <c r="E144" s="45" t="inlineStr">
        <is>
          <t>Lv 11 Abra</t>
        </is>
      </c>
      <c r="F144" s="46" t="n"/>
      <c r="G144" s="45" t="inlineStr">
        <is>
          <t>Lv 11 Bulbasaur</t>
        </is>
      </c>
      <c r="H144" s="46" t="n"/>
      <c r="I144" s="45" t="inlineStr">
        <is>
          <t>Lv 11 Charmander</t>
        </is>
      </c>
      <c r="J144" s="46" t="n"/>
      <c r="K144" s="45" t="inlineStr">
        <is>
          <t>Lv 11 Squirtle</t>
        </is>
      </c>
      <c r="L144" s="46" t="n"/>
      <c r="M144" s="45" t="inlineStr">
        <is>
          <t>Lv 11 Beedrill</t>
        </is>
      </c>
      <c r="N144" s="46" t="n"/>
      <c r="O144" s="45" t="inlineStr">
        <is>
          <t>Lv 13 Pikachu</t>
        </is>
      </c>
      <c r="P144" s="46" t="n"/>
      <c r="Q144" s="47" t="inlineStr">
        <is>
          <t>Pokémon</t>
        </is>
      </c>
    </row>
    <row r="145">
      <c r="E145" s="48" t="inlineStr">
        <is>
          <t>Modest</t>
        </is>
      </c>
      <c r="F145" s="48" t="inlineStr">
        <is>
          <t>Magic Guard</t>
        </is>
      </c>
      <c r="G145" s="48" t="inlineStr">
        <is>
          <t>Modest</t>
        </is>
      </c>
      <c r="H145" s="48" t="inlineStr">
        <is>
          <t>Chlorophyll</t>
        </is>
      </c>
      <c r="I145" s="48" t="inlineStr">
        <is>
          <t>Mild</t>
        </is>
      </c>
      <c r="J145" s="48" t="inlineStr">
        <is>
          <t>Blaze</t>
        </is>
      </c>
      <c r="K145" s="48" t="inlineStr">
        <is>
          <t>Modest</t>
        </is>
      </c>
      <c r="L145" s="48" t="inlineStr">
        <is>
          <t>Torrent</t>
        </is>
      </c>
      <c r="M145" s="48" t="inlineStr">
        <is>
          <t>Adamant</t>
        </is>
      </c>
      <c r="N145" s="48" t="inlineStr">
        <is>
          <t>Swarm</t>
        </is>
      </c>
      <c r="O145" s="48" t="inlineStr">
        <is>
          <t>Modest</t>
        </is>
      </c>
      <c r="P145" s="48" t="inlineStr">
        <is>
          <t>Static</t>
        </is>
      </c>
      <c r="Q145" s="47" t="inlineStr">
        <is>
          <t>Nature / Ability</t>
        </is>
      </c>
    </row>
    <row r="146">
      <c r="B146" s="47" t="inlineStr">
        <is>
          <t>AI Flags:</t>
        </is>
      </c>
      <c r="E146" s="49" t="inlineStr">
        <is>
          <t>Light Clay</t>
        </is>
      </c>
      <c r="F146" s="46" t="n"/>
      <c r="G146" s="49" t="inlineStr">
        <is>
          <t>Eviolite</t>
        </is>
      </c>
      <c r="H146" s="46" t="n"/>
      <c r="I146" s="49" t="inlineStr">
        <is>
          <t>Charcoal</t>
        </is>
      </c>
      <c r="J146" s="46" t="n"/>
      <c r="K146" s="49" t="inlineStr">
        <is>
          <t>Eviolite</t>
        </is>
      </c>
      <c r="L146" s="46" t="n"/>
      <c r="M146" s="49" t="inlineStr">
        <is>
          <t>Oran Berry</t>
        </is>
      </c>
      <c r="N146" s="46" t="n"/>
      <c r="O146" s="49" t="inlineStr">
        <is>
          <t>Light Ball</t>
        </is>
      </c>
      <c r="P146" s="46" t="n"/>
      <c r="Q146" s="47" t="inlineStr">
        <is>
          <t>Item</t>
        </is>
      </c>
    </row>
    <row r="147">
      <c r="B147" s="44" t="inlineStr">
        <is>
          <t>Smart Trainer</t>
        </is>
      </c>
      <c r="E147" s="63" t="inlineStr">
        <is>
          <t>Reflect</t>
        </is>
      </c>
      <c r="F147" s="46" t="n"/>
      <c r="G147" s="59" t="inlineStr">
        <is>
          <t>Giga Drain</t>
        </is>
      </c>
      <c r="H147" s="46" t="n"/>
      <c r="I147" s="58" t="inlineStr">
        <is>
          <t>Flame Charge</t>
        </is>
      </c>
      <c r="J147" s="46" t="n"/>
      <c r="K147" s="61" t="inlineStr">
        <is>
          <t>Scald</t>
        </is>
      </c>
      <c r="L147" s="46" t="n"/>
      <c r="M147" s="54" t="inlineStr">
        <is>
          <t>Leech Life</t>
        </is>
      </c>
      <c r="N147" s="46" t="n"/>
      <c r="O147" s="52" t="inlineStr">
        <is>
          <t>Shock Wave</t>
        </is>
      </c>
      <c r="P147" s="46" t="n"/>
      <c r="Q147" s="47" t="inlineStr">
        <is>
          <t>Moves</t>
        </is>
      </c>
    </row>
    <row r="148">
      <c r="E148" s="63" t="inlineStr">
        <is>
          <t>Light Screen</t>
        </is>
      </c>
      <c r="F148" s="46" t="n"/>
      <c r="G148" s="55" t="inlineStr">
        <is>
          <t>Sludge Bomb</t>
        </is>
      </c>
      <c r="H148" s="46" t="n"/>
      <c r="I148" s="58" t="inlineStr">
        <is>
          <t>Fire Fang</t>
        </is>
      </c>
      <c r="J148" s="46" t="n"/>
      <c r="K148" s="61" t="inlineStr">
        <is>
          <t>Aqua Jet</t>
        </is>
      </c>
      <c r="L148" s="46" t="n"/>
      <c r="M148" s="55" t="inlineStr">
        <is>
          <t>Poison Sting</t>
        </is>
      </c>
      <c r="N148" s="46" t="n"/>
      <c r="O148" s="61" t="inlineStr">
        <is>
          <t>Surf</t>
        </is>
      </c>
      <c r="P148" s="46" t="n"/>
    </row>
    <row r="149">
      <c r="E149" s="63" t="inlineStr">
        <is>
          <t>Psychic</t>
        </is>
      </c>
      <c r="F149" s="46" t="n"/>
      <c r="G149" s="59" t="inlineStr">
        <is>
          <t>Sleep Powder</t>
        </is>
      </c>
      <c r="H149" s="46" t="n"/>
      <c r="I149" s="68" t="inlineStr">
        <is>
          <t>Dragon Breath</t>
        </is>
      </c>
      <c r="J149" s="46" t="n"/>
      <c r="K149" s="64" t="inlineStr">
        <is>
          <t>Ice Beam</t>
        </is>
      </c>
      <c r="L149" s="46" t="n"/>
      <c r="M149" s="56" t="inlineStr">
        <is>
          <t>-</t>
        </is>
      </c>
      <c r="N149" s="46" t="n"/>
      <c r="O149" s="59" t="inlineStr">
        <is>
          <t>Grass Knot</t>
        </is>
      </c>
      <c r="P149" s="46" t="n"/>
    </row>
    <row r="150">
      <c r="E150" s="51" t="inlineStr">
        <is>
          <t>Encore</t>
        </is>
      </c>
      <c r="F150" s="46" t="n"/>
      <c r="G150" s="59" t="inlineStr">
        <is>
          <t>Leech Seed</t>
        </is>
      </c>
      <c r="H150" s="46" t="n"/>
      <c r="I150" s="58" t="inlineStr">
        <is>
          <t>Will-O-Wisp</t>
        </is>
      </c>
      <c r="J150" s="46" t="n"/>
      <c r="K150" s="51" t="inlineStr">
        <is>
          <t>Rapid Spin</t>
        </is>
      </c>
      <c r="L150" s="46" t="n"/>
      <c r="M150" s="56" t="inlineStr">
        <is>
          <t>-</t>
        </is>
      </c>
      <c r="N150" s="46" t="n"/>
      <c r="O150" s="52" t="inlineStr">
        <is>
          <t>Thunder Wave</t>
        </is>
      </c>
      <c r="P150" s="46" t="n"/>
    </row>
    <row r="151">
      <c r="E151" s="57" t="inlineStr">
        <is>
          <t>Note: Gen 1 specialist. Beedrill intentionally has only Leech Life + Poison Sting.</t>
        </is>
      </c>
    </row>
    <row r="153" ht="24" customHeight="1">
      <c r="B153" s="38" t="inlineStr">
        <is>
          <t>Petalburg City - Gym Entrance</t>
        </is>
      </c>
      <c r="C153" s="39" t="n"/>
      <c r="D153" s="39" t="n"/>
      <c r="E153" s="39" t="n"/>
      <c r="F153" s="39" t="n"/>
      <c r="G153" s="39" t="n"/>
      <c r="H153" s="39" t="n"/>
      <c r="I153" s="39" t="n"/>
      <c r="J153" s="39" t="n"/>
      <c r="K153" s="39" t="n"/>
      <c r="L153" s="39" t="n"/>
      <c r="M153" s="39" t="n"/>
      <c r="N153" s="39" t="n"/>
      <c r="O153" s="39" t="n"/>
      <c r="P153" s="39" t="n"/>
      <c r="Q153" s="39" t="n"/>
    </row>
    <row r="155" ht="20" customHeight="1">
      <c r="B155" s="40" t="inlineStr">
        <is>
          <t>Rival</t>
        </is>
      </c>
      <c r="C155" s="41" t="n"/>
      <c r="D155" s="41" t="n"/>
      <c r="E155" s="42" t="inlineStr">
        <is>
          <t>Rival Brendan</t>
        </is>
      </c>
      <c r="F155" s="41" t="n"/>
      <c r="G155" s="41" t="n"/>
      <c r="H155" s="41" t="n"/>
      <c r="I155" s="41" t="n"/>
      <c r="J155" s="41" t="n"/>
      <c r="K155" s="41" t="n"/>
      <c r="L155" s="41" t="n"/>
      <c r="M155" s="41" t="n"/>
      <c r="N155" s="41" t="n"/>
      <c r="O155" s="41" t="n"/>
      <c r="P155" s="41" t="n"/>
      <c r="Q155" s="41" t="n"/>
    </row>
    <row r="156" ht="69" customHeight="1">
      <c r="E156" s="43">
        <f>IFERROR(_xlfn.IMAGE("https://play.pokemonshowdown.com/sprites/gen5/espurr.png"),"")</f>
        <v/>
      </c>
      <c r="G156" s="43">
        <f>IFERROR(_xlfn.IMAGE("https://play.pokemonshowdown.com/sprites/gen5/chespin.png"),"")</f>
        <v/>
      </c>
      <c r="I156" s="43">
        <f>IFERROR(_xlfn.IMAGE("https://play.pokemonshowdown.com/sprites/gen5/fennekin.png"),"")</f>
        <v/>
      </c>
      <c r="K156" s="43">
        <f>IFERROR(_xlfn.IMAGE("https://play.pokemonshowdown.com/sprites/gen5/froakie.png"),"")</f>
        <v/>
      </c>
      <c r="M156" s="43">
        <f>IFERROR(_xlfn.IMAGE("https://play.pokemonshowdown.com/sprites/gen5/inkay.png"),"")</f>
        <v/>
      </c>
      <c r="O156" s="43">
        <f>IFERROR(_xlfn.IMAGE("https://play.pokemonshowdown.com/sprites/gen5/fletchling.png"),"")</f>
        <v/>
      </c>
      <c r="Q156" s="44" t="inlineStr">
        <is>
          <t>Mandatory</t>
        </is>
      </c>
    </row>
    <row r="157">
      <c r="E157" s="45" t="inlineStr">
        <is>
          <t>Lv 12 Espurr</t>
        </is>
      </c>
      <c r="F157" s="46" t="n"/>
      <c r="G157" s="45" t="inlineStr">
        <is>
          <t>Lv 13 Chespin</t>
        </is>
      </c>
      <c r="H157" s="46" t="n"/>
      <c r="I157" s="45" t="inlineStr">
        <is>
          <t>Lv 13 Fennekin</t>
        </is>
      </c>
      <c r="J157" s="46" t="n"/>
      <c r="K157" s="45" t="inlineStr">
        <is>
          <t>Lv 13 Froakie</t>
        </is>
      </c>
      <c r="L157" s="46" t="n"/>
      <c r="M157" s="45" t="inlineStr">
        <is>
          <t>Lv 13 Inkay</t>
        </is>
      </c>
      <c r="N157" s="46" t="n"/>
      <c r="O157" s="45" t="inlineStr">
        <is>
          <t>Lv 14 Fletchling</t>
        </is>
      </c>
      <c r="P157" s="46" t="n"/>
      <c r="Q157" s="47" t="inlineStr">
        <is>
          <t>Pokémon</t>
        </is>
      </c>
    </row>
    <row r="158">
      <c r="E158" s="48" t="inlineStr">
        <is>
          <t>Mild</t>
        </is>
      </c>
      <c r="F158" s="48" t="inlineStr">
        <is>
          <t>Infiltrator</t>
        </is>
      </c>
      <c r="G158" s="48" t="inlineStr">
        <is>
          <t>Adamant</t>
        </is>
      </c>
      <c r="H158" s="48" t="inlineStr">
        <is>
          <t>Bulletproof</t>
        </is>
      </c>
      <c r="I158" s="48" t="inlineStr">
        <is>
          <t>Mild</t>
        </is>
      </c>
      <c r="J158" s="48" t="inlineStr">
        <is>
          <t>Blaze</t>
        </is>
      </c>
      <c r="K158" s="48" t="inlineStr">
        <is>
          <t>Mild</t>
        </is>
      </c>
      <c r="L158" s="48" t="inlineStr">
        <is>
          <t>Protean</t>
        </is>
      </c>
      <c r="M158" s="48" t="inlineStr">
        <is>
          <t>Naughty</t>
        </is>
      </c>
      <c r="N158" s="48" t="inlineStr">
        <is>
          <t>Contrary</t>
        </is>
      </c>
      <c r="O158" s="48" t="inlineStr">
        <is>
          <t>Adamant</t>
        </is>
      </c>
      <c r="P158" s="48" t="inlineStr">
        <is>
          <t>Gale Wings</t>
        </is>
      </c>
      <c r="Q158" s="47" t="inlineStr">
        <is>
          <t>Nature / Ability</t>
        </is>
      </c>
    </row>
    <row r="159">
      <c r="B159" s="47" t="inlineStr">
        <is>
          <t>AI Flags:</t>
        </is>
      </c>
      <c r="E159" s="49" t="inlineStr">
        <is>
          <t>Oran Berry</t>
        </is>
      </c>
      <c r="F159" s="46" t="n"/>
      <c r="G159" s="49" t="inlineStr">
        <is>
          <t>Miracle Seed</t>
        </is>
      </c>
      <c r="H159" s="46" t="n"/>
      <c r="I159" s="49" t="inlineStr">
        <is>
          <t>Charcoal</t>
        </is>
      </c>
      <c r="J159" s="46" t="n"/>
      <c r="K159" s="49" t="inlineStr">
        <is>
          <t>Mystic Water</t>
        </is>
      </c>
      <c r="L159" s="46" t="n"/>
      <c r="M159" s="49" t="inlineStr">
        <is>
          <t>Oran Berry</t>
        </is>
      </c>
      <c r="N159" s="46" t="n"/>
      <c r="O159" s="49" t="inlineStr">
        <is>
          <t>Sharp Beak</t>
        </is>
      </c>
      <c r="P159" s="46" t="n"/>
      <c r="Q159" s="47" t="inlineStr">
        <is>
          <t>Item</t>
        </is>
      </c>
    </row>
    <row r="160">
      <c r="B160" s="44" t="inlineStr">
        <is>
          <t>Smart Trainer</t>
        </is>
      </c>
      <c r="E160" s="51" t="inlineStr">
        <is>
          <t>Fake Out</t>
        </is>
      </c>
      <c r="F160" s="46" t="n"/>
      <c r="G160" s="59" t="inlineStr">
        <is>
          <t>Seed Bomb</t>
        </is>
      </c>
      <c r="H160" s="46" t="n"/>
      <c r="I160" s="58" t="inlineStr">
        <is>
          <t>Flame Charge</t>
        </is>
      </c>
      <c r="J160" s="46" t="n"/>
      <c r="K160" s="61" t="inlineStr">
        <is>
          <t>Water Pulse</t>
        </is>
      </c>
      <c r="L160" s="46" t="n"/>
      <c r="M160" s="50" t="inlineStr">
        <is>
          <t>Topsy-Turvy</t>
        </is>
      </c>
      <c r="N160" s="46" t="n"/>
      <c r="O160" s="60" t="inlineStr">
        <is>
          <t>Acrobatics</t>
        </is>
      </c>
      <c r="P160" s="46" t="n"/>
      <c r="Q160" s="47" t="inlineStr">
        <is>
          <t>Moves</t>
        </is>
      </c>
    </row>
    <row r="161">
      <c r="E161" s="63" t="inlineStr">
        <is>
          <t>Confusion</t>
        </is>
      </c>
      <c r="F161" s="46" t="n"/>
      <c r="G161" s="62" t="inlineStr">
        <is>
          <t>Rollout</t>
        </is>
      </c>
      <c r="H161" s="46" t="n"/>
      <c r="I161" s="63" t="inlineStr">
        <is>
          <t>Psybeam</t>
        </is>
      </c>
      <c r="J161" s="46" t="n"/>
      <c r="K161" s="51" t="inlineStr">
        <is>
          <t>Quick Attack</t>
        </is>
      </c>
      <c r="L161" s="46" t="n"/>
      <c r="M161" s="63" t="inlineStr">
        <is>
          <t>Psybeam</t>
        </is>
      </c>
      <c r="N161" s="46" t="n"/>
      <c r="O161" s="58" t="inlineStr">
        <is>
          <t>Flame Charge</t>
        </is>
      </c>
      <c r="P161" s="46" t="n"/>
    </row>
    <row r="162">
      <c r="E162" s="63" t="inlineStr">
        <is>
          <t>Light Screen</t>
        </is>
      </c>
      <c r="F162" s="46" t="n"/>
      <c r="G162" s="59" t="inlineStr">
        <is>
          <t>Leech Seed</t>
        </is>
      </c>
      <c r="H162" s="46" t="n"/>
      <c r="I162" s="58" t="inlineStr">
        <is>
          <t>Will-O-Wisp</t>
        </is>
      </c>
      <c r="J162" s="46" t="n"/>
      <c r="K162" s="67" t="inlineStr">
        <is>
          <t>Lick</t>
        </is>
      </c>
      <c r="L162" s="46" t="n"/>
      <c r="M162" s="50" t="inlineStr">
        <is>
          <t>Foul Play</t>
        </is>
      </c>
      <c r="N162" s="46" t="n"/>
      <c r="O162" s="51" t="inlineStr">
        <is>
          <t>Quick Attack</t>
        </is>
      </c>
      <c r="P162" s="46" t="n"/>
    </row>
    <row r="163">
      <c r="E163" s="51" t="inlineStr">
        <is>
          <t>Covet</t>
        </is>
      </c>
      <c r="F163" s="46" t="n"/>
      <c r="G163" s="50" t="inlineStr">
        <is>
          <t>Bite</t>
        </is>
      </c>
      <c r="H163" s="46" t="n"/>
      <c r="I163" s="51" t="inlineStr">
        <is>
          <t>Quick Attack</t>
        </is>
      </c>
      <c r="J163" s="46" t="n"/>
      <c r="K163" s="62" t="inlineStr">
        <is>
          <t>Rock Tomb</t>
        </is>
      </c>
      <c r="L163" s="46" t="n"/>
      <c r="M163" s="62" t="inlineStr">
        <is>
          <t>Rock Tomb</t>
        </is>
      </c>
      <c r="N163" s="46" t="n"/>
      <c r="O163" s="60" t="inlineStr">
        <is>
          <t>Roost</t>
        </is>
      </c>
      <c r="P163" s="46" t="n"/>
    </row>
    <row r="164">
      <c r="E164" s="57" t="inlineStr">
        <is>
          <t>Note: Rival - fights once, on the tile in front of the gym door, after the Everstone quest. Same approved six-Pokemon Gen 6 team in every variant (Brendan/May x player's starter). This one: player chose Treecko.</t>
        </is>
      </c>
    </row>
    <row r="166" ht="20" customHeight="1">
      <c r="B166" s="40" t="inlineStr">
        <is>
          <t>Rival</t>
        </is>
      </c>
      <c r="C166" s="41" t="n"/>
      <c r="D166" s="41" t="n"/>
      <c r="E166" s="42" t="inlineStr">
        <is>
          <t>Rival Brendan</t>
        </is>
      </c>
      <c r="F166" s="41" t="n"/>
      <c r="G166" s="41" t="n"/>
      <c r="H166" s="41" t="n"/>
      <c r="I166" s="41" t="n"/>
      <c r="J166" s="41" t="n"/>
      <c r="K166" s="41" t="n"/>
      <c r="L166" s="41" t="n"/>
      <c r="M166" s="41" t="n"/>
      <c r="N166" s="41" t="n"/>
      <c r="O166" s="41" t="n"/>
      <c r="P166" s="41" t="n"/>
      <c r="Q166" s="41" t="n"/>
    </row>
    <row r="167" ht="69" customHeight="1">
      <c r="E167" s="43">
        <f>IFERROR(_xlfn.IMAGE("https://play.pokemonshowdown.com/sprites/gen5/espurr.png"),"")</f>
        <v/>
      </c>
      <c r="G167" s="43">
        <f>IFERROR(_xlfn.IMAGE("https://play.pokemonshowdown.com/sprites/gen5/chespin.png"),"")</f>
        <v/>
      </c>
      <c r="I167" s="43">
        <f>IFERROR(_xlfn.IMAGE("https://play.pokemonshowdown.com/sprites/gen5/fennekin.png"),"")</f>
        <v/>
      </c>
      <c r="K167" s="43">
        <f>IFERROR(_xlfn.IMAGE("https://play.pokemonshowdown.com/sprites/gen5/froakie.png"),"")</f>
        <v/>
      </c>
      <c r="M167" s="43">
        <f>IFERROR(_xlfn.IMAGE("https://play.pokemonshowdown.com/sprites/gen5/inkay.png"),"")</f>
        <v/>
      </c>
      <c r="O167" s="43">
        <f>IFERROR(_xlfn.IMAGE("https://play.pokemonshowdown.com/sprites/gen5/fletchling.png"),"")</f>
        <v/>
      </c>
      <c r="Q167" s="44" t="inlineStr">
        <is>
          <t>Mandatory</t>
        </is>
      </c>
    </row>
    <row r="168">
      <c r="E168" s="45" t="inlineStr">
        <is>
          <t>Lv 12 Espurr</t>
        </is>
      </c>
      <c r="F168" s="46" t="n"/>
      <c r="G168" s="45" t="inlineStr">
        <is>
          <t>Lv 13 Chespin</t>
        </is>
      </c>
      <c r="H168" s="46" t="n"/>
      <c r="I168" s="45" t="inlineStr">
        <is>
          <t>Lv 13 Fennekin</t>
        </is>
      </c>
      <c r="J168" s="46" t="n"/>
      <c r="K168" s="45" t="inlineStr">
        <is>
          <t>Lv 13 Froakie</t>
        </is>
      </c>
      <c r="L168" s="46" t="n"/>
      <c r="M168" s="45" t="inlineStr">
        <is>
          <t>Lv 13 Inkay</t>
        </is>
      </c>
      <c r="N168" s="46" t="n"/>
      <c r="O168" s="45" t="inlineStr">
        <is>
          <t>Lv 14 Fletchling</t>
        </is>
      </c>
      <c r="P168" s="46" t="n"/>
      <c r="Q168" s="47" t="inlineStr">
        <is>
          <t>Pokémon</t>
        </is>
      </c>
    </row>
    <row r="169">
      <c r="E169" s="48" t="inlineStr">
        <is>
          <t>Mild</t>
        </is>
      </c>
      <c r="F169" s="48" t="inlineStr">
        <is>
          <t>Infiltrator</t>
        </is>
      </c>
      <c r="G169" s="48" t="inlineStr">
        <is>
          <t>Adamant</t>
        </is>
      </c>
      <c r="H169" s="48" t="inlineStr">
        <is>
          <t>Bulletproof</t>
        </is>
      </c>
      <c r="I169" s="48" t="inlineStr">
        <is>
          <t>Mild</t>
        </is>
      </c>
      <c r="J169" s="48" t="inlineStr">
        <is>
          <t>Blaze</t>
        </is>
      </c>
      <c r="K169" s="48" t="inlineStr">
        <is>
          <t>Mild</t>
        </is>
      </c>
      <c r="L169" s="48" t="inlineStr">
        <is>
          <t>Protean</t>
        </is>
      </c>
      <c r="M169" s="48" t="inlineStr">
        <is>
          <t>Naughty</t>
        </is>
      </c>
      <c r="N169" s="48" t="inlineStr">
        <is>
          <t>Contrary</t>
        </is>
      </c>
      <c r="O169" s="48" t="inlineStr">
        <is>
          <t>Adamant</t>
        </is>
      </c>
      <c r="P169" s="48" t="inlineStr">
        <is>
          <t>Gale Wings</t>
        </is>
      </c>
      <c r="Q169" s="47" t="inlineStr">
        <is>
          <t>Nature / Ability</t>
        </is>
      </c>
    </row>
    <row r="170">
      <c r="B170" s="47" t="inlineStr">
        <is>
          <t>AI Flags:</t>
        </is>
      </c>
      <c r="E170" s="49" t="inlineStr">
        <is>
          <t>Oran Berry</t>
        </is>
      </c>
      <c r="F170" s="46" t="n"/>
      <c r="G170" s="49" t="inlineStr">
        <is>
          <t>Miracle Seed</t>
        </is>
      </c>
      <c r="H170" s="46" t="n"/>
      <c r="I170" s="49" t="inlineStr">
        <is>
          <t>Charcoal</t>
        </is>
      </c>
      <c r="J170" s="46" t="n"/>
      <c r="K170" s="49" t="inlineStr">
        <is>
          <t>Mystic Water</t>
        </is>
      </c>
      <c r="L170" s="46" t="n"/>
      <c r="M170" s="49" t="inlineStr">
        <is>
          <t>Oran Berry</t>
        </is>
      </c>
      <c r="N170" s="46" t="n"/>
      <c r="O170" s="49" t="inlineStr">
        <is>
          <t>Sharp Beak</t>
        </is>
      </c>
      <c r="P170" s="46" t="n"/>
      <c r="Q170" s="47" t="inlineStr">
        <is>
          <t>Item</t>
        </is>
      </c>
    </row>
    <row r="171">
      <c r="B171" s="44" t="inlineStr">
        <is>
          <t>Smart Trainer</t>
        </is>
      </c>
      <c r="E171" s="51" t="inlineStr">
        <is>
          <t>Fake Out</t>
        </is>
      </c>
      <c r="F171" s="46" t="n"/>
      <c r="G171" s="59" t="inlineStr">
        <is>
          <t>Seed Bomb</t>
        </is>
      </c>
      <c r="H171" s="46" t="n"/>
      <c r="I171" s="58" t="inlineStr">
        <is>
          <t>Flame Charge</t>
        </is>
      </c>
      <c r="J171" s="46" t="n"/>
      <c r="K171" s="61" t="inlineStr">
        <is>
          <t>Water Pulse</t>
        </is>
      </c>
      <c r="L171" s="46" t="n"/>
      <c r="M171" s="50" t="inlineStr">
        <is>
          <t>Topsy-Turvy</t>
        </is>
      </c>
      <c r="N171" s="46" t="n"/>
      <c r="O171" s="60" t="inlineStr">
        <is>
          <t>Acrobatics</t>
        </is>
      </c>
      <c r="P171" s="46" t="n"/>
      <c r="Q171" s="47" t="inlineStr">
        <is>
          <t>Moves</t>
        </is>
      </c>
    </row>
    <row r="172">
      <c r="E172" s="63" t="inlineStr">
        <is>
          <t>Confusion</t>
        </is>
      </c>
      <c r="F172" s="46" t="n"/>
      <c r="G172" s="62" t="inlineStr">
        <is>
          <t>Rollout</t>
        </is>
      </c>
      <c r="H172" s="46" t="n"/>
      <c r="I172" s="63" t="inlineStr">
        <is>
          <t>Psybeam</t>
        </is>
      </c>
      <c r="J172" s="46" t="n"/>
      <c r="K172" s="51" t="inlineStr">
        <is>
          <t>Quick Attack</t>
        </is>
      </c>
      <c r="L172" s="46" t="n"/>
      <c r="M172" s="63" t="inlineStr">
        <is>
          <t>Psybeam</t>
        </is>
      </c>
      <c r="N172" s="46" t="n"/>
      <c r="O172" s="58" t="inlineStr">
        <is>
          <t>Flame Charge</t>
        </is>
      </c>
      <c r="P172" s="46" t="n"/>
    </row>
    <row r="173">
      <c r="E173" s="63" t="inlineStr">
        <is>
          <t>Light Screen</t>
        </is>
      </c>
      <c r="F173" s="46" t="n"/>
      <c r="G173" s="59" t="inlineStr">
        <is>
          <t>Leech Seed</t>
        </is>
      </c>
      <c r="H173" s="46" t="n"/>
      <c r="I173" s="58" t="inlineStr">
        <is>
          <t>Will-O-Wisp</t>
        </is>
      </c>
      <c r="J173" s="46" t="n"/>
      <c r="K173" s="67" t="inlineStr">
        <is>
          <t>Lick</t>
        </is>
      </c>
      <c r="L173" s="46" t="n"/>
      <c r="M173" s="50" t="inlineStr">
        <is>
          <t>Foul Play</t>
        </is>
      </c>
      <c r="N173" s="46" t="n"/>
      <c r="O173" s="51" t="inlineStr">
        <is>
          <t>Quick Attack</t>
        </is>
      </c>
      <c r="P173" s="46" t="n"/>
    </row>
    <row r="174">
      <c r="E174" s="51" t="inlineStr">
        <is>
          <t>Covet</t>
        </is>
      </c>
      <c r="F174" s="46" t="n"/>
      <c r="G174" s="50" t="inlineStr">
        <is>
          <t>Bite</t>
        </is>
      </c>
      <c r="H174" s="46" t="n"/>
      <c r="I174" s="51" t="inlineStr">
        <is>
          <t>Quick Attack</t>
        </is>
      </c>
      <c r="J174" s="46" t="n"/>
      <c r="K174" s="62" t="inlineStr">
        <is>
          <t>Rock Tomb</t>
        </is>
      </c>
      <c r="L174" s="46" t="n"/>
      <c r="M174" s="62" t="inlineStr">
        <is>
          <t>Rock Tomb</t>
        </is>
      </c>
      <c r="N174" s="46" t="n"/>
      <c r="O174" s="60" t="inlineStr">
        <is>
          <t>Roost</t>
        </is>
      </c>
      <c r="P174" s="46" t="n"/>
    </row>
    <row r="175">
      <c r="E175" s="57" t="inlineStr">
        <is>
          <t>Note: Rival - fights once, on the tile in front of the gym door, after the Everstone quest. Same approved six-Pokemon Gen 6 team in every variant (Brendan/May x player's starter). This one: player chose Torchic.</t>
        </is>
      </c>
    </row>
    <row r="177" ht="20" customHeight="1">
      <c r="B177" s="40" t="inlineStr">
        <is>
          <t>Rival</t>
        </is>
      </c>
      <c r="C177" s="41" t="n"/>
      <c r="D177" s="41" t="n"/>
      <c r="E177" s="42" t="inlineStr">
        <is>
          <t>Rival Brendan</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IFERROR(_xlfn.IMAGE("https://play.pokemonshowdown.com/sprites/gen5/espurr.png"),"")</f>
        <v/>
      </c>
      <c r="G178" s="43">
        <f>IFERROR(_xlfn.IMAGE("https://play.pokemonshowdown.com/sprites/gen5/chespin.png"),"")</f>
        <v/>
      </c>
      <c r="I178" s="43">
        <f>IFERROR(_xlfn.IMAGE("https://play.pokemonshowdown.com/sprites/gen5/fennekin.png"),"")</f>
        <v/>
      </c>
      <c r="K178" s="43">
        <f>IFERROR(_xlfn.IMAGE("https://play.pokemonshowdown.com/sprites/gen5/froakie.png"),"")</f>
        <v/>
      </c>
      <c r="M178" s="43">
        <f>IFERROR(_xlfn.IMAGE("https://play.pokemonshowdown.com/sprites/gen5/inkay.png"),"")</f>
        <v/>
      </c>
      <c r="O178" s="43">
        <f>IFERROR(_xlfn.IMAGE("https://play.pokemonshowdown.com/sprites/gen5/fletchling.png"),"")</f>
        <v/>
      </c>
      <c r="Q178" s="44" t="inlineStr">
        <is>
          <t>Mandatory</t>
        </is>
      </c>
    </row>
    <row r="179">
      <c r="E179" s="45" t="inlineStr">
        <is>
          <t>Lv 12 Espurr</t>
        </is>
      </c>
      <c r="F179" s="46" t="n"/>
      <c r="G179" s="45" t="inlineStr">
        <is>
          <t>Lv 13 Chespin</t>
        </is>
      </c>
      <c r="H179" s="46" t="n"/>
      <c r="I179" s="45" t="inlineStr">
        <is>
          <t>Lv 13 Fennekin</t>
        </is>
      </c>
      <c r="J179" s="46" t="n"/>
      <c r="K179" s="45" t="inlineStr">
        <is>
          <t>Lv 13 Froakie</t>
        </is>
      </c>
      <c r="L179" s="46" t="n"/>
      <c r="M179" s="45" t="inlineStr">
        <is>
          <t>Lv 13 Inkay</t>
        </is>
      </c>
      <c r="N179" s="46" t="n"/>
      <c r="O179" s="45" t="inlineStr">
        <is>
          <t>Lv 14 Fletchling</t>
        </is>
      </c>
      <c r="P179" s="46" t="n"/>
      <c r="Q179" s="47" t="inlineStr">
        <is>
          <t>Pokémon</t>
        </is>
      </c>
    </row>
    <row r="180">
      <c r="E180" s="48" t="inlineStr">
        <is>
          <t>Mild</t>
        </is>
      </c>
      <c r="F180" s="48" t="inlineStr">
        <is>
          <t>Infiltrator</t>
        </is>
      </c>
      <c r="G180" s="48" t="inlineStr">
        <is>
          <t>Adamant</t>
        </is>
      </c>
      <c r="H180" s="48" t="inlineStr">
        <is>
          <t>Bulletproof</t>
        </is>
      </c>
      <c r="I180" s="48" t="inlineStr">
        <is>
          <t>Mild</t>
        </is>
      </c>
      <c r="J180" s="48" t="inlineStr">
        <is>
          <t>Blaze</t>
        </is>
      </c>
      <c r="K180" s="48" t="inlineStr">
        <is>
          <t>Mild</t>
        </is>
      </c>
      <c r="L180" s="48" t="inlineStr">
        <is>
          <t>Protean</t>
        </is>
      </c>
      <c r="M180" s="48" t="inlineStr">
        <is>
          <t>Naughty</t>
        </is>
      </c>
      <c r="N180" s="48" t="inlineStr">
        <is>
          <t>Contrary</t>
        </is>
      </c>
      <c r="O180" s="48" t="inlineStr">
        <is>
          <t>Adamant</t>
        </is>
      </c>
      <c r="P180" s="48" t="inlineStr">
        <is>
          <t>Gale Wings</t>
        </is>
      </c>
      <c r="Q180" s="47" t="inlineStr">
        <is>
          <t>Nature / Ability</t>
        </is>
      </c>
    </row>
    <row r="181">
      <c r="B181" s="47" t="inlineStr">
        <is>
          <t>AI Flags:</t>
        </is>
      </c>
      <c r="E181" s="49" t="inlineStr">
        <is>
          <t>Oran Berry</t>
        </is>
      </c>
      <c r="F181" s="46" t="n"/>
      <c r="G181" s="49" t="inlineStr">
        <is>
          <t>Miracle Seed</t>
        </is>
      </c>
      <c r="H181" s="46" t="n"/>
      <c r="I181" s="49" t="inlineStr">
        <is>
          <t>Charcoal</t>
        </is>
      </c>
      <c r="J181" s="46" t="n"/>
      <c r="K181" s="49" t="inlineStr">
        <is>
          <t>Mystic Water</t>
        </is>
      </c>
      <c r="L181" s="46" t="n"/>
      <c r="M181" s="49" t="inlineStr">
        <is>
          <t>Oran Berry</t>
        </is>
      </c>
      <c r="N181" s="46" t="n"/>
      <c r="O181" s="49" t="inlineStr">
        <is>
          <t>Sharp Beak</t>
        </is>
      </c>
      <c r="P181" s="46" t="n"/>
      <c r="Q181" s="47" t="inlineStr">
        <is>
          <t>Item</t>
        </is>
      </c>
    </row>
    <row r="182">
      <c r="B182" s="44" t="inlineStr">
        <is>
          <t>Smart Trainer</t>
        </is>
      </c>
      <c r="E182" s="51" t="inlineStr">
        <is>
          <t>Fake Out</t>
        </is>
      </c>
      <c r="F182" s="46" t="n"/>
      <c r="G182" s="59" t="inlineStr">
        <is>
          <t>Seed Bomb</t>
        </is>
      </c>
      <c r="H182" s="46" t="n"/>
      <c r="I182" s="58" t="inlineStr">
        <is>
          <t>Flame Charge</t>
        </is>
      </c>
      <c r="J182" s="46" t="n"/>
      <c r="K182" s="61" t="inlineStr">
        <is>
          <t>Water Pulse</t>
        </is>
      </c>
      <c r="L182" s="46" t="n"/>
      <c r="M182" s="50" t="inlineStr">
        <is>
          <t>Topsy-Turvy</t>
        </is>
      </c>
      <c r="N182" s="46" t="n"/>
      <c r="O182" s="60" t="inlineStr">
        <is>
          <t>Acrobatics</t>
        </is>
      </c>
      <c r="P182" s="46" t="n"/>
      <c r="Q182" s="47" t="inlineStr">
        <is>
          <t>Moves</t>
        </is>
      </c>
    </row>
    <row r="183">
      <c r="E183" s="63" t="inlineStr">
        <is>
          <t>Confusion</t>
        </is>
      </c>
      <c r="F183" s="46" t="n"/>
      <c r="G183" s="62" t="inlineStr">
        <is>
          <t>Rollout</t>
        </is>
      </c>
      <c r="H183" s="46" t="n"/>
      <c r="I183" s="63" t="inlineStr">
        <is>
          <t>Psybeam</t>
        </is>
      </c>
      <c r="J183" s="46" t="n"/>
      <c r="K183" s="51" t="inlineStr">
        <is>
          <t>Quick Attack</t>
        </is>
      </c>
      <c r="L183" s="46" t="n"/>
      <c r="M183" s="63" t="inlineStr">
        <is>
          <t>Psybeam</t>
        </is>
      </c>
      <c r="N183" s="46" t="n"/>
      <c r="O183" s="58" t="inlineStr">
        <is>
          <t>Flame Charge</t>
        </is>
      </c>
      <c r="P183" s="46" t="n"/>
    </row>
    <row r="184">
      <c r="E184" s="63" t="inlineStr">
        <is>
          <t>Light Screen</t>
        </is>
      </c>
      <c r="F184" s="46" t="n"/>
      <c r="G184" s="59" t="inlineStr">
        <is>
          <t>Leech Seed</t>
        </is>
      </c>
      <c r="H184" s="46" t="n"/>
      <c r="I184" s="58" t="inlineStr">
        <is>
          <t>Will-O-Wisp</t>
        </is>
      </c>
      <c r="J184" s="46" t="n"/>
      <c r="K184" s="67" t="inlineStr">
        <is>
          <t>Lick</t>
        </is>
      </c>
      <c r="L184" s="46" t="n"/>
      <c r="M184" s="50" t="inlineStr">
        <is>
          <t>Foul Play</t>
        </is>
      </c>
      <c r="N184" s="46" t="n"/>
      <c r="O184" s="51" t="inlineStr">
        <is>
          <t>Quick Attack</t>
        </is>
      </c>
      <c r="P184" s="46" t="n"/>
    </row>
    <row r="185">
      <c r="E185" s="51" t="inlineStr">
        <is>
          <t>Covet</t>
        </is>
      </c>
      <c r="F185" s="46" t="n"/>
      <c r="G185" s="50" t="inlineStr">
        <is>
          <t>Bite</t>
        </is>
      </c>
      <c r="H185" s="46" t="n"/>
      <c r="I185" s="51" t="inlineStr">
        <is>
          <t>Quick Attack</t>
        </is>
      </c>
      <c r="J185" s="46" t="n"/>
      <c r="K185" s="62" t="inlineStr">
        <is>
          <t>Rock Tomb</t>
        </is>
      </c>
      <c r="L185" s="46" t="n"/>
      <c r="M185" s="62" t="inlineStr">
        <is>
          <t>Rock Tomb</t>
        </is>
      </c>
      <c r="N185" s="46" t="n"/>
      <c r="O185" s="60" t="inlineStr">
        <is>
          <t>Roost</t>
        </is>
      </c>
      <c r="P185" s="46" t="n"/>
    </row>
    <row r="186">
      <c r="E186" s="57" t="inlineStr">
        <is>
          <t>Note: Rival - fights once, on the tile in front of the gym door, after the Everstone quest. Same approved six-Pokemon Gen 6 team in every variant (Brendan/May x player's starter). This one: player chose Mudkip.</t>
        </is>
      </c>
    </row>
    <row r="188" ht="20" customHeight="1">
      <c r="B188" s="40" t="inlineStr">
        <is>
          <t>Rival</t>
        </is>
      </c>
      <c r="C188" s="41" t="n"/>
      <c r="D188" s="41" t="n"/>
      <c r="E188" s="42" t="inlineStr">
        <is>
          <t>Rival May</t>
        </is>
      </c>
      <c r="F188" s="41" t="n"/>
      <c r="G188" s="41" t="n"/>
      <c r="H188" s="41" t="n"/>
      <c r="I188" s="41" t="n"/>
      <c r="J188" s="41" t="n"/>
      <c r="K188" s="41" t="n"/>
      <c r="L188" s="41" t="n"/>
      <c r="M188" s="41" t="n"/>
      <c r="N188" s="41" t="n"/>
      <c r="O188" s="41" t="n"/>
      <c r="P188" s="41" t="n"/>
      <c r="Q188" s="41" t="n"/>
    </row>
    <row r="189" ht="69" customHeight="1">
      <c r="E189" s="43">
        <f>IFERROR(_xlfn.IMAGE("https://play.pokemonshowdown.com/sprites/gen5/espurr.png"),"")</f>
        <v/>
      </c>
      <c r="G189" s="43">
        <f>IFERROR(_xlfn.IMAGE("https://play.pokemonshowdown.com/sprites/gen5/chespin.png"),"")</f>
        <v/>
      </c>
      <c r="I189" s="43">
        <f>IFERROR(_xlfn.IMAGE("https://play.pokemonshowdown.com/sprites/gen5/fennekin.png"),"")</f>
        <v/>
      </c>
      <c r="K189" s="43">
        <f>IFERROR(_xlfn.IMAGE("https://play.pokemonshowdown.com/sprites/gen5/froakie.png"),"")</f>
        <v/>
      </c>
      <c r="M189" s="43">
        <f>IFERROR(_xlfn.IMAGE("https://play.pokemonshowdown.com/sprites/gen5/inkay.png"),"")</f>
        <v/>
      </c>
      <c r="O189" s="43">
        <f>IFERROR(_xlfn.IMAGE("https://play.pokemonshowdown.com/sprites/gen5/fletchling.png"),"")</f>
        <v/>
      </c>
      <c r="Q189" s="44" t="inlineStr">
        <is>
          <t>Mandatory</t>
        </is>
      </c>
    </row>
    <row r="190">
      <c r="E190" s="45" t="inlineStr">
        <is>
          <t>Lv 12 Espurr</t>
        </is>
      </c>
      <c r="F190" s="46" t="n"/>
      <c r="G190" s="45" t="inlineStr">
        <is>
          <t>Lv 13 Chespin</t>
        </is>
      </c>
      <c r="H190" s="46" t="n"/>
      <c r="I190" s="45" t="inlineStr">
        <is>
          <t>Lv 13 Fennekin</t>
        </is>
      </c>
      <c r="J190" s="46" t="n"/>
      <c r="K190" s="45" t="inlineStr">
        <is>
          <t>Lv 13 Froakie</t>
        </is>
      </c>
      <c r="L190" s="46" t="n"/>
      <c r="M190" s="45" t="inlineStr">
        <is>
          <t>Lv 13 Inkay</t>
        </is>
      </c>
      <c r="N190" s="46" t="n"/>
      <c r="O190" s="45" t="inlineStr">
        <is>
          <t>Lv 14 Fletchling</t>
        </is>
      </c>
      <c r="P190" s="46" t="n"/>
      <c r="Q190" s="47" t="inlineStr">
        <is>
          <t>Pokémon</t>
        </is>
      </c>
    </row>
    <row r="191">
      <c r="E191" s="48" t="inlineStr">
        <is>
          <t>Mild</t>
        </is>
      </c>
      <c r="F191" s="48" t="inlineStr">
        <is>
          <t>Infiltrator</t>
        </is>
      </c>
      <c r="G191" s="48" t="inlineStr">
        <is>
          <t>Adamant</t>
        </is>
      </c>
      <c r="H191" s="48" t="inlineStr">
        <is>
          <t>Bulletproof</t>
        </is>
      </c>
      <c r="I191" s="48" t="inlineStr">
        <is>
          <t>Mild</t>
        </is>
      </c>
      <c r="J191" s="48" t="inlineStr">
        <is>
          <t>Blaze</t>
        </is>
      </c>
      <c r="K191" s="48" t="inlineStr">
        <is>
          <t>Mild</t>
        </is>
      </c>
      <c r="L191" s="48" t="inlineStr">
        <is>
          <t>Protean</t>
        </is>
      </c>
      <c r="M191" s="48" t="inlineStr">
        <is>
          <t>Naughty</t>
        </is>
      </c>
      <c r="N191" s="48" t="inlineStr">
        <is>
          <t>Contrary</t>
        </is>
      </c>
      <c r="O191" s="48" t="inlineStr">
        <is>
          <t>Adamant</t>
        </is>
      </c>
      <c r="P191" s="48" t="inlineStr">
        <is>
          <t>Gale Wings</t>
        </is>
      </c>
      <c r="Q191" s="47" t="inlineStr">
        <is>
          <t>Nature / Ability</t>
        </is>
      </c>
    </row>
    <row r="192">
      <c r="B192" s="47" t="inlineStr">
        <is>
          <t>AI Flags:</t>
        </is>
      </c>
      <c r="E192" s="49" t="inlineStr">
        <is>
          <t>Oran Berry</t>
        </is>
      </c>
      <c r="F192" s="46" t="n"/>
      <c r="G192" s="49" t="inlineStr">
        <is>
          <t>Miracle Seed</t>
        </is>
      </c>
      <c r="H192" s="46" t="n"/>
      <c r="I192" s="49" t="inlineStr">
        <is>
          <t>Charcoal</t>
        </is>
      </c>
      <c r="J192" s="46" t="n"/>
      <c r="K192" s="49" t="inlineStr">
        <is>
          <t>Mystic Water</t>
        </is>
      </c>
      <c r="L192" s="46" t="n"/>
      <c r="M192" s="49" t="inlineStr">
        <is>
          <t>Oran Berry</t>
        </is>
      </c>
      <c r="N192" s="46" t="n"/>
      <c r="O192" s="49" t="inlineStr">
        <is>
          <t>Sharp Beak</t>
        </is>
      </c>
      <c r="P192" s="46" t="n"/>
      <c r="Q192" s="47" t="inlineStr">
        <is>
          <t>Item</t>
        </is>
      </c>
    </row>
    <row r="193">
      <c r="B193" s="44" t="inlineStr">
        <is>
          <t>Smart Trainer</t>
        </is>
      </c>
      <c r="E193" s="51" t="inlineStr">
        <is>
          <t>Fake Out</t>
        </is>
      </c>
      <c r="F193" s="46" t="n"/>
      <c r="G193" s="59" t="inlineStr">
        <is>
          <t>Seed Bomb</t>
        </is>
      </c>
      <c r="H193" s="46" t="n"/>
      <c r="I193" s="58" t="inlineStr">
        <is>
          <t>Flame Charge</t>
        </is>
      </c>
      <c r="J193" s="46" t="n"/>
      <c r="K193" s="61" t="inlineStr">
        <is>
          <t>Water Pulse</t>
        </is>
      </c>
      <c r="L193" s="46" t="n"/>
      <c r="M193" s="50" t="inlineStr">
        <is>
          <t>Topsy-Turvy</t>
        </is>
      </c>
      <c r="N193" s="46" t="n"/>
      <c r="O193" s="60" t="inlineStr">
        <is>
          <t>Acrobatics</t>
        </is>
      </c>
      <c r="P193" s="46" t="n"/>
      <c r="Q193" s="47" t="inlineStr">
        <is>
          <t>Moves</t>
        </is>
      </c>
    </row>
    <row r="194">
      <c r="E194" s="63" t="inlineStr">
        <is>
          <t>Confusion</t>
        </is>
      </c>
      <c r="F194" s="46" t="n"/>
      <c r="G194" s="62" t="inlineStr">
        <is>
          <t>Rollout</t>
        </is>
      </c>
      <c r="H194" s="46" t="n"/>
      <c r="I194" s="63" t="inlineStr">
        <is>
          <t>Psybeam</t>
        </is>
      </c>
      <c r="J194" s="46" t="n"/>
      <c r="K194" s="51" t="inlineStr">
        <is>
          <t>Quick Attack</t>
        </is>
      </c>
      <c r="L194" s="46" t="n"/>
      <c r="M194" s="63" t="inlineStr">
        <is>
          <t>Psybeam</t>
        </is>
      </c>
      <c r="N194" s="46" t="n"/>
      <c r="O194" s="58" t="inlineStr">
        <is>
          <t>Flame Charge</t>
        </is>
      </c>
      <c r="P194" s="46" t="n"/>
    </row>
    <row r="195">
      <c r="E195" s="63" t="inlineStr">
        <is>
          <t>Light Screen</t>
        </is>
      </c>
      <c r="F195" s="46" t="n"/>
      <c r="G195" s="59" t="inlineStr">
        <is>
          <t>Leech Seed</t>
        </is>
      </c>
      <c r="H195" s="46" t="n"/>
      <c r="I195" s="58" t="inlineStr">
        <is>
          <t>Will-O-Wisp</t>
        </is>
      </c>
      <c r="J195" s="46" t="n"/>
      <c r="K195" s="67" t="inlineStr">
        <is>
          <t>Lick</t>
        </is>
      </c>
      <c r="L195" s="46" t="n"/>
      <c r="M195" s="50" t="inlineStr">
        <is>
          <t>Foul Play</t>
        </is>
      </c>
      <c r="N195" s="46" t="n"/>
      <c r="O195" s="51" t="inlineStr">
        <is>
          <t>Quick Attack</t>
        </is>
      </c>
      <c r="P195" s="46" t="n"/>
    </row>
    <row r="196">
      <c r="E196" s="51" t="inlineStr">
        <is>
          <t>Covet</t>
        </is>
      </c>
      <c r="F196" s="46" t="n"/>
      <c r="G196" s="50" t="inlineStr">
        <is>
          <t>Bite</t>
        </is>
      </c>
      <c r="H196" s="46" t="n"/>
      <c r="I196" s="51" t="inlineStr">
        <is>
          <t>Quick Attack</t>
        </is>
      </c>
      <c r="J196" s="46" t="n"/>
      <c r="K196" s="62" t="inlineStr">
        <is>
          <t>Rock Tomb</t>
        </is>
      </c>
      <c r="L196" s="46" t="n"/>
      <c r="M196" s="62" t="inlineStr">
        <is>
          <t>Rock Tomb</t>
        </is>
      </c>
      <c r="N196" s="46" t="n"/>
      <c r="O196" s="60" t="inlineStr">
        <is>
          <t>Roost</t>
        </is>
      </c>
      <c r="P196" s="46" t="n"/>
    </row>
    <row r="197">
      <c r="E197" s="57" t="inlineStr">
        <is>
          <t>Note: Rival - fights once, on the tile in front of the gym door, after the Everstone quest. Same approved six-Pokemon Gen 6 team in every variant (Brendan/May x player's starter). This one: player chose Treecko.</t>
        </is>
      </c>
    </row>
    <row r="199" ht="20" customHeight="1">
      <c r="B199" s="40" t="inlineStr">
        <is>
          <t>Rival</t>
        </is>
      </c>
      <c r="C199" s="41" t="n"/>
      <c r="D199" s="41" t="n"/>
      <c r="E199" s="42" t="inlineStr">
        <is>
          <t>Rival May</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IFERROR(_xlfn.IMAGE("https://play.pokemonshowdown.com/sprites/gen5/espurr.png"),"")</f>
        <v/>
      </c>
      <c r="G200" s="43">
        <f>IFERROR(_xlfn.IMAGE("https://play.pokemonshowdown.com/sprites/gen5/chespin.png"),"")</f>
        <v/>
      </c>
      <c r="I200" s="43">
        <f>IFERROR(_xlfn.IMAGE("https://play.pokemonshowdown.com/sprites/gen5/fennekin.png"),"")</f>
        <v/>
      </c>
      <c r="K200" s="43">
        <f>IFERROR(_xlfn.IMAGE("https://play.pokemonshowdown.com/sprites/gen5/froakie.png"),"")</f>
        <v/>
      </c>
      <c r="M200" s="43">
        <f>IFERROR(_xlfn.IMAGE("https://play.pokemonshowdown.com/sprites/gen5/inkay.png"),"")</f>
        <v/>
      </c>
      <c r="O200" s="43">
        <f>IFERROR(_xlfn.IMAGE("https://play.pokemonshowdown.com/sprites/gen5/fletchling.png"),"")</f>
        <v/>
      </c>
      <c r="Q200" s="44" t="inlineStr">
        <is>
          <t>Mandatory</t>
        </is>
      </c>
    </row>
    <row r="201">
      <c r="E201" s="45" t="inlineStr">
        <is>
          <t>Lv 12 Espurr</t>
        </is>
      </c>
      <c r="F201" s="46" t="n"/>
      <c r="G201" s="45" t="inlineStr">
        <is>
          <t>Lv 13 Chespin</t>
        </is>
      </c>
      <c r="H201" s="46" t="n"/>
      <c r="I201" s="45" t="inlineStr">
        <is>
          <t>Lv 13 Fennekin</t>
        </is>
      </c>
      <c r="J201" s="46" t="n"/>
      <c r="K201" s="45" t="inlineStr">
        <is>
          <t>Lv 13 Froakie</t>
        </is>
      </c>
      <c r="L201" s="46" t="n"/>
      <c r="M201" s="45" t="inlineStr">
        <is>
          <t>Lv 13 Inkay</t>
        </is>
      </c>
      <c r="N201" s="46" t="n"/>
      <c r="O201" s="45" t="inlineStr">
        <is>
          <t>Lv 14 Fletchling</t>
        </is>
      </c>
      <c r="P201" s="46" t="n"/>
      <c r="Q201" s="47" t="inlineStr">
        <is>
          <t>Pokémon</t>
        </is>
      </c>
    </row>
    <row r="202">
      <c r="E202" s="48" t="inlineStr">
        <is>
          <t>Mild</t>
        </is>
      </c>
      <c r="F202" s="48" t="inlineStr">
        <is>
          <t>Infiltrator</t>
        </is>
      </c>
      <c r="G202" s="48" t="inlineStr">
        <is>
          <t>Adamant</t>
        </is>
      </c>
      <c r="H202" s="48" t="inlineStr">
        <is>
          <t>Bulletproof</t>
        </is>
      </c>
      <c r="I202" s="48" t="inlineStr">
        <is>
          <t>Mild</t>
        </is>
      </c>
      <c r="J202" s="48" t="inlineStr">
        <is>
          <t>Blaze</t>
        </is>
      </c>
      <c r="K202" s="48" t="inlineStr">
        <is>
          <t>Mild</t>
        </is>
      </c>
      <c r="L202" s="48" t="inlineStr">
        <is>
          <t>Protean</t>
        </is>
      </c>
      <c r="M202" s="48" t="inlineStr">
        <is>
          <t>Naughty</t>
        </is>
      </c>
      <c r="N202" s="48" t="inlineStr">
        <is>
          <t>Contrary</t>
        </is>
      </c>
      <c r="O202" s="48" t="inlineStr">
        <is>
          <t>Adamant</t>
        </is>
      </c>
      <c r="P202" s="48" t="inlineStr">
        <is>
          <t>Gale Wings</t>
        </is>
      </c>
      <c r="Q202" s="47" t="inlineStr">
        <is>
          <t>Nature / Ability</t>
        </is>
      </c>
    </row>
    <row r="203">
      <c r="B203" s="47" t="inlineStr">
        <is>
          <t>AI Flags:</t>
        </is>
      </c>
      <c r="E203" s="49" t="inlineStr">
        <is>
          <t>Oran Berry</t>
        </is>
      </c>
      <c r="F203" s="46" t="n"/>
      <c r="G203" s="49" t="inlineStr">
        <is>
          <t>Miracle Seed</t>
        </is>
      </c>
      <c r="H203" s="46" t="n"/>
      <c r="I203" s="49" t="inlineStr">
        <is>
          <t>Charcoal</t>
        </is>
      </c>
      <c r="J203" s="46" t="n"/>
      <c r="K203" s="49" t="inlineStr">
        <is>
          <t>Mystic Water</t>
        </is>
      </c>
      <c r="L203" s="46" t="n"/>
      <c r="M203" s="49" t="inlineStr">
        <is>
          <t>Oran Berry</t>
        </is>
      </c>
      <c r="N203" s="46" t="n"/>
      <c r="O203" s="49" t="inlineStr">
        <is>
          <t>Sharp Beak</t>
        </is>
      </c>
      <c r="P203" s="46" t="n"/>
      <c r="Q203" s="47" t="inlineStr">
        <is>
          <t>Item</t>
        </is>
      </c>
    </row>
    <row r="204">
      <c r="B204" s="44" t="inlineStr">
        <is>
          <t>Smart Trainer</t>
        </is>
      </c>
      <c r="E204" s="51" t="inlineStr">
        <is>
          <t>Fake Out</t>
        </is>
      </c>
      <c r="F204" s="46" t="n"/>
      <c r="G204" s="59" t="inlineStr">
        <is>
          <t>Seed Bomb</t>
        </is>
      </c>
      <c r="H204" s="46" t="n"/>
      <c r="I204" s="58" t="inlineStr">
        <is>
          <t>Flame Charge</t>
        </is>
      </c>
      <c r="J204" s="46" t="n"/>
      <c r="K204" s="61" t="inlineStr">
        <is>
          <t>Water Pulse</t>
        </is>
      </c>
      <c r="L204" s="46" t="n"/>
      <c r="M204" s="50" t="inlineStr">
        <is>
          <t>Topsy-Turvy</t>
        </is>
      </c>
      <c r="N204" s="46" t="n"/>
      <c r="O204" s="60" t="inlineStr">
        <is>
          <t>Acrobatics</t>
        </is>
      </c>
      <c r="P204" s="46" t="n"/>
      <c r="Q204" s="47" t="inlineStr">
        <is>
          <t>Moves</t>
        </is>
      </c>
    </row>
    <row r="205">
      <c r="E205" s="63" t="inlineStr">
        <is>
          <t>Confusion</t>
        </is>
      </c>
      <c r="F205" s="46" t="n"/>
      <c r="G205" s="62" t="inlineStr">
        <is>
          <t>Rollout</t>
        </is>
      </c>
      <c r="H205" s="46" t="n"/>
      <c r="I205" s="63" t="inlineStr">
        <is>
          <t>Psybeam</t>
        </is>
      </c>
      <c r="J205" s="46" t="n"/>
      <c r="K205" s="51" t="inlineStr">
        <is>
          <t>Quick Attack</t>
        </is>
      </c>
      <c r="L205" s="46" t="n"/>
      <c r="M205" s="63" t="inlineStr">
        <is>
          <t>Psybeam</t>
        </is>
      </c>
      <c r="N205" s="46" t="n"/>
      <c r="O205" s="58" t="inlineStr">
        <is>
          <t>Flame Charge</t>
        </is>
      </c>
      <c r="P205" s="46" t="n"/>
    </row>
    <row r="206">
      <c r="E206" s="63" t="inlineStr">
        <is>
          <t>Light Screen</t>
        </is>
      </c>
      <c r="F206" s="46" t="n"/>
      <c r="G206" s="59" t="inlineStr">
        <is>
          <t>Leech Seed</t>
        </is>
      </c>
      <c r="H206" s="46" t="n"/>
      <c r="I206" s="58" t="inlineStr">
        <is>
          <t>Will-O-Wisp</t>
        </is>
      </c>
      <c r="J206" s="46" t="n"/>
      <c r="K206" s="67" t="inlineStr">
        <is>
          <t>Lick</t>
        </is>
      </c>
      <c r="L206" s="46" t="n"/>
      <c r="M206" s="50" t="inlineStr">
        <is>
          <t>Foul Play</t>
        </is>
      </c>
      <c r="N206" s="46" t="n"/>
      <c r="O206" s="51" t="inlineStr">
        <is>
          <t>Quick Attack</t>
        </is>
      </c>
      <c r="P206" s="46" t="n"/>
    </row>
    <row r="207">
      <c r="E207" s="51" t="inlineStr">
        <is>
          <t>Covet</t>
        </is>
      </c>
      <c r="F207" s="46" t="n"/>
      <c r="G207" s="50" t="inlineStr">
        <is>
          <t>Bite</t>
        </is>
      </c>
      <c r="H207" s="46" t="n"/>
      <c r="I207" s="51" t="inlineStr">
        <is>
          <t>Quick Attack</t>
        </is>
      </c>
      <c r="J207" s="46" t="n"/>
      <c r="K207" s="62" t="inlineStr">
        <is>
          <t>Rock Tomb</t>
        </is>
      </c>
      <c r="L207" s="46" t="n"/>
      <c r="M207" s="62" t="inlineStr">
        <is>
          <t>Rock Tomb</t>
        </is>
      </c>
      <c r="N207" s="46" t="n"/>
      <c r="O207" s="60" t="inlineStr">
        <is>
          <t>Roost</t>
        </is>
      </c>
      <c r="P207" s="46" t="n"/>
    </row>
    <row r="208">
      <c r="E208" s="57" t="inlineStr">
        <is>
          <t>Note: Rival - fights once, on the tile in front of the gym door, after the Everstone quest. Same approved six-Pokemon Gen 6 team in every variant (Brendan/May x player's starter). This one: player chose Torchic.</t>
        </is>
      </c>
    </row>
    <row r="210" ht="20" customHeight="1">
      <c r="B210" s="40" t="inlineStr">
        <is>
          <t>Rival</t>
        </is>
      </c>
      <c r="C210" s="41" t="n"/>
      <c r="D210" s="41" t="n"/>
      <c r="E210" s="42" t="inlineStr">
        <is>
          <t>Rival May</t>
        </is>
      </c>
      <c r="F210" s="41" t="n"/>
      <c r="G210" s="41" t="n"/>
      <c r="H210" s="41" t="n"/>
      <c r="I210" s="41" t="n"/>
      <c r="J210" s="41" t="n"/>
      <c r="K210" s="41" t="n"/>
      <c r="L210" s="41" t="n"/>
      <c r="M210" s="41" t="n"/>
      <c r="N210" s="41" t="n"/>
      <c r="O210" s="41" t="n"/>
      <c r="P210" s="41" t="n"/>
      <c r="Q210" s="41" t="n"/>
    </row>
    <row r="211" ht="69" customHeight="1">
      <c r="E211" s="43">
        <f>IFERROR(_xlfn.IMAGE("https://play.pokemonshowdown.com/sprites/gen5/espurr.png"),"")</f>
        <v/>
      </c>
      <c r="G211" s="43">
        <f>IFERROR(_xlfn.IMAGE("https://play.pokemonshowdown.com/sprites/gen5/chespin.png"),"")</f>
        <v/>
      </c>
      <c r="I211" s="43">
        <f>IFERROR(_xlfn.IMAGE("https://play.pokemonshowdown.com/sprites/gen5/fennekin.png"),"")</f>
        <v/>
      </c>
      <c r="K211" s="43">
        <f>IFERROR(_xlfn.IMAGE("https://play.pokemonshowdown.com/sprites/gen5/froakie.png"),"")</f>
        <v/>
      </c>
      <c r="M211" s="43">
        <f>IFERROR(_xlfn.IMAGE("https://play.pokemonshowdown.com/sprites/gen5/inkay.png"),"")</f>
        <v/>
      </c>
      <c r="O211" s="43">
        <f>IFERROR(_xlfn.IMAGE("https://play.pokemonshowdown.com/sprites/gen5/fletchling.png"),"")</f>
        <v/>
      </c>
      <c r="Q211" s="44" t="inlineStr">
        <is>
          <t>Mandatory</t>
        </is>
      </c>
    </row>
    <row r="212">
      <c r="E212" s="45" t="inlineStr">
        <is>
          <t>Lv 12 Espurr</t>
        </is>
      </c>
      <c r="F212" s="46" t="n"/>
      <c r="G212" s="45" t="inlineStr">
        <is>
          <t>Lv 13 Chespin</t>
        </is>
      </c>
      <c r="H212" s="46" t="n"/>
      <c r="I212" s="45" t="inlineStr">
        <is>
          <t>Lv 13 Fennekin</t>
        </is>
      </c>
      <c r="J212" s="46" t="n"/>
      <c r="K212" s="45" t="inlineStr">
        <is>
          <t>Lv 13 Froakie</t>
        </is>
      </c>
      <c r="L212" s="46" t="n"/>
      <c r="M212" s="45" t="inlineStr">
        <is>
          <t>Lv 13 Inkay</t>
        </is>
      </c>
      <c r="N212" s="46" t="n"/>
      <c r="O212" s="45" t="inlineStr">
        <is>
          <t>Lv 14 Fletchling</t>
        </is>
      </c>
      <c r="P212" s="46" t="n"/>
      <c r="Q212" s="47" t="inlineStr">
        <is>
          <t>Pokémon</t>
        </is>
      </c>
    </row>
    <row r="213">
      <c r="E213" s="48" t="inlineStr">
        <is>
          <t>Mild</t>
        </is>
      </c>
      <c r="F213" s="48" t="inlineStr">
        <is>
          <t>Infiltrator</t>
        </is>
      </c>
      <c r="G213" s="48" t="inlineStr">
        <is>
          <t>Adamant</t>
        </is>
      </c>
      <c r="H213" s="48" t="inlineStr">
        <is>
          <t>Bulletproof</t>
        </is>
      </c>
      <c r="I213" s="48" t="inlineStr">
        <is>
          <t>Mild</t>
        </is>
      </c>
      <c r="J213" s="48" t="inlineStr">
        <is>
          <t>Blaze</t>
        </is>
      </c>
      <c r="K213" s="48" t="inlineStr">
        <is>
          <t>Mild</t>
        </is>
      </c>
      <c r="L213" s="48" t="inlineStr">
        <is>
          <t>Protean</t>
        </is>
      </c>
      <c r="M213" s="48" t="inlineStr">
        <is>
          <t>Naughty</t>
        </is>
      </c>
      <c r="N213" s="48" t="inlineStr">
        <is>
          <t>Contrary</t>
        </is>
      </c>
      <c r="O213" s="48" t="inlineStr">
        <is>
          <t>Adamant</t>
        </is>
      </c>
      <c r="P213" s="48" t="inlineStr">
        <is>
          <t>Gale Wings</t>
        </is>
      </c>
      <c r="Q213" s="47" t="inlineStr">
        <is>
          <t>Nature / Ability</t>
        </is>
      </c>
    </row>
    <row r="214">
      <c r="B214" s="47" t="inlineStr">
        <is>
          <t>AI Flags:</t>
        </is>
      </c>
      <c r="E214" s="49" t="inlineStr">
        <is>
          <t>Oran Berry</t>
        </is>
      </c>
      <c r="F214" s="46" t="n"/>
      <c r="G214" s="49" t="inlineStr">
        <is>
          <t>Miracle Seed</t>
        </is>
      </c>
      <c r="H214" s="46" t="n"/>
      <c r="I214" s="49" t="inlineStr">
        <is>
          <t>Charcoal</t>
        </is>
      </c>
      <c r="J214" s="46" t="n"/>
      <c r="K214" s="49" t="inlineStr">
        <is>
          <t>Mystic Water</t>
        </is>
      </c>
      <c r="L214" s="46" t="n"/>
      <c r="M214" s="49" t="inlineStr">
        <is>
          <t>Oran Berry</t>
        </is>
      </c>
      <c r="N214" s="46" t="n"/>
      <c r="O214" s="49" t="inlineStr">
        <is>
          <t>Sharp Beak</t>
        </is>
      </c>
      <c r="P214" s="46" t="n"/>
      <c r="Q214" s="47" t="inlineStr">
        <is>
          <t>Item</t>
        </is>
      </c>
    </row>
    <row r="215">
      <c r="B215" s="44" t="inlineStr">
        <is>
          <t>Smart Trainer</t>
        </is>
      </c>
      <c r="E215" s="51" t="inlineStr">
        <is>
          <t>Fake Out</t>
        </is>
      </c>
      <c r="F215" s="46" t="n"/>
      <c r="G215" s="59" t="inlineStr">
        <is>
          <t>Seed Bomb</t>
        </is>
      </c>
      <c r="H215" s="46" t="n"/>
      <c r="I215" s="58" t="inlineStr">
        <is>
          <t>Flame Charge</t>
        </is>
      </c>
      <c r="J215" s="46" t="n"/>
      <c r="K215" s="61" t="inlineStr">
        <is>
          <t>Water Pulse</t>
        </is>
      </c>
      <c r="L215" s="46" t="n"/>
      <c r="M215" s="50" t="inlineStr">
        <is>
          <t>Topsy-Turvy</t>
        </is>
      </c>
      <c r="N215" s="46" t="n"/>
      <c r="O215" s="60" t="inlineStr">
        <is>
          <t>Acrobatics</t>
        </is>
      </c>
      <c r="P215" s="46" t="n"/>
      <c r="Q215" s="47" t="inlineStr">
        <is>
          <t>Moves</t>
        </is>
      </c>
    </row>
    <row r="216">
      <c r="E216" s="63" t="inlineStr">
        <is>
          <t>Confusion</t>
        </is>
      </c>
      <c r="F216" s="46" t="n"/>
      <c r="G216" s="62" t="inlineStr">
        <is>
          <t>Rollout</t>
        </is>
      </c>
      <c r="H216" s="46" t="n"/>
      <c r="I216" s="63" t="inlineStr">
        <is>
          <t>Psybeam</t>
        </is>
      </c>
      <c r="J216" s="46" t="n"/>
      <c r="K216" s="51" t="inlineStr">
        <is>
          <t>Quick Attack</t>
        </is>
      </c>
      <c r="L216" s="46" t="n"/>
      <c r="M216" s="63" t="inlineStr">
        <is>
          <t>Psybeam</t>
        </is>
      </c>
      <c r="N216" s="46" t="n"/>
      <c r="O216" s="58" t="inlineStr">
        <is>
          <t>Flame Charge</t>
        </is>
      </c>
      <c r="P216" s="46" t="n"/>
    </row>
    <row r="217">
      <c r="E217" s="63" t="inlineStr">
        <is>
          <t>Light Screen</t>
        </is>
      </c>
      <c r="F217" s="46" t="n"/>
      <c r="G217" s="59" t="inlineStr">
        <is>
          <t>Leech Seed</t>
        </is>
      </c>
      <c r="H217" s="46" t="n"/>
      <c r="I217" s="58" t="inlineStr">
        <is>
          <t>Will-O-Wisp</t>
        </is>
      </c>
      <c r="J217" s="46" t="n"/>
      <c r="K217" s="67" t="inlineStr">
        <is>
          <t>Lick</t>
        </is>
      </c>
      <c r="L217" s="46" t="n"/>
      <c r="M217" s="50" t="inlineStr">
        <is>
          <t>Foul Play</t>
        </is>
      </c>
      <c r="N217" s="46" t="n"/>
      <c r="O217" s="51" t="inlineStr">
        <is>
          <t>Quick Attack</t>
        </is>
      </c>
      <c r="P217" s="46" t="n"/>
    </row>
    <row r="218">
      <c r="E218" s="51" t="inlineStr">
        <is>
          <t>Covet</t>
        </is>
      </c>
      <c r="F218" s="46" t="n"/>
      <c r="G218" s="50" t="inlineStr">
        <is>
          <t>Bite</t>
        </is>
      </c>
      <c r="H218" s="46" t="n"/>
      <c r="I218" s="51" t="inlineStr">
        <is>
          <t>Quick Attack</t>
        </is>
      </c>
      <c r="J218" s="46" t="n"/>
      <c r="K218" s="62" t="inlineStr">
        <is>
          <t>Rock Tomb</t>
        </is>
      </c>
      <c r="L218" s="46" t="n"/>
      <c r="M218" s="62" t="inlineStr">
        <is>
          <t>Rock Tomb</t>
        </is>
      </c>
      <c r="N218" s="46" t="n"/>
      <c r="O218" s="60" t="inlineStr">
        <is>
          <t>Roost</t>
        </is>
      </c>
      <c r="P218" s="46" t="n"/>
    </row>
    <row r="219">
      <c r="E219" s="57" t="inlineStr">
        <is>
          <t>Note: Rival - fights once, on the tile in front of the gym door, after the Everstone quest. Same approved six-Pokemon Gen 6 team in every variant (Brendan/May x player's starter). This one: player chose Mudkip.</t>
        </is>
      </c>
    </row>
    <row r="221" ht="24" customHeight="1">
      <c r="B221" s="38" t="inlineStr">
        <is>
          <t>Petalburg City - Gym</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Youngster</t>
        </is>
      </c>
      <c r="C223" s="41" t="n"/>
      <c r="D223" s="41" t="n"/>
      <c r="E223" s="42" t="inlineStr">
        <is>
          <t>Youngster Randall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IFERROR(_xlfn.IMAGE("https://play.pokemonshowdown.com/sprites/gen5/aipom.png"),"")</f>
        <v/>
      </c>
      <c r="G224" s="43">
        <f>IFERROR(_xlfn.IMAGE("https://play.pokemonshowdown.com/sprites/gen5/minccino.png"),"")</f>
        <v/>
      </c>
      <c r="I224" s="43">
        <f>IFERROR(_xlfn.IMAGE("https://play.pokemonshowdown.com/sprites/gen5/whismur.png"),"")</f>
        <v/>
      </c>
      <c r="K224" s="43">
        <f>IFERROR(_xlfn.IMAGE("https://play.pokemonshowdown.com/sprites/gen5/teddiursa.png"),"")</f>
        <v/>
      </c>
      <c r="Q224" s="44" t="inlineStr">
        <is>
          <t>Mandatory
Items: Potion</t>
        </is>
      </c>
    </row>
    <row r="225">
      <c r="E225" s="45" t="inlineStr">
        <is>
          <t>Lv 13 Aipom</t>
        </is>
      </c>
      <c r="F225" s="46" t="n"/>
      <c r="G225" s="45" t="inlineStr">
        <is>
          <t>Lv 12 Minccino</t>
        </is>
      </c>
      <c r="H225" s="46" t="n"/>
      <c r="I225" s="45" t="inlineStr">
        <is>
          <t>Lv 13 Whismur</t>
        </is>
      </c>
      <c r="J225" s="46" t="n"/>
      <c r="K225" s="45" t="inlineStr">
        <is>
          <t>Lv 13 Teddiursa</t>
        </is>
      </c>
      <c r="L225" s="46" t="n"/>
      <c r="Q225" s="47" t="inlineStr">
        <is>
          <t>Pokémon</t>
        </is>
      </c>
    </row>
    <row r="226">
      <c r="E226" s="48" t="inlineStr">
        <is>
          <t>Adamant</t>
        </is>
      </c>
      <c r="F226" s="48" t="inlineStr">
        <is>
          <t>Technician</t>
        </is>
      </c>
      <c r="G226" s="48" t="inlineStr">
        <is>
          <t>Adamant</t>
        </is>
      </c>
      <c r="H226" s="48" t="inlineStr">
        <is>
          <t>Skill Link</t>
        </is>
      </c>
      <c r="I226" s="48" t="inlineStr">
        <is>
          <t>Naughty</t>
        </is>
      </c>
      <c r="J226" s="48" t="inlineStr">
        <is>
          <t>Soundproof</t>
        </is>
      </c>
      <c r="K226" s="48" t="inlineStr">
        <is>
          <t>Adamant</t>
        </is>
      </c>
      <c r="L226" s="48" t="inlineStr">
        <is>
          <t>Quick Feet</t>
        </is>
      </c>
      <c r="Q226" s="47" t="inlineStr">
        <is>
          <t>Nature / Ability</t>
        </is>
      </c>
    </row>
    <row r="227">
      <c r="B227" s="47" t="inlineStr">
        <is>
          <t>AI Flags:</t>
        </is>
      </c>
      <c r="E227" s="49" t="inlineStr">
        <is>
          <t>Silk Scarf</t>
        </is>
      </c>
      <c r="F227" s="46" t="n"/>
      <c r="G227" s="49" t="inlineStr">
        <is>
          <t>Oran Berry</t>
        </is>
      </c>
      <c r="H227" s="46" t="n"/>
      <c r="I227" s="49" t="inlineStr">
        <is>
          <t>Sitrus Berry</t>
        </is>
      </c>
      <c r="J227" s="46" t="n"/>
      <c r="K227" s="49" t="inlineStr">
        <is>
          <t>Toxic Orb</t>
        </is>
      </c>
      <c r="L227" s="46" t="n"/>
      <c r="Q227" s="47" t="inlineStr">
        <is>
          <t>Item</t>
        </is>
      </c>
    </row>
    <row r="228">
      <c r="B228" s="44" t="inlineStr">
        <is>
          <t>Smart Trainer</t>
        </is>
      </c>
      <c r="E228" s="51" t="inlineStr">
        <is>
          <t>Fake Out</t>
        </is>
      </c>
      <c r="F228" s="46" t="n"/>
      <c r="G228" s="51" t="inlineStr">
        <is>
          <t>Tail Slap</t>
        </is>
      </c>
      <c r="H228" s="46" t="n"/>
      <c r="I228" s="51" t="inlineStr">
        <is>
          <t>Hyper Voice</t>
        </is>
      </c>
      <c r="J228" s="46" t="n"/>
      <c r="K228" s="51" t="inlineStr">
        <is>
          <t>Slash</t>
        </is>
      </c>
      <c r="L228" s="46" t="n"/>
      <c r="Q228" s="47" t="inlineStr">
        <is>
          <t>Moves</t>
        </is>
      </c>
    </row>
    <row r="229">
      <c r="E229" s="51" t="inlineStr">
        <is>
          <t>Quick Attack</t>
        </is>
      </c>
      <c r="F229" s="46" t="n"/>
      <c r="G229" s="59" t="inlineStr">
        <is>
          <t>Bullet Seed</t>
        </is>
      </c>
      <c r="H229" s="46" t="n"/>
      <c r="I229" s="51" t="inlineStr">
        <is>
          <t>Echoed Voice</t>
        </is>
      </c>
      <c r="J229" s="46" t="n"/>
      <c r="K229" s="67" t="inlineStr">
        <is>
          <t>Shadow Claw</t>
        </is>
      </c>
      <c r="L229" s="46" t="n"/>
    </row>
    <row r="230">
      <c r="E230" s="54" t="inlineStr">
        <is>
          <t>U-turn</t>
        </is>
      </c>
      <c r="F230" s="46" t="n"/>
      <c r="G230" s="62" t="inlineStr">
        <is>
          <t>Rock Blast</t>
        </is>
      </c>
      <c r="H230" s="46" t="n"/>
      <c r="I230" s="50" t="inlineStr">
        <is>
          <t>Bite</t>
        </is>
      </c>
      <c r="J230" s="46" t="n"/>
      <c r="K230" s="62" t="inlineStr">
        <is>
          <t>Rock Tomb</t>
        </is>
      </c>
      <c r="L230" s="46" t="n"/>
    </row>
    <row r="231">
      <c r="E231" s="50" t="inlineStr">
        <is>
          <t>Pursuit</t>
        </is>
      </c>
      <c r="F231" s="46" t="n"/>
      <c r="G231" s="51" t="inlineStr">
        <is>
          <t>Encore</t>
        </is>
      </c>
      <c r="H231" s="46" t="n"/>
      <c r="I231" s="51" t="inlineStr">
        <is>
          <t>Supersonic</t>
        </is>
      </c>
      <c r="J231" s="46" t="n"/>
      <c r="K231" s="51" t="inlineStr">
        <is>
          <t>Protect</t>
        </is>
      </c>
      <c r="L231" s="46" t="n"/>
    </row>
    <row r="232">
      <c r="E232" s="57" t="inlineStr">
        <is>
          <t>Note: Gym Youngster. Rooms unlock in order Randall -&gt; Alexia -&gt; Jody; Norman checks all three.</t>
        </is>
      </c>
    </row>
    <row r="234" ht="20" customHeight="1">
      <c r="B234" s="40" t="inlineStr">
        <is>
          <t>Cooltrainer</t>
        </is>
      </c>
      <c r="C234" s="41" t="n"/>
      <c r="D234" s="41" t="n"/>
      <c r="E234" s="42" t="inlineStr">
        <is>
          <t>Cooltrainer Alexia</t>
        </is>
      </c>
      <c r="F234" s="41" t="n"/>
      <c r="G234" s="41" t="n"/>
      <c r="H234" s="41" t="n"/>
      <c r="I234" s="41" t="n"/>
      <c r="J234" s="41" t="n"/>
      <c r="K234" s="41" t="n"/>
      <c r="L234" s="41" t="n"/>
      <c r="M234" s="41" t="n"/>
      <c r="N234" s="41" t="n"/>
      <c r="O234" s="41" t="n"/>
      <c r="P234" s="41" t="n"/>
      <c r="Q234" s="41" t="n"/>
    </row>
    <row r="235" ht="69" customHeight="1">
      <c r="E235" s="43">
        <f>IFERROR(_xlfn.IMAGE("https://play.pokemonshowdown.com/sprites/gen5/buneary.png"),"")</f>
        <v/>
      </c>
      <c r="G235" s="43">
        <f>IFERROR(_xlfn.IMAGE("https://play.pokemonshowdown.com/sprites/gen5/chansey.png"),"")</f>
        <v/>
      </c>
      <c r="I235" s="43">
        <f>IFERROR(_xlfn.IMAGE("https://play.pokemonshowdown.com/sprites/gen5/solosis.png"),"")</f>
        <v/>
      </c>
      <c r="K235" s="43">
        <f>IFERROR(_xlfn.IMAGE("https://play.pokemonshowdown.com/sprites/gen5/vullaby.png"),"")</f>
        <v/>
      </c>
      <c r="M235" s="43">
        <f>IFERROR(_xlfn.IMAGE("https://play.pokemonshowdown.com/sprites/gen5/deerling.png"),"")</f>
        <v/>
      </c>
      <c r="Q235" s="44" t="inlineStr">
        <is>
          <t>Mandatory
Items: Potion</t>
        </is>
      </c>
    </row>
    <row r="236">
      <c r="E236" s="45" t="inlineStr">
        <is>
          <t>Lv 12 Buneary</t>
        </is>
      </c>
      <c r="F236" s="46" t="n"/>
      <c r="G236" s="45" t="inlineStr">
        <is>
          <t>Lv 12 Chansey</t>
        </is>
      </c>
      <c r="H236" s="46" t="n"/>
      <c r="I236" s="45" t="inlineStr">
        <is>
          <t>Lv 12 Solosis</t>
        </is>
      </c>
      <c r="J236" s="46" t="n"/>
      <c r="K236" s="45" t="inlineStr">
        <is>
          <t>Lv 12 Vullaby</t>
        </is>
      </c>
      <c r="L236" s="46" t="n"/>
      <c r="M236" s="45" t="inlineStr">
        <is>
          <t>Lv 12 Deerling</t>
        </is>
      </c>
      <c r="N236" s="46" t="n"/>
      <c r="Q236" s="47" t="inlineStr">
        <is>
          <t>Pokémon</t>
        </is>
      </c>
    </row>
    <row r="237">
      <c r="E237" s="48" t="inlineStr">
        <is>
          <t>Adamant</t>
        </is>
      </c>
      <c r="F237" s="48" t="inlineStr">
        <is>
          <t>Limber</t>
        </is>
      </c>
      <c r="G237" s="48" t="inlineStr">
        <is>
          <t>Careful</t>
        </is>
      </c>
      <c r="H237" s="48" t="inlineStr">
        <is>
          <t>Natural Cure</t>
        </is>
      </c>
      <c r="I237" s="48" t="inlineStr">
        <is>
          <t>Modest</t>
        </is>
      </c>
      <c r="J237" s="48" t="inlineStr">
        <is>
          <t>Magic Guard</t>
        </is>
      </c>
      <c r="K237" s="48" t="inlineStr">
        <is>
          <t>Impish</t>
        </is>
      </c>
      <c r="L237" s="48" t="inlineStr">
        <is>
          <t>Overcoat</t>
        </is>
      </c>
      <c r="M237" s="48" t="inlineStr">
        <is>
          <t>Adamant</t>
        </is>
      </c>
      <c r="N237" s="48" t="inlineStr">
        <is>
          <t>Sap Sipper</t>
        </is>
      </c>
      <c r="Q237" s="47" t="inlineStr">
        <is>
          <t>Nature / Ability</t>
        </is>
      </c>
    </row>
    <row r="238">
      <c r="B238" s="47" t="inlineStr">
        <is>
          <t>AI Flags:</t>
        </is>
      </c>
      <c r="E238" s="49" t="inlineStr">
        <is>
          <t>Silk Scarf</t>
        </is>
      </c>
      <c r="F238" s="46" t="n"/>
      <c r="G238" s="49" t="inlineStr">
        <is>
          <t>Oran Berry</t>
        </is>
      </c>
      <c r="H238" s="46" t="n"/>
      <c r="I238" s="49" t="inlineStr">
        <is>
          <t>Eviolite</t>
        </is>
      </c>
      <c r="J238" s="46" t="n"/>
      <c r="K238" s="49" t="inlineStr">
        <is>
          <t>Oran Berry</t>
        </is>
      </c>
      <c r="L238" s="46" t="n"/>
      <c r="M238" s="49" t="inlineStr">
        <is>
          <t>Sitrus Berry</t>
        </is>
      </c>
      <c r="N238" s="46" t="n"/>
      <c r="Q238" s="47" t="inlineStr">
        <is>
          <t>Item</t>
        </is>
      </c>
    </row>
    <row r="239">
      <c r="B239" s="44" t="inlineStr">
        <is>
          <t>Smart Trainer</t>
        </is>
      </c>
      <c r="E239" s="51" t="inlineStr">
        <is>
          <t>Fake Out</t>
        </is>
      </c>
      <c r="F239" s="46" t="n"/>
      <c r="G239" s="65" t="inlineStr">
        <is>
          <t>Seismic Toss</t>
        </is>
      </c>
      <c r="H239" s="46" t="n"/>
      <c r="I239" s="63" t="inlineStr">
        <is>
          <t>Psybeam</t>
        </is>
      </c>
      <c r="J239" s="46" t="n"/>
      <c r="K239" s="60" t="inlineStr">
        <is>
          <t>Pluck</t>
        </is>
      </c>
      <c r="L239" s="46" t="n"/>
      <c r="M239" s="59" t="inlineStr">
        <is>
          <t>Horn Leech</t>
        </is>
      </c>
      <c r="N239" s="46" t="n"/>
      <c r="Q239" s="47" t="inlineStr">
        <is>
          <t>Moves</t>
        </is>
      </c>
    </row>
    <row r="240">
      <c r="E240" s="51" t="inlineStr">
        <is>
          <t>Quick Attack</t>
        </is>
      </c>
      <c r="F240" s="46" t="n"/>
      <c r="G240" s="52" t="inlineStr">
        <is>
          <t>Thunder Wave</t>
        </is>
      </c>
      <c r="H240" s="46" t="n"/>
      <c r="I240" s="51" t="inlineStr">
        <is>
          <t>Recover</t>
        </is>
      </c>
      <c r="J240" s="46" t="n"/>
      <c r="K240" s="50" t="inlineStr">
        <is>
          <t>Foul Play</t>
        </is>
      </c>
      <c r="L240" s="46" t="n"/>
      <c r="M240" s="51" t="inlineStr">
        <is>
          <t>Headbutt</t>
        </is>
      </c>
      <c r="N240" s="46" t="n"/>
    </row>
    <row r="241">
      <c r="E241" s="65" t="inlineStr">
        <is>
          <t>Low Sweep</t>
        </is>
      </c>
      <c r="F241" s="46" t="n"/>
      <c r="G241" s="51" t="inlineStr">
        <is>
          <t>Soft-Boiled</t>
        </is>
      </c>
      <c r="H241" s="46" t="n"/>
      <c r="I241" s="51" t="inlineStr">
        <is>
          <t>Hidden Power</t>
        </is>
      </c>
      <c r="J241" s="46" t="n"/>
      <c r="K241" s="60" t="inlineStr">
        <is>
          <t>Roost</t>
        </is>
      </c>
      <c r="L241" s="46" t="n"/>
      <c r="M241" s="65" t="inlineStr">
        <is>
          <t>Jump Kick</t>
        </is>
      </c>
      <c r="N241" s="46" t="n"/>
    </row>
    <row r="242">
      <c r="E242" s="52" t="inlineStr">
        <is>
          <t>Thunder Wave</t>
        </is>
      </c>
      <c r="F242" s="46" t="n"/>
      <c r="G242" s="65" t="inlineStr">
        <is>
          <t>Counter</t>
        </is>
      </c>
      <c r="H242" s="46" t="n"/>
      <c r="I242" s="52" t="inlineStr">
        <is>
          <t>Thunder Wave</t>
        </is>
      </c>
      <c r="J242" s="46" t="n"/>
      <c r="K242" s="55" t="inlineStr">
        <is>
          <t>Toxic</t>
        </is>
      </c>
      <c r="L242" s="46" t="n"/>
      <c r="M242" s="59" t="inlineStr">
        <is>
          <t>Leech Seed</t>
        </is>
      </c>
      <c r="N242" s="46" t="n"/>
    </row>
    <row r="243">
      <c r="E243" s="57" t="inlineStr">
        <is>
          <t>Note: Gym defensive trainer. Solosis has even IVs so its Hidden Power is Fighting-type.</t>
        </is>
      </c>
    </row>
    <row r="245" ht="20" customHeight="1">
      <c r="B245" s="40" t="inlineStr">
        <is>
          <t>Cooltrainer</t>
        </is>
      </c>
      <c r="C245" s="41" t="n"/>
      <c r="D245" s="41" t="n"/>
      <c r="E245" s="42" t="inlineStr">
        <is>
          <t>Cooltrainer Jody</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IFERROR(_xlfn.IMAGE("https://play.pokemonshowdown.com/sprites/gen5/meowth.png"),"")</f>
        <v/>
      </c>
      <c r="G246" s="43">
        <f>IFERROR(_xlfn.IMAGE("https://play.pokemonshowdown.com/sprites/gen5/mienfoo.png"),"")</f>
        <v/>
      </c>
      <c r="I246" s="43">
        <f>IFERROR(_xlfn.IMAGE("https://play.pokemonshowdown.com/sprites/gen5/swablu.png"),"")</f>
        <v/>
      </c>
      <c r="K246" s="43">
        <f>IFERROR(_xlfn.IMAGE("https://play.pokemonshowdown.com/sprites/gen5/girafarig.png"),"")</f>
        <v/>
      </c>
      <c r="Q246" s="44" t="inlineStr">
        <is>
          <t>Mandatory
Items: Potion</t>
        </is>
      </c>
    </row>
    <row r="247">
      <c r="E247" s="45" t="inlineStr">
        <is>
          <t>Lv 14 Meowth</t>
        </is>
      </c>
      <c r="F247" s="46" t="n"/>
      <c r="G247" s="45" t="inlineStr">
        <is>
          <t>Lv 14 Mienfoo</t>
        </is>
      </c>
      <c r="H247" s="46" t="n"/>
      <c r="I247" s="45" t="inlineStr">
        <is>
          <t>Lv 14 Swablu</t>
        </is>
      </c>
      <c r="J247" s="46" t="n"/>
      <c r="K247" s="45" t="inlineStr">
        <is>
          <t>Lv 14 Girafarig</t>
        </is>
      </c>
      <c r="L247" s="46" t="n"/>
      <c r="Q247" s="47" t="inlineStr">
        <is>
          <t>Pokémon</t>
        </is>
      </c>
    </row>
    <row r="248">
      <c r="E248" s="48" t="inlineStr">
        <is>
          <t>Adamant</t>
        </is>
      </c>
      <c r="F248" s="48" t="inlineStr">
        <is>
          <t>Technician</t>
        </is>
      </c>
      <c r="G248" s="48" t="inlineStr">
        <is>
          <t>Adamant</t>
        </is>
      </c>
      <c r="H248" s="48" t="inlineStr">
        <is>
          <t>Regenerator</t>
        </is>
      </c>
      <c r="I248" s="48" t="inlineStr">
        <is>
          <t>Lonely</t>
        </is>
      </c>
      <c r="J248" s="48" t="inlineStr">
        <is>
          <t>Natural Cure</t>
        </is>
      </c>
      <c r="K248" s="48" t="inlineStr">
        <is>
          <t>Modest</t>
        </is>
      </c>
      <c r="L248" s="48" t="inlineStr">
        <is>
          <t>Sap Sipper</t>
        </is>
      </c>
      <c r="Q248" s="47" t="inlineStr">
        <is>
          <t>Nature / Ability</t>
        </is>
      </c>
    </row>
    <row r="249">
      <c r="B249" s="47" t="inlineStr">
        <is>
          <t>AI Flags:</t>
        </is>
      </c>
      <c r="E249" s="49" t="inlineStr">
        <is>
          <t>Silk Scarf</t>
        </is>
      </c>
      <c r="F249" s="46" t="n"/>
      <c r="G249" s="49" t="inlineStr">
        <is>
          <t>Black Belt</t>
        </is>
      </c>
      <c r="H249" s="46" t="n"/>
      <c r="I249" s="49" t="inlineStr">
        <is>
          <t>Oran Berry</t>
        </is>
      </c>
      <c r="J249" s="46" t="n"/>
      <c r="K249" s="49" t="inlineStr">
        <is>
          <t>(None)</t>
        </is>
      </c>
      <c r="L249" s="46" t="n"/>
      <c r="Q249" s="47" t="inlineStr">
        <is>
          <t>Item</t>
        </is>
      </c>
    </row>
    <row r="250">
      <c r="B250" s="44" t="inlineStr">
        <is>
          <t>Smart Trainer</t>
        </is>
      </c>
      <c r="E250" s="51" t="inlineStr">
        <is>
          <t>Fake Out</t>
        </is>
      </c>
      <c r="F250" s="46" t="n"/>
      <c r="G250" s="65" t="inlineStr">
        <is>
          <t>Drain Punch</t>
        </is>
      </c>
      <c r="H250" s="46" t="n"/>
      <c r="I250" s="60" t="inlineStr">
        <is>
          <t>Aerial Ace</t>
        </is>
      </c>
      <c r="J250" s="46" t="n"/>
      <c r="K250" s="63" t="inlineStr">
        <is>
          <t>Psybeam</t>
        </is>
      </c>
      <c r="L250" s="46" t="n"/>
      <c r="Q250" s="47" t="inlineStr">
        <is>
          <t>Moves</t>
        </is>
      </c>
    </row>
    <row r="251">
      <c r="E251" s="50" t="inlineStr">
        <is>
          <t>Bite</t>
        </is>
      </c>
      <c r="F251" s="46" t="n"/>
      <c r="G251" s="50" t="inlineStr">
        <is>
          <t>Knock Off</t>
        </is>
      </c>
      <c r="H251" s="46" t="n"/>
      <c r="I251" s="68" t="inlineStr">
        <is>
          <t>Dragon Breath</t>
        </is>
      </c>
      <c r="J251" s="46" t="n"/>
      <c r="K251" s="52" t="inlineStr">
        <is>
          <t>Thunder Wave</t>
        </is>
      </c>
      <c r="L251" s="46" t="n"/>
    </row>
    <row r="252">
      <c r="E252" s="54" t="inlineStr">
        <is>
          <t>U-turn</t>
        </is>
      </c>
      <c r="F252" s="46" t="n"/>
      <c r="G252" s="51" t="inlineStr">
        <is>
          <t>Fake Out</t>
        </is>
      </c>
      <c r="H252" s="46" t="n"/>
      <c r="I252" s="60" t="inlineStr">
        <is>
          <t>Roost</t>
        </is>
      </c>
      <c r="J252" s="46" t="n"/>
      <c r="K252" s="51" t="inlineStr">
        <is>
          <t>Quick Attack</t>
        </is>
      </c>
      <c r="L252" s="46" t="n"/>
    </row>
    <row r="253">
      <c r="E253" s="51" t="inlineStr">
        <is>
          <t>Feint</t>
        </is>
      </c>
      <c r="F253" s="46" t="n"/>
      <c r="G253" s="54" t="inlineStr">
        <is>
          <t>U-turn</t>
        </is>
      </c>
      <c r="H253" s="46" t="n"/>
      <c r="I253" s="51" t="inlineStr">
        <is>
          <t>Sing</t>
        </is>
      </c>
      <c r="J253" s="46" t="n"/>
      <c r="K253" s="56" t="inlineStr">
        <is>
          <t>-</t>
        </is>
      </c>
      <c r="L253" s="46" t="n"/>
    </row>
    <row r="254">
      <c r="E254" s="57" t="inlineStr">
        <is>
          <t>Note: Gym Ace Trainer. Girafarig intentionally has three moves.</t>
        </is>
      </c>
    </row>
    <row r="256" ht="20" customHeight="1">
      <c r="B256" s="40" t="inlineStr">
        <is>
          <t>Leader</t>
        </is>
      </c>
      <c r="C256" s="41" t="n"/>
      <c r="D256" s="41" t="n"/>
      <c r="E256" s="42" t="inlineStr">
        <is>
          <t>Leader Norman</t>
        </is>
      </c>
      <c r="F256" s="41" t="n"/>
      <c r="G256" s="41" t="n"/>
      <c r="H256" s="41" t="n"/>
      <c r="I256" s="41" t="n"/>
      <c r="J256" s="41" t="n"/>
      <c r="K256" s="41" t="n"/>
      <c r="L256" s="41" t="n"/>
      <c r="M256" s="41" t="n"/>
      <c r="N256" s="41" t="n"/>
      <c r="O256" s="41" t="n"/>
      <c r="P256" s="41" t="n"/>
      <c r="Q256" s="41" t="n"/>
    </row>
    <row r="257" ht="69" customHeight="1">
      <c r="E257" s="43">
        <f>IFERROR(_xlfn.IMAGE("https://play.pokemonshowdown.com/sprites/gen5/smeargle.png"),"")</f>
        <v/>
      </c>
      <c r="G257" s="43">
        <f>IFERROR(_xlfn.IMAGE("https://play.pokemonshowdown.com/sprites/gen5/spinda.png"),"")</f>
        <v/>
      </c>
      <c r="I257" s="43">
        <f>IFERROR(_xlfn.IMAGE("https://play.pokemonshowdown.com/sprites/gen5/nidorino.png"),"")</f>
        <v/>
      </c>
      <c r="K257" s="43">
        <f>IFERROR(_xlfn.IMAGE("https://play.pokemonshowdown.com/sprites/gen5/staravia.png"),"")</f>
        <v/>
      </c>
      <c r="M257" s="43">
        <f>IFERROR(_xlfn.IMAGE("https://play.pokemonshowdown.com/sprites/gen5/machop.png"),"")</f>
        <v/>
      </c>
      <c r="O257" s="43">
        <f>IFERROR(_xlfn.IMAGE("https://play.pokemonshowdown.com/sprites/gen5/slakoth.png"),"")</f>
        <v/>
      </c>
      <c r="Q257" s="44" t="inlineStr">
        <is>
          <t>Mandatory
Items: Super Potion / Super Potion</t>
        </is>
      </c>
    </row>
    <row r="258">
      <c r="E258" s="45" t="inlineStr">
        <is>
          <t>Lv 14 Smeargle</t>
        </is>
      </c>
      <c r="F258" s="46" t="n"/>
      <c r="G258" s="45" t="inlineStr">
        <is>
          <t>Lv 14 Spinda</t>
        </is>
      </c>
      <c r="H258" s="46" t="n"/>
      <c r="I258" s="45" t="inlineStr">
        <is>
          <t>Lv 14 Nidorino</t>
        </is>
      </c>
      <c r="J258" s="46" t="n"/>
      <c r="K258" s="45" t="inlineStr">
        <is>
          <t>Lv 14 Staravia</t>
        </is>
      </c>
      <c r="L258" s="46" t="n"/>
      <c r="M258" s="45" t="inlineStr">
        <is>
          <t>Lv 14 Machop</t>
        </is>
      </c>
      <c r="N258" s="46" t="n"/>
      <c r="O258" s="45" t="inlineStr">
        <is>
          <t>Lv 16 Slakoth</t>
        </is>
      </c>
      <c r="P258" s="46" t="n"/>
      <c r="Q258" s="47" t="inlineStr">
        <is>
          <t>Pokémon</t>
        </is>
      </c>
    </row>
    <row r="259">
      <c r="E259" s="48" t="inlineStr">
        <is>
          <t>Jolly</t>
        </is>
      </c>
      <c r="F259" s="48" t="inlineStr">
        <is>
          <t>Own Tempo</t>
        </is>
      </c>
      <c r="G259" s="48" t="inlineStr">
        <is>
          <t>Naughty</t>
        </is>
      </c>
      <c r="H259" s="48" t="inlineStr">
        <is>
          <t>Own Tempo</t>
        </is>
      </c>
      <c r="I259" s="48" t="inlineStr">
        <is>
          <t>Adamant</t>
        </is>
      </c>
      <c r="J259" s="48" t="inlineStr">
        <is>
          <t>Poison Point</t>
        </is>
      </c>
      <c r="K259" s="48" t="inlineStr">
        <is>
          <t>Adamant</t>
        </is>
      </c>
      <c r="L259" s="48" t="inlineStr">
        <is>
          <t>Intimidate</t>
        </is>
      </c>
      <c r="M259" s="48" t="inlineStr">
        <is>
          <t>Adamant</t>
        </is>
      </c>
      <c r="N259" s="48" t="inlineStr">
        <is>
          <t>Guts</t>
        </is>
      </c>
      <c r="O259" s="48" t="inlineStr">
        <is>
          <t>Adamant</t>
        </is>
      </c>
      <c r="P259" s="48" t="inlineStr">
        <is>
          <t>Truant</t>
        </is>
      </c>
      <c r="Q259" s="47" t="inlineStr">
        <is>
          <t>Nature / Ability</t>
        </is>
      </c>
    </row>
    <row r="260">
      <c r="B260" s="47" t="inlineStr">
        <is>
          <t>AI Flags:</t>
        </is>
      </c>
      <c r="E260" s="49" t="inlineStr">
        <is>
          <t>Focus Sash</t>
        </is>
      </c>
      <c r="F260" s="46" t="n"/>
      <c r="G260" s="49" t="inlineStr">
        <is>
          <t>Oran Berry</t>
        </is>
      </c>
      <c r="H260" s="46" t="n"/>
      <c r="I260" s="49" t="inlineStr">
        <is>
          <t>Eviolite</t>
        </is>
      </c>
      <c r="J260" s="46" t="n"/>
      <c r="K260" s="49" t="inlineStr">
        <is>
          <t>(None)</t>
        </is>
      </c>
      <c r="L260" s="46" t="n"/>
      <c r="M260" s="49" t="inlineStr">
        <is>
          <t>Oran Berry</t>
        </is>
      </c>
      <c r="N260" s="46" t="n"/>
      <c r="O260" s="49" t="inlineStr">
        <is>
          <t>Life Orb</t>
        </is>
      </c>
      <c r="P260" s="46" t="n"/>
      <c r="Q260" s="47" t="inlineStr">
        <is>
          <t>Item</t>
        </is>
      </c>
    </row>
    <row r="261">
      <c r="B261" s="44" t="inlineStr">
        <is>
          <t>Smart Trainer</t>
        </is>
      </c>
      <c r="E261" s="54" t="inlineStr">
        <is>
          <t>Sticky Web</t>
        </is>
      </c>
      <c r="F261" s="46" t="n"/>
      <c r="G261" s="51" t="inlineStr">
        <is>
          <t>Teeter Dance</t>
        </is>
      </c>
      <c r="H261" s="46" t="n"/>
      <c r="I261" s="55" t="inlineStr">
        <is>
          <t>Poison Jab</t>
        </is>
      </c>
      <c r="J261" s="46" t="n"/>
      <c r="K261" s="60" t="inlineStr">
        <is>
          <t>Wing Attack</t>
        </is>
      </c>
      <c r="L261" s="46" t="n"/>
      <c r="M261" s="65" t="inlineStr">
        <is>
          <t>Low Sweep</t>
        </is>
      </c>
      <c r="N261" s="46" t="n"/>
      <c r="O261" s="51" t="inlineStr">
        <is>
          <t>Return</t>
        </is>
      </c>
      <c r="P261" s="46" t="n"/>
      <c r="Q261" s="47" t="inlineStr">
        <is>
          <t>Moves</t>
        </is>
      </c>
    </row>
    <row r="262">
      <c r="E262" s="51" t="inlineStr">
        <is>
          <t>Extreme Speed</t>
        </is>
      </c>
      <c r="F262" s="46" t="n"/>
      <c r="G262" s="63" t="inlineStr">
        <is>
          <t>Psybeam</t>
        </is>
      </c>
      <c r="H262" s="46" t="n"/>
      <c r="I262" s="65" t="inlineStr">
        <is>
          <t>Double Kick</t>
        </is>
      </c>
      <c r="J262" s="46" t="n"/>
      <c r="K262" s="51" t="inlineStr">
        <is>
          <t>Quick Attack</t>
        </is>
      </c>
      <c r="L262" s="46" t="n"/>
      <c r="M262" s="62" t="inlineStr">
        <is>
          <t>Rock Throw</t>
        </is>
      </c>
      <c r="N262" s="46" t="n"/>
      <c r="O262" s="62" t="inlineStr">
        <is>
          <t>Rock Tomb</t>
        </is>
      </c>
      <c r="P262" s="46" t="n"/>
    </row>
    <row r="263">
      <c r="E263" s="56" t="inlineStr">
        <is>
          <t>-</t>
        </is>
      </c>
      <c r="F263" s="46" t="n"/>
      <c r="G263" s="51" t="inlineStr">
        <is>
          <t>Dizzy Punch</t>
        </is>
      </c>
      <c r="H263" s="46" t="n"/>
      <c r="I263" s="62" t="inlineStr">
        <is>
          <t>Rock Tomb</t>
        </is>
      </c>
      <c r="J263" s="46" t="n"/>
      <c r="K263" s="51" t="inlineStr">
        <is>
          <t>Double Team</t>
        </is>
      </c>
      <c r="L263" s="46" t="n"/>
      <c r="M263" s="50" t="inlineStr">
        <is>
          <t>Knock Off</t>
        </is>
      </c>
      <c r="N263" s="46" t="n"/>
      <c r="O263" s="50" t="inlineStr">
        <is>
          <t>Crunch</t>
        </is>
      </c>
      <c r="P263" s="46" t="n"/>
    </row>
    <row r="264">
      <c r="E264" s="56" t="inlineStr">
        <is>
          <t>-</t>
        </is>
      </c>
      <c r="F264" s="46" t="n"/>
      <c r="G264" s="51" t="inlineStr">
        <is>
          <t>Fake Out</t>
        </is>
      </c>
      <c r="H264" s="46" t="n"/>
      <c r="I264" s="51" t="inlineStr">
        <is>
          <t>Focus Energy</t>
        </is>
      </c>
      <c r="J264" s="46" t="n"/>
      <c r="K264" s="54" t="inlineStr">
        <is>
          <t>U-turn</t>
        </is>
      </c>
      <c r="L264" s="46" t="n"/>
      <c r="M264" s="65" t="inlineStr">
        <is>
          <t>Bulk Up</t>
        </is>
      </c>
      <c r="N264" s="46" t="n"/>
      <c r="O264" s="65" t="inlineStr">
        <is>
          <t>Rock Smash</t>
        </is>
      </c>
      <c r="P264" s="46" t="n"/>
    </row>
  </sheetData>
  <mergeCells count="942">
    <mergeCell ref="K227:L227"/>
    <mergeCell ref="I257:J257"/>
    <mergeCell ref="I104:J104"/>
    <mergeCell ref="K33:L33"/>
    <mergeCell ref="K104:L104"/>
    <mergeCell ref="M79:N79"/>
    <mergeCell ref="E8:F8"/>
    <mergeCell ref="E79:F79"/>
    <mergeCell ref="K241:L241"/>
    <mergeCell ref="E73:F73"/>
    <mergeCell ref="K35:L35"/>
    <mergeCell ref="M241:N241"/>
    <mergeCell ref="B261:D264"/>
    <mergeCell ref="E171:F171"/>
    <mergeCell ref="E164:Q164"/>
    <mergeCell ref="E236:F236"/>
    <mergeCell ref="K252:L252"/>
    <mergeCell ref="Q171:Q174"/>
    <mergeCell ref="E137:F137"/>
    <mergeCell ref="G66:H66"/>
    <mergeCell ref="B129:Q129"/>
    <mergeCell ref="G137:H137"/>
    <mergeCell ref="I66:J66"/>
    <mergeCell ref="E173:F173"/>
    <mergeCell ref="E229:F229"/>
    <mergeCell ref="G229:H229"/>
    <mergeCell ref="M74:N74"/>
    <mergeCell ref="E148:F148"/>
    <mergeCell ref="B142:D142"/>
    <mergeCell ref="G148:H148"/>
    <mergeCell ref="O261:P261"/>
    <mergeCell ref="G68:H68"/>
    <mergeCell ref="G139:H139"/>
    <mergeCell ref="Q123:Q126"/>
    <mergeCell ref="G114:H114"/>
    <mergeCell ref="I170:J170"/>
    <mergeCell ref="G206:H206"/>
    <mergeCell ref="E1:Q1"/>
    <mergeCell ref="I157:J157"/>
    <mergeCell ref="E168:F168"/>
    <mergeCell ref="K157:L157"/>
    <mergeCell ref="G168:H168"/>
    <mergeCell ref="E155:Q155"/>
    <mergeCell ref="I193:J193"/>
    <mergeCell ref="G143:H143"/>
    <mergeCell ref="I172:J172"/>
    <mergeCell ref="K101:L101"/>
    <mergeCell ref="K172:L172"/>
    <mergeCell ref="M150:N150"/>
    <mergeCell ref="K215:L215"/>
    <mergeCell ref="O150:P150"/>
    <mergeCell ref="M215:N215"/>
    <mergeCell ref="B210:D210"/>
    <mergeCell ref="K236:L236"/>
    <mergeCell ref="I30:J30"/>
    <mergeCell ref="K30:L30"/>
    <mergeCell ref="E55:F55"/>
    <mergeCell ref="I46:J46"/>
    <mergeCell ref="E67:F67"/>
    <mergeCell ref="G67:H67"/>
    <mergeCell ref="I183:J183"/>
    <mergeCell ref="M216:N216"/>
    <mergeCell ref="O216:P216"/>
    <mergeCell ref="G125:H125"/>
    <mergeCell ref="I54:J54"/>
    <mergeCell ref="I125:J125"/>
    <mergeCell ref="E161:F161"/>
    <mergeCell ref="I185:J185"/>
    <mergeCell ref="G112:H112"/>
    <mergeCell ref="O147:P147"/>
    <mergeCell ref="K185:L185"/>
    <mergeCell ref="I112:J112"/>
    <mergeCell ref="I212:J212"/>
    <mergeCell ref="M218:N218"/>
    <mergeCell ref="K247:L247"/>
    <mergeCell ref="G62:H62"/>
    <mergeCell ref="O193:P193"/>
    <mergeCell ref="I56:J56"/>
    <mergeCell ref="K56:L56"/>
    <mergeCell ref="K249:L249"/>
    <mergeCell ref="I43:J43"/>
    <mergeCell ref="I114:J114"/>
    <mergeCell ref="E252:F252"/>
    <mergeCell ref="B76:D76"/>
    <mergeCell ref="K170:L170"/>
    <mergeCell ref="B203:D203"/>
    <mergeCell ref="K120:L120"/>
    <mergeCell ref="M120:N120"/>
    <mergeCell ref="E250:F250"/>
    <mergeCell ref="G201:H201"/>
    <mergeCell ref="M163:N163"/>
    <mergeCell ref="G250:H250"/>
    <mergeCell ref="M101:N101"/>
    <mergeCell ref="O163:P163"/>
    <mergeCell ref="I201:J201"/>
    <mergeCell ref="Q250:Q253"/>
    <mergeCell ref="M76:N76"/>
    <mergeCell ref="E76:F76"/>
    <mergeCell ref="G138:H138"/>
    <mergeCell ref="G76:H76"/>
    <mergeCell ref="I138:J138"/>
    <mergeCell ref="E174:F174"/>
    <mergeCell ref="G203:H203"/>
    <mergeCell ref="G230:H230"/>
    <mergeCell ref="E239:F239"/>
    <mergeCell ref="B21:D21"/>
    <mergeCell ref="M115:N115"/>
    <mergeCell ref="G9:H9"/>
    <mergeCell ref="E18:F18"/>
    <mergeCell ref="E189:F189"/>
    <mergeCell ref="I9:J9"/>
    <mergeCell ref="E251:F251"/>
    <mergeCell ref="E238:F238"/>
    <mergeCell ref="I196:J196"/>
    <mergeCell ref="G238:H238"/>
    <mergeCell ref="K25:L25"/>
    <mergeCell ref="K196:L196"/>
    <mergeCell ref="K183:L183"/>
    <mergeCell ref="O204:P204"/>
    <mergeCell ref="G11:H11"/>
    <mergeCell ref="B181:D181"/>
    <mergeCell ref="I11:J11"/>
    <mergeCell ref="I207:J207"/>
    <mergeCell ref="I204:J204"/>
    <mergeCell ref="B55:D58"/>
    <mergeCell ref="K54:L54"/>
    <mergeCell ref="B87:D87"/>
    <mergeCell ref="B5:Q5"/>
    <mergeCell ref="K173:L173"/>
    <mergeCell ref="B245:D245"/>
    <mergeCell ref="K29:L29"/>
    <mergeCell ref="E29:F29"/>
    <mergeCell ref="B94:Q94"/>
    <mergeCell ref="K262:L262"/>
    <mergeCell ref="E205:F205"/>
    <mergeCell ref="M262:N262"/>
    <mergeCell ref="B260:D260"/>
    <mergeCell ref="E69:F69"/>
    <mergeCell ref="G69:H69"/>
    <mergeCell ref="G87:H87"/>
    <mergeCell ref="O218:P218"/>
    <mergeCell ref="I87:J87"/>
    <mergeCell ref="E254:Q254"/>
    <mergeCell ref="E77:F77"/>
    <mergeCell ref="E133:F133"/>
    <mergeCell ref="E108:F108"/>
    <mergeCell ref="M168:N168"/>
    <mergeCell ref="G133:H133"/>
    <mergeCell ref="I62:J62"/>
    <mergeCell ref="K239:L239"/>
    <mergeCell ref="M239:N239"/>
    <mergeCell ref="M89:N89"/>
    <mergeCell ref="E89:F89"/>
    <mergeCell ref="G89:H89"/>
    <mergeCell ref="E38:Q38"/>
    <mergeCell ref="K97:L97"/>
    <mergeCell ref="G135:H135"/>
    <mergeCell ref="M97:N97"/>
    <mergeCell ref="E162:F162"/>
    <mergeCell ref="G51:H51"/>
    <mergeCell ref="I51:J51"/>
    <mergeCell ref="B238:D238"/>
    <mergeCell ref="K57:L57"/>
    <mergeCell ref="K184:L184"/>
    <mergeCell ref="M184:N184"/>
    <mergeCell ref="E186:Q186"/>
    <mergeCell ref="G217:H217"/>
    <mergeCell ref="K171:L171"/>
    <mergeCell ref="E258:F258"/>
    <mergeCell ref="B239:D242"/>
    <mergeCell ref="M171:N171"/>
    <mergeCell ref="K242:L242"/>
    <mergeCell ref="I65:J65"/>
    <mergeCell ref="I192:J192"/>
    <mergeCell ref="E24:F24"/>
    <mergeCell ref="E195:F195"/>
    <mergeCell ref="G251:H251"/>
    <mergeCell ref="M113:N113"/>
    <mergeCell ref="E42:F42"/>
    <mergeCell ref="M173:N173"/>
    <mergeCell ref="K123:L123"/>
    <mergeCell ref="E88:F88"/>
    <mergeCell ref="E126:F126"/>
    <mergeCell ref="M123:N123"/>
    <mergeCell ref="E81:Q81"/>
    <mergeCell ref="O148:P148"/>
    <mergeCell ref="O179:P179"/>
    <mergeCell ref="E253:F253"/>
    <mergeCell ref="G253:H253"/>
    <mergeCell ref="E240:F240"/>
    <mergeCell ref="G240:H240"/>
    <mergeCell ref="M212:N212"/>
    <mergeCell ref="E19:F19"/>
    <mergeCell ref="E190:F190"/>
    <mergeCell ref="O212:P212"/>
    <mergeCell ref="G19:H19"/>
    <mergeCell ref="K174:L174"/>
    <mergeCell ref="G190:H190"/>
    <mergeCell ref="G146:H146"/>
    <mergeCell ref="M108:N108"/>
    <mergeCell ref="M174:N174"/>
    <mergeCell ref="I146:J146"/>
    <mergeCell ref="E182:F182"/>
    <mergeCell ref="I206:J206"/>
    <mergeCell ref="O168:P168"/>
    <mergeCell ref="B215:D218"/>
    <mergeCell ref="Q261:Q264"/>
    <mergeCell ref="I181:J181"/>
    <mergeCell ref="O143:P143"/>
    <mergeCell ref="M214:N214"/>
    <mergeCell ref="I12:J12"/>
    <mergeCell ref="O214:P214"/>
    <mergeCell ref="G235:H235"/>
    <mergeCell ref="B32:D32"/>
    <mergeCell ref="I235:J235"/>
    <mergeCell ref="G14:H14"/>
    <mergeCell ref="I39:J39"/>
    <mergeCell ref="I14:J14"/>
    <mergeCell ref="E107:Q107"/>
    <mergeCell ref="E179:F179"/>
    <mergeCell ref="E28:Q28"/>
    <mergeCell ref="I78:J78"/>
    <mergeCell ref="K103:L103"/>
    <mergeCell ref="E245:Q245"/>
    <mergeCell ref="M103:N103"/>
    <mergeCell ref="M159:N159"/>
    <mergeCell ref="E159:F159"/>
    <mergeCell ref="O159:P159"/>
    <mergeCell ref="E97:F97"/>
    <mergeCell ref="G159:H159"/>
    <mergeCell ref="E59:Q59"/>
    <mergeCell ref="E109:F109"/>
    <mergeCell ref="M240:N240"/>
    <mergeCell ref="K167:L167"/>
    <mergeCell ref="M167:N167"/>
    <mergeCell ref="B42:D42"/>
    <mergeCell ref="M161:N161"/>
    <mergeCell ref="E139:F139"/>
    <mergeCell ref="O161:P161"/>
    <mergeCell ref="G161:H161"/>
    <mergeCell ref="M111:N111"/>
    <mergeCell ref="E61:Q61"/>
    <mergeCell ref="I217:J217"/>
    <mergeCell ref="E111:F111"/>
    <mergeCell ref="K217:L217"/>
    <mergeCell ref="G136:H136"/>
    <mergeCell ref="M98:N98"/>
    <mergeCell ref="I136:J136"/>
    <mergeCell ref="B166:D166"/>
    <mergeCell ref="E203:F203"/>
    <mergeCell ref="K192:L192"/>
    <mergeCell ref="Q160:Q163"/>
    <mergeCell ref="G228:H228"/>
    <mergeCell ref="I228:J228"/>
    <mergeCell ref="I225:J225"/>
    <mergeCell ref="Q147:Q150"/>
    <mergeCell ref="I200:J200"/>
    <mergeCell ref="I194:J194"/>
    <mergeCell ref="O156:P156"/>
    <mergeCell ref="I25:J25"/>
    <mergeCell ref="K194:L194"/>
    <mergeCell ref="E63:F63"/>
    <mergeCell ref="K181:L181"/>
    <mergeCell ref="I58:J58"/>
    <mergeCell ref="K258:L258"/>
    <mergeCell ref="K58:L58"/>
    <mergeCell ref="B77:D80"/>
    <mergeCell ref="K52:L52"/>
    <mergeCell ref="B256:D256"/>
    <mergeCell ref="E261:F261"/>
    <mergeCell ref="M258:N258"/>
    <mergeCell ref="O174:P174"/>
    <mergeCell ref="G108:H108"/>
    <mergeCell ref="K195:L195"/>
    <mergeCell ref="M124:N124"/>
    <mergeCell ref="G231:H231"/>
    <mergeCell ref="M195:N195"/>
    <mergeCell ref="E131:Q131"/>
    <mergeCell ref="K260:L260"/>
    <mergeCell ref="M18:N18"/>
    <mergeCell ref="M189:N189"/>
    <mergeCell ref="O189:P189"/>
    <mergeCell ref="E119:F119"/>
    <mergeCell ref="M238:N238"/>
    <mergeCell ref="E91:F91"/>
    <mergeCell ref="M126:N126"/>
    <mergeCell ref="B159:D159"/>
    <mergeCell ref="E85:F85"/>
    <mergeCell ref="G91:H91"/>
    <mergeCell ref="O182:P182"/>
    <mergeCell ref="G85:H85"/>
    <mergeCell ref="E183:F183"/>
    <mergeCell ref="E196:F196"/>
    <mergeCell ref="G183:H183"/>
    <mergeCell ref="Q66:Q69"/>
    <mergeCell ref="B96:D96"/>
    <mergeCell ref="E105:Q105"/>
    <mergeCell ref="E22:F22"/>
    <mergeCell ref="M19:N19"/>
    <mergeCell ref="I13:J13"/>
    <mergeCell ref="G22:H22"/>
    <mergeCell ref="G84:H84"/>
    <mergeCell ref="I84:J84"/>
    <mergeCell ref="G149:H149"/>
    <mergeCell ref="E193:F193"/>
    <mergeCell ref="G193:H193"/>
    <mergeCell ref="I149:J149"/>
    <mergeCell ref="K78:L78"/>
    <mergeCell ref="B111:D111"/>
    <mergeCell ref="G185:H185"/>
    <mergeCell ref="K205:L205"/>
    <mergeCell ref="G247:H247"/>
    <mergeCell ref="M205:N205"/>
    <mergeCell ref="G257:H257"/>
    <mergeCell ref="I15:J15"/>
    <mergeCell ref="E122:F122"/>
    <mergeCell ref="I80:J80"/>
    <mergeCell ref="G178:H178"/>
    <mergeCell ref="K80:L80"/>
    <mergeCell ref="K55:L55"/>
    <mergeCell ref="K79:L79"/>
    <mergeCell ref="I144:J144"/>
    <mergeCell ref="K144:L144"/>
    <mergeCell ref="M73:N73"/>
    <mergeCell ref="I242:J242"/>
    <mergeCell ref="E147:F147"/>
    <mergeCell ref="M144:N144"/>
    <mergeCell ref="Q55:Q58"/>
    <mergeCell ref="K119:L119"/>
    <mergeCell ref="M137:N137"/>
    <mergeCell ref="E40:F40"/>
    <mergeCell ref="O162:P162"/>
    <mergeCell ref="E211:F211"/>
    <mergeCell ref="G162:H162"/>
    <mergeCell ref="I162:J162"/>
    <mergeCell ref="M183:N183"/>
    <mergeCell ref="E127:Q127"/>
    <mergeCell ref="A1:D3"/>
    <mergeCell ref="E104:F104"/>
    <mergeCell ref="G33:H33"/>
    <mergeCell ref="M139:N139"/>
    <mergeCell ref="G104:H104"/>
    <mergeCell ref="I33:J33"/>
    <mergeCell ref="G204:H204"/>
    <mergeCell ref="O201:P201"/>
    <mergeCell ref="B188:D188"/>
    <mergeCell ref="I8:J8"/>
    <mergeCell ref="I241:J241"/>
    <mergeCell ref="G35:H35"/>
    <mergeCell ref="M24:N24"/>
    <mergeCell ref="I35:J35"/>
    <mergeCell ref="I231:J231"/>
    <mergeCell ref="G252:H252"/>
    <mergeCell ref="K66:L66"/>
    <mergeCell ref="E66:F66"/>
    <mergeCell ref="K124:L124"/>
    <mergeCell ref="I74:J74"/>
    <mergeCell ref="K74:L74"/>
    <mergeCell ref="K68:L68"/>
    <mergeCell ref="M261:N261"/>
    <mergeCell ref="E68:F68"/>
    <mergeCell ref="O190:P190"/>
    <mergeCell ref="E197:Q197"/>
    <mergeCell ref="Q77:Q80"/>
    <mergeCell ref="E160:F160"/>
    <mergeCell ref="Q239:Q242"/>
    <mergeCell ref="M132:N132"/>
    <mergeCell ref="E135:F135"/>
    <mergeCell ref="Q43:Q46"/>
    <mergeCell ref="E132:F132"/>
    <mergeCell ref="G157:H157"/>
    <mergeCell ref="M119:N119"/>
    <mergeCell ref="G132:H132"/>
    <mergeCell ref="G122:H122"/>
    <mergeCell ref="E224:F224"/>
    <mergeCell ref="G224:H224"/>
    <mergeCell ref="G101:H101"/>
    <mergeCell ref="E143:F143"/>
    <mergeCell ref="G172:H172"/>
    <mergeCell ref="I150:J150"/>
    <mergeCell ref="E50:Q50"/>
    <mergeCell ref="K150:L150"/>
    <mergeCell ref="I215:J215"/>
    <mergeCell ref="B177:D177"/>
    <mergeCell ref="G263:H263"/>
    <mergeCell ref="I21:J21"/>
    <mergeCell ref="E175:Q175"/>
    <mergeCell ref="I263:J263"/>
    <mergeCell ref="E46:F46"/>
    <mergeCell ref="I229:J229"/>
    <mergeCell ref="I23:J23"/>
    <mergeCell ref="I216:J216"/>
    <mergeCell ref="K23:L23"/>
    <mergeCell ref="B48:Q48"/>
    <mergeCell ref="K216:L216"/>
    <mergeCell ref="K160:L160"/>
    <mergeCell ref="E54:F54"/>
    <mergeCell ref="E125:F125"/>
    <mergeCell ref="G54:H54"/>
    <mergeCell ref="E118:Q118"/>
    <mergeCell ref="K147:L147"/>
    <mergeCell ref="E212:F212"/>
    <mergeCell ref="E112:F112"/>
    <mergeCell ref="M147:N147"/>
    <mergeCell ref="G212:H212"/>
    <mergeCell ref="B250:D253"/>
    <mergeCell ref="O203:P203"/>
    <mergeCell ref="M122:N122"/>
    <mergeCell ref="E56:F56"/>
    <mergeCell ref="K18:L18"/>
    <mergeCell ref="O178:P178"/>
    <mergeCell ref="G56:H56"/>
    <mergeCell ref="E43:F43"/>
    <mergeCell ref="I178:J178"/>
    <mergeCell ref="I34:J34"/>
    <mergeCell ref="G43:H43"/>
    <mergeCell ref="M211:N211"/>
    <mergeCell ref="K34:L34"/>
    <mergeCell ref="E214:F214"/>
    <mergeCell ref="G214:H214"/>
    <mergeCell ref="B61:D61"/>
    <mergeCell ref="E70:Q70"/>
    <mergeCell ref="G120:H120"/>
    <mergeCell ref="I120:J120"/>
    <mergeCell ref="G36:H36"/>
    <mergeCell ref="I36:J36"/>
    <mergeCell ref="E7:Q7"/>
    <mergeCell ref="K36:L36"/>
    <mergeCell ref="I101:J101"/>
    <mergeCell ref="I163:J163"/>
    <mergeCell ref="K163:L163"/>
    <mergeCell ref="M236:N236"/>
    <mergeCell ref="E243:Q243"/>
    <mergeCell ref="I113:J113"/>
    <mergeCell ref="I100:J100"/>
    <mergeCell ref="E138:F138"/>
    <mergeCell ref="K100:L100"/>
    <mergeCell ref="B22:D25"/>
    <mergeCell ref="B193:D196"/>
    <mergeCell ref="E230:F230"/>
    <mergeCell ref="E223:Q223"/>
    <mergeCell ref="I115:J115"/>
    <mergeCell ref="E9:F9"/>
    <mergeCell ref="I102:J102"/>
    <mergeCell ref="K102:L102"/>
    <mergeCell ref="E167:F167"/>
    <mergeCell ref="G196:H196"/>
    <mergeCell ref="K229:L229"/>
    <mergeCell ref="O183:P183"/>
    <mergeCell ref="K77:L77"/>
    <mergeCell ref="M77:N77"/>
    <mergeCell ref="M133:N133"/>
    <mergeCell ref="E83:Q83"/>
    <mergeCell ref="E207:F207"/>
    <mergeCell ref="E11:F11"/>
    <mergeCell ref="K204:L204"/>
    <mergeCell ref="G207:H207"/>
    <mergeCell ref="M204:N204"/>
    <mergeCell ref="O264:P264"/>
    <mergeCell ref="E225:F225"/>
    <mergeCell ref="M160:N160"/>
    <mergeCell ref="Q182:Q185"/>
    <mergeCell ref="G225:H225"/>
    <mergeCell ref="I247:J247"/>
    <mergeCell ref="M135:N135"/>
    <mergeCell ref="G29:H29"/>
    <mergeCell ref="G200:H200"/>
    <mergeCell ref="K246:L246"/>
    <mergeCell ref="I29:J29"/>
    <mergeCell ref="O257:P257"/>
    <mergeCell ref="O262:P262"/>
    <mergeCell ref="E177:Q177"/>
    <mergeCell ref="B122:D122"/>
    <mergeCell ref="E227:F227"/>
    <mergeCell ref="I262:J262"/>
    <mergeCell ref="G227:H227"/>
    <mergeCell ref="I252:J252"/>
    <mergeCell ref="B214:D214"/>
    <mergeCell ref="B112:D115"/>
    <mergeCell ref="K87:L87"/>
    <mergeCell ref="M87:N87"/>
    <mergeCell ref="K218:L218"/>
    <mergeCell ref="B11:D11"/>
    <mergeCell ref="B33:D36"/>
    <mergeCell ref="I168:J168"/>
    <mergeCell ref="E62:F62"/>
    <mergeCell ref="K24:L24"/>
    <mergeCell ref="I89:J89"/>
    <mergeCell ref="I260:J260"/>
    <mergeCell ref="K89:L89"/>
    <mergeCell ref="K113:L113"/>
    <mergeCell ref="O211:P211"/>
    <mergeCell ref="G97:H97"/>
    <mergeCell ref="K88:L88"/>
    <mergeCell ref="M88:N88"/>
    <mergeCell ref="M148:N148"/>
    <mergeCell ref="E51:F51"/>
    <mergeCell ref="E156:F156"/>
    <mergeCell ref="Q88:Q91"/>
    <mergeCell ref="B66:D69"/>
    <mergeCell ref="G57:H57"/>
    <mergeCell ref="K90:L90"/>
    <mergeCell ref="K261:L261"/>
    <mergeCell ref="M90:N90"/>
    <mergeCell ref="G184:H184"/>
    <mergeCell ref="I184:J184"/>
    <mergeCell ref="O146:P146"/>
    <mergeCell ref="G171:H171"/>
    <mergeCell ref="O206:P206"/>
    <mergeCell ref="I171:J171"/>
    <mergeCell ref="E65:F65"/>
    <mergeCell ref="E142:Q142"/>
    <mergeCell ref="E157:F157"/>
    <mergeCell ref="K115:L115"/>
    <mergeCell ref="I42:J42"/>
    <mergeCell ref="I173:J173"/>
    <mergeCell ref="G58:H58"/>
    <mergeCell ref="B135:D135"/>
    <mergeCell ref="Q228:Q231"/>
    <mergeCell ref="G123:H123"/>
    <mergeCell ref="I52:J52"/>
    <mergeCell ref="M85:N85"/>
    <mergeCell ref="I123:J123"/>
    <mergeCell ref="B227:D227"/>
    <mergeCell ref="I250:J250"/>
    <mergeCell ref="K179:L179"/>
    <mergeCell ref="G215:H215"/>
    <mergeCell ref="K250:L250"/>
    <mergeCell ref="I44:J44"/>
    <mergeCell ref="B72:D72"/>
    <mergeCell ref="M179:N179"/>
    <mergeCell ref="B199:D199"/>
    <mergeCell ref="E246:F246"/>
    <mergeCell ref="E146:F146"/>
    <mergeCell ref="K230:L230"/>
    <mergeCell ref="K168:L168"/>
    <mergeCell ref="E166:Q166"/>
    <mergeCell ref="K143:L143"/>
    <mergeCell ref="E12:F12"/>
    <mergeCell ref="M143:N143"/>
    <mergeCell ref="G12:H12"/>
    <mergeCell ref="K235:L235"/>
    <mergeCell ref="Q12:Q15"/>
    <mergeCell ref="E235:F235"/>
    <mergeCell ref="B17:D17"/>
    <mergeCell ref="E247:F247"/>
    <mergeCell ref="M207:N207"/>
    <mergeCell ref="E14:F14"/>
    <mergeCell ref="E185:F185"/>
    <mergeCell ref="O207:P207"/>
    <mergeCell ref="O263:P263"/>
    <mergeCell ref="G241:H241"/>
    <mergeCell ref="K21:L21"/>
    <mergeCell ref="I57:J57"/>
    <mergeCell ref="B160:D163"/>
    <mergeCell ref="E199:Q199"/>
    <mergeCell ref="B146:D146"/>
    <mergeCell ref="O200:P200"/>
    <mergeCell ref="I32:J32"/>
    <mergeCell ref="K32:L32"/>
    <mergeCell ref="E170:F170"/>
    <mergeCell ref="K63:L63"/>
    <mergeCell ref="B153:Q153"/>
    <mergeCell ref="B83:D83"/>
    <mergeCell ref="E201:F201"/>
    <mergeCell ref="E90:F90"/>
    <mergeCell ref="E219:Q219"/>
    <mergeCell ref="I111:J111"/>
    <mergeCell ref="I98:J98"/>
    <mergeCell ref="G65:H65"/>
    <mergeCell ref="K98:L98"/>
    <mergeCell ref="G192:H192"/>
    <mergeCell ref="G246:H246"/>
    <mergeCell ref="E172:F172"/>
    <mergeCell ref="M91:N91"/>
    <mergeCell ref="K156:L156"/>
    <mergeCell ref="E25:F25"/>
    <mergeCell ref="M156:N156"/>
    <mergeCell ref="G25:H25"/>
    <mergeCell ref="E58:F58"/>
    <mergeCell ref="G236:H236"/>
    <mergeCell ref="M264:N264"/>
    <mergeCell ref="O149:P149"/>
    <mergeCell ref="I174:J174"/>
    <mergeCell ref="I124:J124"/>
    <mergeCell ref="I251:J251"/>
    <mergeCell ref="I189:J189"/>
    <mergeCell ref="K251:L251"/>
    <mergeCell ref="I45:J45"/>
    <mergeCell ref="K189:L189"/>
    <mergeCell ref="I246:J246"/>
    <mergeCell ref="B249:D249"/>
    <mergeCell ref="K238:L238"/>
    <mergeCell ref="G126:H126"/>
    <mergeCell ref="I126:J126"/>
    <mergeCell ref="K126:L126"/>
    <mergeCell ref="K182:L182"/>
    <mergeCell ref="O215:P215"/>
    <mergeCell ref="K253:L253"/>
    <mergeCell ref="M182:N182"/>
    <mergeCell ref="K109:L109"/>
    <mergeCell ref="I218:J218"/>
    <mergeCell ref="M109:N109"/>
    <mergeCell ref="K240:L240"/>
    <mergeCell ref="E13:F13"/>
    <mergeCell ref="E84:F84"/>
    <mergeCell ref="G13:H13"/>
    <mergeCell ref="E78:F78"/>
    <mergeCell ref="E249:F249"/>
    <mergeCell ref="E149:F149"/>
    <mergeCell ref="G78:H78"/>
    <mergeCell ref="K111:L111"/>
    <mergeCell ref="G249:H249"/>
    <mergeCell ref="E114:F114"/>
    <mergeCell ref="G205:H205"/>
    <mergeCell ref="Q22:Q25"/>
    <mergeCell ref="Q193:Q196"/>
    <mergeCell ref="I205:J205"/>
    <mergeCell ref="E241:F241"/>
    <mergeCell ref="K257:L257"/>
    <mergeCell ref="E15:F15"/>
    <mergeCell ref="E92:Q92"/>
    <mergeCell ref="E257:F257"/>
    <mergeCell ref="G15:H15"/>
    <mergeCell ref="E80:F80"/>
    <mergeCell ref="M104:N104"/>
    <mergeCell ref="G80:H80"/>
    <mergeCell ref="E178:F178"/>
    <mergeCell ref="M235:N235"/>
    <mergeCell ref="B88:D91"/>
    <mergeCell ref="G79:H79"/>
    <mergeCell ref="E144:F144"/>
    <mergeCell ref="G73:H73"/>
    <mergeCell ref="I79:J79"/>
    <mergeCell ref="Q101:Q104"/>
    <mergeCell ref="I73:J73"/>
    <mergeCell ref="G144:H144"/>
    <mergeCell ref="K73:L73"/>
    <mergeCell ref="B155:D155"/>
    <mergeCell ref="I137:J137"/>
    <mergeCell ref="K162:L162"/>
    <mergeCell ref="K137:L137"/>
    <mergeCell ref="G173:H173"/>
    <mergeCell ref="M162:N162"/>
    <mergeCell ref="I139:J139"/>
    <mergeCell ref="K201:L201"/>
    <mergeCell ref="B123:D126"/>
    <mergeCell ref="K139:L139"/>
    <mergeCell ref="E33:F33"/>
    <mergeCell ref="E204:F204"/>
    <mergeCell ref="E26:Q26"/>
    <mergeCell ref="Q112:Q115"/>
    <mergeCell ref="K114:L114"/>
    <mergeCell ref="Q33:Q36"/>
    <mergeCell ref="G8:H8"/>
    <mergeCell ref="M170:N170"/>
    <mergeCell ref="E72:Q72"/>
    <mergeCell ref="Q204:Q207"/>
    <mergeCell ref="B38:D38"/>
    <mergeCell ref="B204:D207"/>
    <mergeCell ref="M157:N157"/>
    <mergeCell ref="G170:H170"/>
    <mergeCell ref="I195:J195"/>
    <mergeCell ref="E35:F35"/>
    <mergeCell ref="O157:P157"/>
    <mergeCell ref="E206:F206"/>
    <mergeCell ref="E231:F231"/>
    <mergeCell ref="K228:L228"/>
    <mergeCell ref="E262:F262"/>
    <mergeCell ref="E264:F264"/>
    <mergeCell ref="G262:H262"/>
    <mergeCell ref="M172:N172"/>
    <mergeCell ref="O172:P172"/>
    <mergeCell ref="B12:D15"/>
    <mergeCell ref="E74:F74"/>
    <mergeCell ref="G74:H74"/>
    <mergeCell ref="G239:H239"/>
    <mergeCell ref="E151:Q151"/>
    <mergeCell ref="I68:J68"/>
    <mergeCell ref="E30:F30"/>
    <mergeCell ref="I190:J190"/>
    <mergeCell ref="K190:L190"/>
    <mergeCell ref="G30:H30"/>
    <mergeCell ref="E17:Q17"/>
    <mergeCell ref="I55:J55"/>
    <mergeCell ref="E188:Q188"/>
    <mergeCell ref="B136:D139"/>
    <mergeCell ref="I67:J67"/>
    <mergeCell ref="B228:D231"/>
    <mergeCell ref="I132:J132"/>
    <mergeCell ref="K132:L132"/>
    <mergeCell ref="K125:L125"/>
    <mergeCell ref="M125:N125"/>
    <mergeCell ref="M185:N185"/>
    <mergeCell ref="K112:L112"/>
    <mergeCell ref="G150:H150"/>
    <mergeCell ref="M112:N112"/>
    <mergeCell ref="O185:P185"/>
    <mergeCell ref="E242:F242"/>
    <mergeCell ref="E217:F217"/>
    <mergeCell ref="K62:L62"/>
    <mergeCell ref="G242:H242"/>
    <mergeCell ref="K193:L193"/>
    <mergeCell ref="E21:F21"/>
    <mergeCell ref="E192:F192"/>
    <mergeCell ref="E263:F263"/>
    <mergeCell ref="G21:H21"/>
    <mergeCell ref="M114:N114"/>
    <mergeCell ref="Q136:Q139"/>
    <mergeCell ref="O170:P170"/>
    <mergeCell ref="B170:D170"/>
    <mergeCell ref="E23:F23"/>
    <mergeCell ref="E194:F194"/>
    <mergeCell ref="G23:H23"/>
    <mergeCell ref="G194:H194"/>
    <mergeCell ref="E181:F181"/>
    <mergeCell ref="G181:H181"/>
    <mergeCell ref="B234:D234"/>
    <mergeCell ref="M201:N201"/>
    <mergeCell ref="B28:D28"/>
    <mergeCell ref="E208:Q208"/>
    <mergeCell ref="G160:H160"/>
    <mergeCell ref="E87:F87"/>
    <mergeCell ref="G147:H147"/>
    <mergeCell ref="I76:J76"/>
    <mergeCell ref="K138:L138"/>
    <mergeCell ref="I147:J147"/>
    <mergeCell ref="K76:L76"/>
    <mergeCell ref="M138:N138"/>
    <mergeCell ref="G174:H174"/>
    <mergeCell ref="O171:P171"/>
    <mergeCell ref="E96:Q96"/>
    <mergeCell ref="I203:J203"/>
    <mergeCell ref="K203:L203"/>
    <mergeCell ref="I122:J122"/>
    <mergeCell ref="M203:N203"/>
    <mergeCell ref="E210:Q210"/>
    <mergeCell ref="I239:J239"/>
    <mergeCell ref="K178:L178"/>
    <mergeCell ref="G18:H18"/>
    <mergeCell ref="G189:H189"/>
    <mergeCell ref="I214:J214"/>
    <mergeCell ref="I18:J18"/>
    <mergeCell ref="E34:F34"/>
    <mergeCell ref="I238:J238"/>
    <mergeCell ref="M25:N25"/>
    <mergeCell ref="G34:H34"/>
    <mergeCell ref="K67:L67"/>
    <mergeCell ref="M196:N196"/>
    <mergeCell ref="O196:P196"/>
    <mergeCell ref="M242:N242"/>
    <mergeCell ref="E36:F36"/>
    <mergeCell ref="E140:Q140"/>
    <mergeCell ref="E163:F163"/>
    <mergeCell ref="E101:F101"/>
    <mergeCell ref="G163:H163"/>
    <mergeCell ref="I236:J236"/>
    <mergeCell ref="B54:D54"/>
    <mergeCell ref="E113:F113"/>
    <mergeCell ref="B182:D185"/>
    <mergeCell ref="M100:N100"/>
    <mergeCell ref="G113:H113"/>
    <mergeCell ref="E100:F100"/>
    <mergeCell ref="G100:H100"/>
    <mergeCell ref="E136:F136"/>
    <mergeCell ref="E115:F115"/>
    <mergeCell ref="G44:H44"/>
    <mergeCell ref="I69:J69"/>
    <mergeCell ref="M102:N102"/>
    <mergeCell ref="K69:L69"/>
    <mergeCell ref="E102:F102"/>
    <mergeCell ref="G102:H102"/>
    <mergeCell ref="E2:Q2"/>
    <mergeCell ref="G77:H77"/>
    <mergeCell ref="I77:J77"/>
    <mergeCell ref="B107:D107"/>
    <mergeCell ref="I108:J108"/>
    <mergeCell ref="E116:Q116"/>
    <mergeCell ref="I133:J133"/>
    <mergeCell ref="K133:L133"/>
    <mergeCell ref="O160:P160"/>
    <mergeCell ref="M193:N193"/>
    <mergeCell ref="I160:J160"/>
    <mergeCell ref="E256:Q256"/>
    <mergeCell ref="M190:N190"/>
    <mergeCell ref="I135:J135"/>
    <mergeCell ref="K135:L135"/>
    <mergeCell ref="E200:F200"/>
    <mergeCell ref="M257:N257"/>
    <mergeCell ref="K51:L51"/>
    <mergeCell ref="I227:J227"/>
    <mergeCell ref="K122:L122"/>
    <mergeCell ref="M178:N178"/>
    <mergeCell ref="O184:P184"/>
    <mergeCell ref="G258:H258"/>
    <mergeCell ref="I258:J258"/>
    <mergeCell ref="M21:N21"/>
    <mergeCell ref="M192:N192"/>
    <mergeCell ref="G24:H24"/>
    <mergeCell ref="G195:H195"/>
    <mergeCell ref="O192:P192"/>
    <mergeCell ref="I24:J24"/>
    <mergeCell ref="I224:J224"/>
    <mergeCell ref="E234:Q234"/>
    <mergeCell ref="E260:F260"/>
    <mergeCell ref="G260:H260"/>
    <mergeCell ref="B43:D46"/>
    <mergeCell ref="O173:P173"/>
    <mergeCell ref="I211:J211"/>
    <mergeCell ref="K211:L211"/>
    <mergeCell ref="B100:D100"/>
    <mergeCell ref="G88:H88"/>
    <mergeCell ref="I88:J88"/>
    <mergeCell ref="E124:F124"/>
    <mergeCell ref="I148:J148"/>
    <mergeCell ref="I253:J253"/>
    <mergeCell ref="E120:F120"/>
    <mergeCell ref="K148:L148"/>
    <mergeCell ref="B101:D104"/>
    <mergeCell ref="I240:J240"/>
    <mergeCell ref="G90:H90"/>
    <mergeCell ref="I19:J19"/>
    <mergeCell ref="G261:H261"/>
    <mergeCell ref="K19:L19"/>
    <mergeCell ref="E184:F184"/>
    <mergeCell ref="K146:L146"/>
    <mergeCell ref="K212:L212"/>
    <mergeCell ref="K206:L206"/>
    <mergeCell ref="M146:N146"/>
    <mergeCell ref="M206:N206"/>
    <mergeCell ref="M181:N181"/>
    <mergeCell ref="K214:L214"/>
    <mergeCell ref="G115:H115"/>
    <mergeCell ref="G42:H42"/>
    <mergeCell ref="E52:F52"/>
    <mergeCell ref="E123:F123"/>
    <mergeCell ref="G211:H211"/>
    <mergeCell ref="E150:F150"/>
    <mergeCell ref="E39:F39"/>
    <mergeCell ref="G179:H179"/>
    <mergeCell ref="G39:H39"/>
    <mergeCell ref="E44:F44"/>
    <mergeCell ref="I179:J179"/>
    <mergeCell ref="E215:F215"/>
    <mergeCell ref="Q215:Q218"/>
    <mergeCell ref="M78:N78"/>
    <mergeCell ref="E103:F103"/>
    <mergeCell ref="G103:H103"/>
    <mergeCell ref="I103:J103"/>
    <mergeCell ref="E3:Q3"/>
    <mergeCell ref="B65:D65"/>
    <mergeCell ref="I97:J97"/>
    <mergeCell ref="I159:J159"/>
    <mergeCell ref="K159:L159"/>
    <mergeCell ref="B192:D192"/>
    <mergeCell ref="I230:J230"/>
    <mergeCell ref="K224:L224"/>
    <mergeCell ref="O167:P167"/>
    <mergeCell ref="I143:J143"/>
    <mergeCell ref="G167:H167"/>
    <mergeCell ref="I161:J161"/>
    <mergeCell ref="K161:L161"/>
    <mergeCell ref="B50:D50"/>
    <mergeCell ref="M217:N217"/>
    <mergeCell ref="O217:P217"/>
    <mergeCell ref="K136:L136"/>
    <mergeCell ref="K207:L207"/>
    <mergeCell ref="M136:N136"/>
    <mergeCell ref="K263:L263"/>
    <mergeCell ref="M263:N263"/>
    <mergeCell ref="K225:L225"/>
    <mergeCell ref="B147:D150"/>
    <mergeCell ref="E57:F57"/>
    <mergeCell ref="E228:F228"/>
    <mergeCell ref="I249:J249"/>
    <mergeCell ref="K200:L200"/>
    <mergeCell ref="E32:F32"/>
    <mergeCell ref="M200:N200"/>
    <mergeCell ref="M23:N23"/>
    <mergeCell ref="G32:H32"/>
    <mergeCell ref="G63:H63"/>
    <mergeCell ref="K65:L65"/>
    <mergeCell ref="M194:N194"/>
    <mergeCell ref="I63:J63"/>
    <mergeCell ref="O194:P194"/>
    <mergeCell ref="O181:P181"/>
    <mergeCell ref="O258:P258"/>
    <mergeCell ref="I90:J90"/>
    <mergeCell ref="I261:J261"/>
    <mergeCell ref="B171:D174"/>
    <mergeCell ref="G52:H52"/>
    <mergeCell ref="E98:F98"/>
    <mergeCell ref="K108:L108"/>
    <mergeCell ref="O195:P195"/>
    <mergeCell ref="G98:H98"/>
    <mergeCell ref="K231:L231"/>
    <mergeCell ref="M260:N260"/>
    <mergeCell ref="O260:P260"/>
    <mergeCell ref="I91:J91"/>
    <mergeCell ref="G156:H156"/>
    <mergeCell ref="I85:J85"/>
    <mergeCell ref="K91:L91"/>
    <mergeCell ref="I156:J156"/>
    <mergeCell ref="K85:L85"/>
    <mergeCell ref="B118:D118"/>
    <mergeCell ref="B221:Q221"/>
    <mergeCell ref="G264:H264"/>
    <mergeCell ref="I22:J22"/>
    <mergeCell ref="K84:L84"/>
    <mergeCell ref="I264:J264"/>
    <mergeCell ref="K22:L22"/>
    <mergeCell ref="M84:N84"/>
    <mergeCell ref="K264:L264"/>
    <mergeCell ref="M22:N22"/>
    <mergeCell ref="K149:L149"/>
    <mergeCell ref="M149:N149"/>
    <mergeCell ref="O205:P205"/>
    <mergeCell ref="G124:H124"/>
    <mergeCell ref="E45:F45"/>
    <mergeCell ref="M80:N80"/>
    <mergeCell ref="E216:F216"/>
    <mergeCell ref="G45:H45"/>
    <mergeCell ref="G216:H216"/>
    <mergeCell ref="I167:J167"/>
    <mergeCell ref="B7:D7"/>
    <mergeCell ref="G55:H55"/>
    <mergeCell ref="G182:H182"/>
    <mergeCell ref="I182:J182"/>
    <mergeCell ref="G109:H109"/>
    <mergeCell ref="O144:P144"/>
    <mergeCell ref="E218:F218"/>
    <mergeCell ref="I109:J109"/>
    <mergeCell ref="G218:H218"/>
    <mergeCell ref="B131:D131"/>
    <mergeCell ref="G119:H119"/>
    <mergeCell ref="I119:J119"/>
    <mergeCell ref="G46:H46"/>
    <mergeCell ref="B223:D223"/>
    <mergeCell ref="E232:Q232"/>
    <mergeCell ref="G40:H40"/>
    <mergeCell ref="G111:H111"/>
    <mergeCell ref="I40:J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40"/>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30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Forced on sight (range 3)</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9" t="inlineStr">
        <is>
          <t>Seed Bomb</t>
        </is>
      </c>
      <c r="F12" s="46" t="n"/>
      <c r="G12" s="54" t="inlineStr">
        <is>
          <t>X-Scissor</t>
        </is>
      </c>
      <c r="H12" s="46" t="n"/>
      <c r="I12" s="60" t="inlineStr">
        <is>
          <t>Air Slash</t>
        </is>
      </c>
      <c r="J12" s="46" t="n"/>
      <c r="K12" s="67" t="inlineStr">
        <is>
          <t>Shadow Sneak</t>
        </is>
      </c>
      <c r="L12" s="46" t="n"/>
      <c r="Q12" s="47" t="inlineStr">
        <is>
          <t>Moves</t>
        </is>
      </c>
    </row>
    <row r="13">
      <c r="E13" s="59" t="inlineStr">
        <is>
          <t>Leech Seed</t>
        </is>
      </c>
      <c r="F13" s="46" t="n"/>
      <c r="G13" s="53" t="inlineStr">
        <is>
          <t>Dig</t>
        </is>
      </c>
      <c r="H13" s="46" t="n"/>
      <c r="I13" s="63" t="inlineStr">
        <is>
          <t>Psybeam</t>
        </is>
      </c>
      <c r="J13" s="46" t="n"/>
      <c r="K13" s="65" t="inlineStr">
        <is>
          <t>Rock Smash</t>
        </is>
      </c>
      <c r="L13" s="46" t="n"/>
    </row>
    <row r="14">
      <c r="E14" s="53" t="inlineStr">
        <is>
          <t>Bulldoze</t>
        </is>
      </c>
      <c r="F14" s="46" t="n"/>
      <c r="G14" s="60" t="inlineStr">
        <is>
          <t>Aerial Ace</t>
        </is>
      </c>
      <c r="H14" s="46" t="n"/>
      <c r="I14" s="63" t="inlineStr">
        <is>
          <t>Hypnosis</t>
        </is>
      </c>
      <c r="J14" s="46" t="n"/>
      <c r="K14" s="50" t="inlineStr">
        <is>
          <t>Feint Attack</t>
        </is>
      </c>
      <c r="L14" s="46" t="n"/>
    </row>
    <row r="15">
      <c r="E15" s="62" t="inlineStr">
        <is>
          <t>Rock Slide</t>
        </is>
      </c>
      <c r="F15" s="46" t="n"/>
      <c r="G15" s="66" t="inlineStr">
        <is>
          <t>Metal Claw</t>
        </is>
      </c>
      <c r="H15" s="46" t="n"/>
      <c r="I15" s="63" t="inlineStr">
        <is>
          <t>Reflect</t>
        </is>
      </c>
      <c r="J15" s="46" t="n"/>
      <c r="K15" s="64" t="inlineStr">
        <is>
          <t>Ice Punch</t>
        </is>
      </c>
      <c r="L15" s="46" t="n"/>
    </row>
    <row r="16">
      <c r="E16" s="57" t="inlineStr">
        <is>
          <t>Note: Wildlife Expert. Mandatory (sight line can't be avoided).</t>
        </is>
      </c>
    </row>
    <row r="18" ht="20" customHeight="1">
      <c r="B18" s="40" t="inlineStr">
        <is>
          <t>Team Aqua</t>
        </is>
      </c>
      <c r="C18" s="41" t="n"/>
      <c r="D18" s="41" t="n"/>
      <c r="E18" s="42" t="inlineStr">
        <is>
          <t>Team Aqua Grunt</t>
        </is>
      </c>
      <c r="F18" s="41" t="n"/>
      <c r="G18" s="41" t="n"/>
      <c r="H18" s="41" t="n"/>
      <c r="I18" s="41" t="n"/>
      <c r="J18" s="41" t="n"/>
      <c r="K18" s="41" t="n"/>
      <c r="L18" s="41" t="n"/>
      <c r="M18" s="41" t="n"/>
      <c r="N18" s="41" t="n"/>
      <c r="O18" s="41" t="n"/>
      <c r="P18" s="41" t="n"/>
      <c r="Q18" s="41" t="n"/>
    </row>
    <row r="19" ht="69" customHeight="1">
      <c r="E19" s="43">
        <f>IFERROR(_xlfn.IMAGE("https://play.pokemonshowdown.com/sprites/gen5/lotad.png"),"")</f>
        <v/>
      </c>
      <c r="G19" s="43">
        <f>IFERROR(_xlfn.IMAGE("https://play.pokemonshowdown.com/sprites/gen5/buizel.png"),"")</f>
        <v/>
      </c>
      <c r="I19" s="43">
        <f>IFERROR(_xlfn.IMAGE("https://play.pokemonshowdown.com/sprites/gen5/ducklett.png"),"")</f>
        <v/>
      </c>
      <c r="K19" s="43">
        <f>IFERROR(_xlfn.IMAGE("https://play.pokemonshowdown.com/sprites/gen5/whirlipede.png"),"")</f>
        <v/>
      </c>
      <c r="M19" s="43">
        <f>IFERROR(_xlfn.IMAGE("https://play.pokemonshowdown.com/sprites/gen5/clauncher.png"),"")</f>
        <v/>
      </c>
      <c r="Q19" s="44" t="inlineStr">
        <is>
          <t>Forced on sight (range 4)</t>
        </is>
      </c>
    </row>
    <row r="20">
      <c r="E20" s="45" t="inlineStr">
        <is>
          <t>Lv 17 Lotad</t>
        </is>
      </c>
      <c r="F20" s="46" t="n"/>
      <c r="G20" s="45" t="inlineStr">
        <is>
          <t>Lv 17 Buizel</t>
        </is>
      </c>
      <c r="H20" s="46" t="n"/>
      <c r="I20" s="45" t="inlineStr">
        <is>
          <t>Lv 17 Ducklett</t>
        </is>
      </c>
      <c r="J20" s="46" t="n"/>
      <c r="K20" s="45" t="inlineStr">
        <is>
          <t>Lv 17 Whirlipede</t>
        </is>
      </c>
      <c r="L20" s="46" t="n"/>
      <c r="M20" s="45" t="inlineStr">
        <is>
          <t>Lv 17 Clauncher</t>
        </is>
      </c>
      <c r="N20" s="46" t="n"/>
      <c r="Q20" s="47" t="inlineStr">
        <is>
          <t>Pokémon</t>
        </is>
      </c>
    </row>
    <row r="21">
      <c r="E21" s="48" t="inlineStr">
        <is>
          <t>Modest</t>
        </is>
      </c>
      <c r="F21" s="48" t="inlineStr">
        <is>
          <t>Rain Dish</t>
        </is>
      </c>
      <c r="G21" s="48" t="inlineStr">
        <is>
          <t>Adamant</t>
        </is>
      </c>
      <c r="H21" s="48" t="inlineStr">
        <is>
          <t>Swift Swim</t>
        </is>
      </c>
      <c r="I21" s="48" t="inlineStr">
        <is>
          <t>Modest</t>
        </is>
      </c>
      <c r="J21" s="48" t="inlineStr">
        <is>
          <t>Hydration</t>
        </is>
      </c>
      <c r="K21" s="48" t="inlineStr">
        <is>
          <t>Adamant</t>
        </is>
      </c>
      <c r="L21" s="48" t="inlineStr">
        <is>
          <t>Poison Point</t>
        </is>
      </c>
      <c r="M21" s="48" t="inlineStr">
        <is>
          <t>Modest</t>
        </is>
      </c>
      <c r="N21" s="48" t="inlineStr">
        <is>
          <t>Mega Launcher</t>
        </is>
      </c>
      <c r="Q21" s="47" t="inlineStr">
        <is>
          <t>Nature / Ability</t>
        </is>
      </c>
    </row>
    <row r="22">
      <c r="B22" s="47" t="inlineStr">
        <is>
          <t>AI Flags:</t>
        </is>
      </c>
      <c r="E22" s="49" t="inlineStr">
        <is>
          <t>Damp Rock</t>
        </is>
      </c>
      <c r="F22" s="46" t="n"/>
      <c r="G22" s="49" t="inlineStr">
        <is>
          <t>Mystic Water</t>
        </is>
      </c>
      <c r="H22" s="46" t="n"/>
      <c r="I22" s="49" t="inlineStr">
        <is>
          <t>Oran Berry</t>
        </is>
      </c>
      <c r="J22" s="46" t="n"/>
      <c r="K22" s="49" t="inlineStr">
        <is>
          <t>Poison Barb</t>
        </is>
      </c>
      <c r="L22" s="46" t="n"/>
      <c r="M22" s="49" t="inlineStr">
        <is>
          <t>Mystic Water</t>
        </is>
      </c>
      <c r="N22" s="46" t="n"/>
      <c r="Q22" s="47" t="inlineStr">
        <is>
          <t>Item</t>
        </is>
      </c>
    </row>
    <row r="23">
      <c r="B23" s="44" t="inlineStr">
        <is>
          <t>Smart Trainer</t>
        </is>
      </c>
      <c r="E23" s="61" t="inlineStr">
        <is>
          <t>Rain Dance</t>
        </is>
      </c>
      <c r="F23" s="46" t="n"/>
      <c r="G23" s="61" t="inlineStr">
        <is>
          <t>Aqua Jet</t>
        </is>
      </c>
      <c r="H23" s="46" t="n"/>
      <c r="I23" s="61" t="inlineStr">
        <is>
          <t>Scald</t>
        </is>
      </c>
      <c r="J23" s="46" t="n"/>
      <c r="K23" s="55" t="inlineStr">
        <is>
          <t>Poison Tail</t>
        </is>
      </c>
      <c r="L23" s="46" t="n"/>
      <c r="M23" s="61" t="inlineStr">
        <is>
          <t>Water Pulse</t>
        </is>
      </c>
      <c r="N23" s="46" t="n"/>
      <c r="Q23" s="47" t="inlineStr">
        <is>
          <t>Moves</t>
        </is>
      </c>
    </row>
    <row r="24">
      <c r="E24" s="59" t="inlineStr">
        <is>
          <t>Giga Drain</t>
        </is>
      </c>
      <c r="F24" s="46" t="n"/>
      <c r="G24" s="61" t="inlineStr">
        <is>
          <t>Waterfall</t>
        </is>
      </c>
      <c r="H24" s="46" t="n"/>
      <c r="I24" s="60" t="inlineStr">
        <is>
          <t>Air Slash</t>
        </is>
      </c>
      <c r="J24" s="46" t="n"/>
      <c r="K24" s="54" t="inlineStr">
        <is>
          <t>Bug Bite</t>
        </is>
      </c>
      <c r="L24" s="46" t="n"/>
      <c r="M24" s="65" t="inlineStr">
        <is>
          <t>Aura Sphere</t>
        </is>
      </c>
      <c r="N24" s="46" t="n"/>
    </row>
    <row r="25">
      <c r="E25" s="61" t="inlineStr">
        <is>
          <t>Scald</t>
        </is>
      </c>
      <c r="F25" s="46" t="n"/>
      <c r="G25" s="64" t="inlineStr">
        <is>
          <t>Ice Fang</t>
        </is>
      </c>
      <c r="H25" s="46" t="n"/>
      <c r="I25" s="64" t="inlineStr">
        <is>
          <t>Icy Wind</t>
        </is>
      </c>
      <c r="J25" s="46" t="n"/>
      <c r="K25" s="62" t="inlineStr">
        <is>
          <t>Rock Slide</t>
        </is>
      </c>
      <c r="L25" s="46" t="n"/>
      <c r="M25" s="64" t="inlineStr">
        <is>
          <t>Ice Beam</t>
        </is>
      </c>
      <c r="N25" s="46" t="n"/>
    </row>
    <row r="26">
      <c r="E26" s="59" t="inlineStr">
        <is>
          <t>Leech Seed</t>
        </is>
      </c>
      <c r="F26" s="46" t="n"/>
      <c r="G26" s="65" t="inlineStr">
        <is>
          <t>Rock Smash</t>
        </is>
      </c>
      <c r="H26" s="46" t="n"/>
      <c r="I26" s="60" t="inlineStr">
        <is>
          <t>Roost</t>
        </is>
      </c>
      <c r="J26" s="46" t="n"/>
      <c r="K26" s="51" t="inlineStr">
        <is>
          <t>Protect</t>
        </is>
      </c>
      <c r="L26" s="46" t="n"/>
      <c r="M26" s="61" t="inlineStr">
        <is>
          <t>Aqua Jet</t>
        </is>
      </c>
      <c r="N26" s="46" t="n"/>
    </row>
    <row r="27">
      <c r="E27" s="57" t="inlineStr">
        <is>
          <t>Note: Aqua Grunt #1 - the idealist. Mandatory.</t>
        </is>
      </c>
    </row>
    <row r="29" ht="20" customHeight="1">
      <c r="B29" s="40" t="inlineStr">
        <is>
          <t>Team Aqua</t>
        </is>
      </c>
      <c r="C29" s="41" t="n"/>
      <c r="D29" s="41" t="n"/>
      <c r="E29" s="42" t="inlineStr">
        <is>
          <t>Team Aqua Grunt</t>
        </is>
      </c>
      <c r="F29" s="41" t="n"/>
      <c r="G29" s="41" t="n"/>
      <c r="H29" s="41" t="n"/>
      <c r="I29" s="41" t="n"/>
      <c r="J29" s="41" t="n"/>
      <c r="K29" s="41" t="n"/>
      <c r="L29" s="41" t="n"/>
      <c r="M29" s="41" t="n"/>
      <c r="N29" s="41" t="n"/>
      <c r="O29" s="41" t="n"/>
      <c r="P29" s="41" t="n"/>
      <c r="Q29" s="41" t="n"/>
    </row>
    <row r="30" ht="69" customHeight="1">
      <c r="E30" s="43">
        <f>IFERROR(_xlfn.IMAGE("https://play.pokemonshowdown.com/sprites/gen5/trubbish.png"),"")</f>
        <v/>
      </c>
      <c r="G30" s="43">
        <f>IFERROR(_xlfn.IMAGE("https://play.pokemonshowdown.com/sprites/gen5/slowpoke.png"),"")</f>
        <v/>
      </c>
      <c r="I30" s="43">
        <f>IFERROR(_xlfn.IMAGE("https://play.pokemonshowdown.com/sprites/gen5/ferroseed.png"),"")</f>
        <v/>
      </c>
      <c r="K30" s="43">
        <f>IFERROR(_xlfn.IMAGE("https://play.pokemonshowdown.com/sprites/gen5/frillish.png"),"")</f>
        <v/>
      </c>
      <c r="Q30" s="44" t="inlineStr">
        <is>
          <t>Forced on sight (range 3)</t>
        </is>
      </c>
    </row>
    <row r="31">
      <c r="E31" s="45" t="inlineStr">
        <is>
          <t>Lv 18 Trubbish</t>
        </is>
      </c>
      <c r="F31" s="46" t="n"/>
      <c r="G31" s="45" t="inlineStr">
        <is>
          <t>Lv 18 Slowpoke</t>
        </is>
      </c>
      <c r="H31" s="46" t="n"/>
      <c r="I31" s="45" t="inlineStr">
        <is>
          <t>Lv 18 Ferroseed</t>
        </is>
      </c>
      <c r="J31" s="46" t="n"/>
      <c r="K31" s="45" t="inlineStr">
        <is>
          <t>Lv 18 Frillish</t>
        </is>
      </c>
      <c r="L31" s="46" t="n"/>
      <c r="Q31" s="47" t="inlineStr">
        <is>
          <t>Pokémon</t>
        </is>
      </c>
    </row>
    <row r="32">
      <c r="E32" s="48" t="inlineStr">
        <is>
          <t>Bold</t>
        </is>
      </c>
      <c r="F32" s="48" t="inlineStr">
        <is>
          <t>Aftermath</t>
        </is>
      </c>
      <c r="G32" s="48" t="inlineStr">
        <is>
          <t>Bold</t>
        </is>
      </c>
      <c r="H32" s="48" t="inlineStr">
        <is>
          <t>Regenerator</t>
        </is>
      </c>
      <c r="I32" s="48" t="inlineStr">
        <is>
          <t>Impish</t>
        </is>
      </c>
      <c r="J32" s="48" t="inlineStr">
        <is>
          <t>Iron Barbs</t>
        </is>
      </c>
      <c r="K32" s="48" t="inlineStr">
        <is>
          <t>Modest</t>
        </is>
      </c>
      <c r="L32" s="48" t="inlineStr">
        <is>
          <t>Water Absorb</t>
        </is>
      </c>
      <c r="Q32" s="47" t="inlineStr">
        <is>
          <t>Nature / Ability</t>
        </is>
      </c>
    </row>
    <row r="33">
      <c r="B33" s="47" t="inlineStr">
        <is>
          <t>AI Flags:</t>
        </is>
      </c>
      <c r="E33" s="49" t="inlineStr">
        <is>
          <t>Oran Berry</t>
        </is>
      </c>
      <c r="F33" s="46" t="n"/>
      <c r="G33" s="49" t="inlineStr">
        <is>
          <t>Eviolite</t>
        </is>
      </c>
      <c r="H33" s="46" t="n"/>
      <c r="I33" s="49" t="inlineStr">
        <is>
          <t>Oran Berry</t>
        </is>
      </c>
      <c r="J33" s="46" t="n"/>
      <c r="K33" s="49" t="inlineStr">
        <is>
          <t>Sitrus Berry</t>
        </is>
      </c>
      <c r="L33" s="46" t="n"/>
      <c r="Q33" s="47" t="inlineStr">
        <is>
          <t>Item</t>
        </is>
      </c>
    </row>
    <row r="34">
      <c r="B34" s="44" t="inlineStr">
        <is>
          <t>Smart Trainer</t>
        </is>
      </c>
      <c r="E34" s="55" t="inlineStr">
        <is>
          <t>Toxic Spikes</t>
        </is>
      </c>
      <c r="F34" s="46" t="n"/>
      <c r="G34" s="61" t="inlineStr">
        <is>
          <t>Scald</t>
        </is>
      </c>
      <c r="H34" s="46" t="n"/>
      <c r="I34" s="59" t="inlineStr">
        <is>
          <t>Leech Seed</t>
        </is>
      </c>
      <c r="J34" s="46" t="n"/>
      <c r="K34" s="61" t="inlineStr">
        <is>
          <t>Scald</t>
        </is>
      </c>
      <c r="L34" s="46" t="n"/>
      <c r="Q34" s="47" t="inlineStr">
        <is>
          <t>Moves</t>
        </is>
      </c>
    </row>
    <row r="35">
      <c r="E35" s="55" t="inlineStr">
        <is>
          <t>Sludge Bomb</t>
        </is>
      </c>
      <c r="F35" s="46" t="n"/>
      <c r="G35" s="63" t="inlineStr">
        <is>
          <t>Psyshock</t>
        </is>
      </c>
      <c r="H35" s="46" t="n"/>
      <c r="I35" s="66" t="inlineStr">
        <is>
          <t>Gyro Ball</t>
        </is>
      </c>
      <c r="J35" s="46" t="n"/>
      <c r="K35" s="67" t="inlineStr">
        <is>
          <t>Hex</t>
        </is>
      </c>
      <c r="L35" s="46" t="n"/>
    </row>
    <row r="36">
      <c r="E36" s="55" t="inlineStr">
        <is>
          <t>Acid Spray</t>
        </is>
      </c>
      <c r="F36" s="46" t="n"/>
      <c r="G36" s="51" t="inlineStr">
        <is>
          <t>Slack Off</t>
        </is>
      </c>
      <c r="H36" s="46" t="n"/>
      <c r="I36" s="51" t="inlineStr">
        <is>
          <t>Protect</t>
        </is>
      </c>
      <c r="J36" s="46" t="n"/>
      <c r="K36" s="58" t="inlineStr">
        <is>
          <t>Will-O-Wisp</t>
        </is>
      </c>
      <c r="L36" s="46" t="n"/>
    </row>
    <row r="37">
      <c r="E37" s="51" t="inlineStr">
        <is>
          <t>Protect</t>
        </is>
      </c>
      <c r="F37" s="46" t="n"/>
      <c r="G37" s="51" t="inlineStr">
        <is>
          <t>Yawn</t>
        </is>
      </c>
      <c r="H37" s="46" t="n"/>
      <c r="I37" s="59" t="inlineStr">
        <is>
          <t>Bullet Seed</t>
        </is>
      </c>
      <c r="J37" s="46" t="n"/>
      <c r="K37" s="51" t="inlineStr">
        <is>
          <t>Recover</t>
        </is>
      </c>
      <c r="L37" s="46" t="n"/>
    </row>
    <row r="38">
      <c r="E38" s="57" t="inlineStr">
        <is>
          <t>Note: Aqua Grunt #2 - the pragmatist. Mandatory. Trubbish leads for Toxic Spikes.</t>
        </is>
      </c>
    </row>
    <row r="40" ht="20" customHeight="1">
      <c r="B40" s="40" t="inlineStr">
        <is>
          <t>Team Aqua</t>
        </is>
      </c>
      <c r="C40" s="41" t="n"/>
      <c r="D40" s="41" t="n"/>
      <c r="E40" s="42" t="inlineStr">
        <is>
          <t>Team Aqua Grunt</t>
        </is>
      </c>
      <c r="F40" s="41" t="n"/>
      <c r="G40" s="41" t="n"/>
      <c r="H40" s="41" t="n"/>
      <c r="I40" s="41" t="n"/>
      <c r="J40" s="41" t="n"/>
      <c r="K40" s="41" t="n"/>
      <c r="L40" s="41" t="n"/>
      <c r="M40" s="41" t="n"/>
      <c r="N40" s="41" t="n"/>
      <c r="O40" s="41" t="n"/>
      <c r="P40" s="41" t="n"/>
      <c r="Q40" s="41" t="n"/>
    </row>
    <row r="41" ht="69" customHeight="1">
      <c r="E41" s="43">
        <f>IFERROR(_xlfn.IMAGE("https://play.pokemonshowdown.com/sprites/gen5/qwilfish.png"),"")</f>
        <v/>
      </c>
      <c r="G41" s="43">
        <f>IFERROR(_xlfn.IMAGE("https://play.pokemonshowdown.com/sprites/gen5/scraggy.png"),"")</f>
        <v/>
      </c>
      <c r="I41" s="43">
        <f>IFERROR(_xlfn.IMAGE("https://play.pokemonshowdown.com/sprites/gen5/skrelp.png"),"")</f>
        <v/>
      </c>
      <c r="K41" s="43">
        <f>IFERROR(_xlfn.IMAGE("https://play.pokemonshowdown.com/sprites/gen5/magneton.png"),"")</f>
        <v/>
      </c>
      <c r="M41" s="43">
        <f>IFERROR(_xlfn.IMAGE("https://play.pokemonshowdown.com/sprites/gen5/murkrow.png"),"")</f>
        <v/>
      </c>
      <c r="Q41" s="44" t="inlineStr">
        <is>
          <t>Forced on sight (range 2)</t>
        </is>
      </c>
    </row>
    <row r="42">
      <c r="E42" s="45" t="inlineStr">
        <is>
          <t>Lv 18 Qwilfish</t>
        </is>
      </c>
      <c r="F42" s="46" t="n"/>
      <c r="G42" s="45" t="inlineStr">
        <is>
          <t>Lv 18 Scraggy</t>
        </is>
      </c>
      <c r="H42" s="46" t="n"/>
      <c r="I42" s="45" t="inlineStr">
        <is>
          <t>Lv 18 Skrelp</t>
        </is>
      </c>
      <c r="J42" s="46" t="n"/>
      <c r="K42" s="45" t="inlineStr">
        <is>
          <t>Lv 18 Magneton</t>
        </is>
      </c>
      <c r="L42" s="46" t="n"/>
      <c r="M42" s="45" t="inlineStr">
        <is>
          <t>Lv 18 Murkrow</t>
        </is>
      </c>
      <c r="N42" s="46" t="n"/>
      <c r="Q42" s="47" t="inlineStr">
        <is>
          <t>Pokémon</t>
        </is>
      </c>
    </row>
    <row r="43">
      <c r="E43" s="48" t="inlineStr">
        <is>
          <t>Adamant</t>
        </is>
      </c>
      <c r="F43" s="48" t="inlineStr">
        <is>
          <t>Intimidate</t>
        </is>
      </c>
      <c r="G43" s="48" t="inlineStr">
        <is>
          <t>Adamant</t>
        </is>
      </c>
      <c r="H43" s="48" t="inlineStr">
        <is>
          <t>Moxie</t>
        </is>
      </c>
      <c r="I43" s="48" t="inlineStr">
        <is>
          <t>Modest</t>
        </is>
      </c>
      <c r="J43" s="48" t="inlineStr">
        <is>
          <t>Poison Point</t>
        </is>
      </c>
      <c r="K43" s="48" t="inlineStr">
        <is>
          <t>Modest</t>
        </is>
      </c>
      <c r="L43" s="48" t="inlineStr">
        <is>
          <t>Sturdy</t>
        </is>
      </c>
      <c r="M43" s="48" t="inlineStr">
        <is>
          <t>Adamant</t>
        </is>
      </c>
      <c r="N43" s="48" t="inlineStr">
        <is>
          <t>Super Luck</t>
        </is>
      </c>
      <c r="Q43" s="47" t="inlineStr">
        <is>
          <t>Nature / Ability</t>
        </is>
      </c>
    </row>
    <row r="44">
      <c r="B44" s="47" t="inlineStr">
        <is>
          <t>AI Flags:</t>
        </is>
      </c>
      <c r="E44" s="49" t="inlineStr">
        <is>
          <t>Black Sludge</t>
        </is>
      </c>
      <c r="F44" s="46" t="n"/>
      <c r="G44" s="49" t="inlineStr">
        <is>
          <t>Eviolite</t>
        </is>
      </c>
      <c r="H44" s="46" t="n"/>
      <c r="I44" s="49" t="inlineStr">
        <is>
          <t>Oran Berry</t>
        </is>
      </c>
      <c r="J44" s="46" t="n"/>
      <c r="K44" s="49" t="inlineStr">
        <is>
          <t>Magnet</t>
        </is>
      </c>
      <c r="L44" s="46" t="n"/>
      <c r="M44" s="49" t="inlineStr">
        <is>
          <t>Scope Lens</t>
        </is>
      </c>
      <c r="N44" s="46" t="n"/>
      <c r="Q44" s="47" t="inlineStr">
        <is>
          <t>Item</t>
        </is>
      </c>
    </row>
    <row r="45">
      <c r="B45" s="44" t="inlineStr">
        <is>
          <t>Smart Trainer</t>
        </is>
      </c>
      <c r="E45" s="61" t="inlineStr">
        <is>
          <t>Waterfall</t>
        </is>
      </c>
      <c r="F45" s="46" t="n"/>
      <c r="G45" s="65" t="inlineStr">
        <is>
          <t>Drain Punch</t>
        </is>
      </c>
      <c r="H45" s="46" t="n"/>
      <c r="I45" s="55" t="inlineStr">
        <is>
          <t>Sludge Bomb</t>
        </is>
      </c>
      <c r="J45" s="46" t="n"/>
      <c r="K45" s="52" t="inlineStr">
        <is>
          <t>Shock Wave</t>
        </is>
      </c>
      <c r="L45" s="46" t="n"/>
      <c r="M45" s="60" t="inlineStr">
        <is>
          <t>Wing Attack</t>
        </is>
      </c>
      <c r="N45" s="46" t="n"/>
      <c r="Q45" s="47" t="inlineStr">
        <is>
          <t>Moves</t>
        </is>
      </c>
    </row>
    <row r="46">
      <c r="E46" s="55" t="inlineStr">
        <is>
          <t>Poison Jab</t>
        </is>
      </c>
      <c r="F46" s="46" t="n"/>
      <c r="G46" s="50" t="inlineStr">
        <is>
          <t>Crunch</t>
        </is>
      </c>
      <c r="H46" s="46" t="n"/>
      <c r="I46" s="61" t="inlineStr">
        <is>
          <t>Scald</t>
        </is>
      </c>
      <c r="J46" s="46" t="n"/>
      <c r="K46" s="66" t="inlineStr">
        <is>
          <t>Mirror Shot</t>
        </is>
      </c>
      <c r="L46" s="46" t="n"/>
      <c r="M46" s="50" t="inlineStr">
        <is>
          <t>Night Slash</t>
        </is>
      </c>
      <c r="N46" s="46" t="n"/>
    </row>
    <row r="47">
      <c r="E47" s="61" t="inlineStr">
        <is>
          <t>Aqua Jet</t>
        </is>
      </c>
      <c r="F47" s="46" t="n"/>
      <c r="G47" s="51" t="inlineStr">
        <is>
          <t>Fake Out</t>
        </is>
      </c>
      <c r="H47" s="46" t="n"/>
      <c r="I47" s="64" t="inlineStr">
        <is>
          <t>Icy Wind</t>
        </is>
      </c>
      <c r="J47" s="46" t="n"/>
      <c r="K47" s="52" t="inlineStr">
        <is>
          <t>Thunder Wave</t>
        </is>
      </c>
      <c r="L47" s="46" t="n"/>
      <c r="M47" s="50" t="inlineStr">
        <is>
          <t>Sucker Punch</t>
        </is>
      </c>
      <c r="N47" s="46" t="n"/>
    </row>
    <row r="48">
      <c r="E48" s="52" t="inlineStr">
        <is>
          <t>Thunder Wave</t>
        </is>
      </c>
      <c r="F48" s="46" t="n"/>
      <c r="G48" s="62" t="inlineStr">
        <is>
          <t>Rock Slide</t>
        </is>
      </c>
      <c r="H48" s="46" t="n"/>
      <c r="I48" s="52" t="inlineStr">
        <is>
          <t>Thunderbolt</t>
        </is>
      </c>
      <c r="J48" s="46" t="n"/>
      <c r="K48" s="51" t="inlineStr">
        <is>
          <t>Sonic Boom</t>
        </is>
      </c>
      <c r="L48" s="46" t="n"/>
      <c r="M48" s="67" t="inlineStr">
        <is>
          <t>Confuse Ray</t>
        </is>
      </c>
      <c r="N48" s="46" t="n"/>
    </row>
    <row r="49">
      <c r="E49" s="57" t="inlineStr">
        <is>
          <t>Note: Aqua Grunt #3 - the hardliner. Mandatory.</t>
        </is>
      </c>
    </row>
    <row r="51" ht="24" customHeight="1">
      <c r="B51" s="38" t="inlineStr">
        <is>
          <t>Route 104</t>
        </is>
      </c>
      <c r="C51" s="39" t="n"/>
      <c r="D51" s="39" t="n"/>
      <c r="E51" s="39" t="n"/>
      <c r="F51" s="39" t="n"/>
      <c r="G51" s="39" t="n"/>
      <c r="H51" s="39" t="n"/>
      <c r="I51" s="39" t="n"/>
      <c r="J51" s="39" t="n"/>
      <c r="K51" s="39" t="n"/>
      <c r="L51" s="39" t="n"/>
      <c r="M51" s="39" t="n"/>
      <c r="N51" s="39" t="n"/>
      <c r="O51" s="39" t="n"/>
      <c r="P51" s="39" t="n"/>
      <c r="Q51" s="39" t="n"/>
    </row>
    <row r="53" ht="20" customHeight="1">
      <c r="B53" s="40" t="inlineStr">
        <is>
          <t>Rich Boy</t>
        </is>
      </c>
      <c r="C53" s="41" t="n"/>
      <c r="D53" s="41" t="n"/>
      <c r="E53" s="42" t="inlineStr">
        <is>
          <t>Rich Boy Winston</t>
        </is>
      </c>
      <c r="F53" s="41" t="n"/>
      <c r="G53" s="41" t="n"/>
      <c r="H53" s="41" t="n"/>
      <c r="I53" s="41" t="n"/>
      <c r="J53" s="41" t="n"/>
      <c r="K53" s="41" t="n"/>
      <c r="L53" s="41" t="n"/>
      <c r="M53" s="41" t="n"/>
      <c r="N53" s="41" t="n"/>
      <c r="O53" s="41" t="n"/>
      <c r="P53" s="41" t="n"/>
      <c r="Q53" s="41" t="n"/>
    </row>
    <row r="54" ht="69" customHeight="1">
      <c r="E54" s="43">
        <f>IFERROR(_xlfn.IMAGE("https://play.pokemonshowdown.com/sprites/gen5/persian.png"),"")</f>
        <v/>
      </c>
      <c r="G54" s="43">
        <f>IFERROR(_xlfn.IMAGE("https://play.pokemonshowdown.com/sprites/gen5/combusken.png"),"")</f>
        <v/>
      </c>
      <c r="I54" s="43">
        <f>IFERROR(_xlfn.IMAGE("https://play.pokemonshowdown.com/sprites/gen5/roselia.png"),"")</f>
        <v/>
      </c>
      <c r="K54" s="43">
        <f>IFERROR(_xlfn.IMAGE("https://play.pokemonshowdown.com/sprites/gen5/onix.png"),"")</f>
        <v/>
      </c>
      <c r="Q54" s="44" t="inlineStr">
        <is>
          <t>Forced on sight (range 1)
Items: Full Restore</t>
        </is>
      </c>
    </row>
    <row r="55">
      <c r="E55" s="45" t="inlineStr">
        <is>
          <t>Lv 18 Persian</t>
        </is>
      </c>
      <c r="F55" s="46" t="n"/>
      <c r="G55" s="45" t="inlineStr">
        <is>
          <t>Lv 18 Combusken</t>
        </is>
      </c>
      <c r="H55" s="46" t="n"/>
      <c r="I55" s="45" t="inlineStr">
        <is>
          <t>Lv 18 Roselia</t>
        </is>
      </c>
      <c r="J55" s="46" t="n"/>
      <c r="K55" s="45" t="inlineStr">
        <is>
          <t>Lv 18 Onix</t>
        </is>
      </c>
      <c r="L55" s="46" t="n"/>
      <c r="Q55" s="47" t="inlineStr">
        <is>
          <t>Pokémon</t>
        </is>
      </c>
    </row>
    <row r="56">
      <c r="E56" s="48" t="inlineStr">
        <is>
          <t>Jolly</t>
        </is>
      </c>
      <c r="F56" s="48" t="inlineStr">
        <is>
          <t>Technician</t>
        </is>
      </c>
      <c r="G56" s="48" t="inlineStr">
        <is>
          <t>Adamant</t>
        </is>
      </c>
      <c r="H56" s="48" t="inlineStr">
        <is>
          <t>Speed Boost</t>
        </is>
      </c>
      <c r="I56" s="48" t="inlineStr">
        <is>
          <t>Modest</t>
        </is>
      </c>
      <c r="J56" s="48" t="inlineStr">
        <is>
          <t>Natural Cure</t>
        </is>
      </c>
      <c r="K56" s="48" t="inlineStr">
        <is>
          <t>Adamant</t>
        </is>
      </c>
      <c r="L56" s="48" t="inlineStr">
        <is>
          <t>Sturdy</t>
        </is>
      </c>
      <c r="Q56" s="47" t="inlineStr">
        <is>
          <t>Nature / Ability</t>
        </is>
      </c>
    </row>
    <row r="57">
      <c r="B57" s="47" t="inlineStr">
        <is>
          <t>AI Flags:</t>
        </is>
      </c>
      <c r="E57" s="49" t="inlineStr">
        <is>
          <t>Amulet Coin</t>
        </is>
      </c>
      <c r="F57" s="46" t="n"/>
      <c r="G57" s="49" t="inlineStr">
        <is>
          <t>Charcoal</t>
        </is>
      </c>
      <c r="H57" s="46" t="n"/>
      <c r="I57" s="49" t="inlineStr">
        <is>
          <t>Black Sludge</t>
        </is>
      </c>
      <c r="J57" s="46" t="n"/>
      <c r="K57" s="49" t="inlineStr">
        <is>
          <t>Hard Stone</t>
        </is>
      </c>
      <c r="L57" s="46" t="n"/>
      <c r="Q57" s="47" t="inlineStr">
        <is>
          <t>Item</t>
        </is>
      </c>
    </row>
    <row r="58">
      <c r="B58" s="44" t="inlineStr">
        <is>
          <t>Smart Trainer</t>
        </is>
      </c>
      <c r="E58" s="51" t="inlineStr">
        <is>
          <t>Pay Day</t>
        </is>
      </c>
      <c r="F58" s="46" t="n"/>
      <c r="G58" s="65" t="inlineStr">
        <is>
          <t>Bulk Up</t>
        </is>
      </c>
      <c r="H58" s="46" t="n"/>
      <c r="I58" s="59" t="inlineStr">
        <is>
          <t>Giga Drain</t>
        </is>
      </c>
      <c r="J58" s="46" t="n"/>
      <c r="K58" s="62" t="inlineStr">
        <is>
          <t>Rock Slide</t>
        </is>
      </c>
      <c r="L58" s="46" t="n"/>
      <c r="Q58" s="47" t="inlineStr">
        <is>
          <t>Moves</t>
        </is>
      </c>
    </row>
    <row r="59">
      <c r="E59" s="56" t="inlineStr">
        <is>
          <t>-</t>
        </is>
      </c>
      <c r="F59" s="46" t="n"/>
      <c r="G59" s="58" t="inlineStr">
        <is>
          <t>Flame Charge</t>
        </is>
      </c>
      <c r="H59" s="46" t="n"/>
      <c r="I59" s="55" t="inlineStr">
        <is>
          <t>Sludge Bomb</t>
        </is>
      </c>
      <c r="J59" s="46" t="n"/>
      <c r="K59" s="53" t="inlineStr">
        <is>
          <t>Bulldoze</t>
        </is>
      </c>
      <c r="L59" s="46" t="n"/>
    </row>
    <row r="60">
      <c r="E60" s="56" t="inlineStr">
        <is>
          <t>-</t>
        </is>
      </c>
      <c r="F60" s="46" t="n"/>
      <c r="G60" s="65" t="inlineStr">
        <is>
          <t>Double Kick</t>
        </is>
      </c>
      <c r="H60" s="46" t="n"/>
      <c r="I60" s="59" t="inlineStr">
        <is>
          <t>Leech Seed</t>
        </is>
      </c>
      <c r="J60" s="46" t="n"/>
      <c r="K60" s="68" t="inlineStr">
        <is>
          <t>Dragon Tail</t>
        </is>
      </c>
      <c r="L60" s="46" t="n"/>
    </row>
    <row r="61">
      <c r="E61" s="56" t="inlineStr">
        <is>
          <t>-</t>
        </is>
      </c>
      <c r="F61" s="46" t="n"/>
      <c r="G61" s="51" t="inlineStr">
        <is>
          <t>Quick Attack</t>
        </is>
      </c>
      <c r="H61" s="46" t="n"/>
      <c r="I61" s="59" t="inlineStr">
        <is>
          <t>Stun Spore</t>
        </is>
      </c>
      <c r="J61" s="46" t="n"/>
      <c r="K61" s="51" t="inlineStr">
        <is>
          <t>Explosion</t>
        </is>
      </c>
      <c r="L61" s="46" t="n"/>
    </row>
    <row r="62">
      <c r="E62" s="57" t="inlineStr">
        <is>
          <t>Note: Mandatory (by the woods exit). Persian intentionally knows only Pay Day.</t>
        </is>
      </c>
    </row>
    <row r="64" ht="20" customHeight="1">
      <c r="B64" s="40" t="inlineStr">
        <is>
          <t>Aroma Lady</t>
        </is>
      </c>
      <c r="C64" s="41" t="n"/>
      <c r="D64" s="41" t="n"/>
      <c r="E64" s="42" t="inlineStr">
        <is>
          <t>Aroma Lady Flora</t>
        </is>
      </c>
      <c r="F64" s="41" t="n"/>
      <c r="G64" s="41" t="n"/>
      <c r="H64" s="41" t="n"/>
      <c r="I64" s="41" t="n"/>
      <c r="J64" s="41" t="n"/>
      <c r="K64" s="41" t="n"/>
      <c r="L64" s="41" t="n"/>
      <c r="M64" s="41" t="n"/>
      <c r="N64" s="41" t="n"/>
      <c r="O64" s="41" t="n"/>
      <c r="P64" s="41" t="n"/>
      <c r="Q64" s="41" t="n"/>
    </row>
    <row r="65" ht="69" customHeight="1">
      <c r="E65" s="43">
        <f>IFERROR(_xlfn.IMAGE("https://play.pokemonshowdown.com/sprites/gen5/cherubi.png"),"")</f>
        <v/>
      </c>
      <c r="G65" s="43">
        <f>IFERROR(_xlfn.IMAGE("https://play.pokemonshowdown.com/sprites/gen5/petilil.png"),"")</f>
        <v/>
      </c>
      <c r="I65" s="43">
        <f>IFERROR(_xlfn.IMAGE("https://play.pokemonshowdown.com/sprites/gen5/combee.png"),"")</f>
        <v/>
      </c>
      <c r="K65" s="43">
        <f>IFERROR(_xlfn.IMAGE("https://play.pokemonshowdown.com/sprites/gen5/spritzee.png"),"")</f>
        <v/>
      </c>
      <c r="M65" s="43">
        <f>IFERROR(_xlfn.IMAGE("https://play.pokemonshowdown.com/sprites/gen5/swirlix.png"),"")</f>
        <v/>
      </c>
      <c r="Q65" s="44" t="inlineStr">
        <is>
          <t>Forced on sight (range 3)</t>
        </is>
      </c>
    </row>
    <row r="66">
      <c r="E66" s="45" t="inlineStr">
        <is>
          <t>Lv 18 Cherubi</t>
        </is>
      </c>
      <c r="F66" s="46" t="n"/>
      <c r="G66" s="45" t="inlineStr">
        <is>
          <t>Lv 18 Petilil</t>
        </is>
      </c>
      <c r="H66" s="46" t="n"/>
      <c r="I66" s="45" t="inlineStr">
        <is>
          <t>Lv 18 Combee</t>
        </is>
      </c>
      <c r="J66" s="46" t="n"/>
      <c r="K66" s="45" t="inlineStr">
        <is>
          <t>Lv 18 Spritzee</t>
        </is>
      </c>
      <c r="L66" s="46" t="n"/>
      <c r="M66" s="45" t="inlineStr">
        <is>
          <t>Lv 18 Swirlix</t>
        </is>
      </c>
      <c r="N66" s="46" t="n"/>
      <c r="Q66" s="47" t="inlineStr">
        <is>
          <t>Pokémon</t>
        </is>
      </c>
    </row>
    <row r="67">
      <c r="E67" s="48" t="inlineStr">
        <is>
          <t>Modest</t>
        </is>
      </c>
      <c r="F67" s="48" t="inlineStr">
        <is>
          <t>Chlorophyll</t>
        </is>
      </c>
      <c r="G67" s="48" t="inlineStr">
        <is>
          <t>Modest</t>
        </is>
      </c>
      <c r="H67" s="48" t="inlineStr">
        <is>
          <t>Chlorophyll</t>
        </is>
      </c>
      <c r="I67" s="48" t="inlineStr">
        <is>
          <t>Naughty</t>
        </is>
      </c>
      <c r="J67" s="48" t="inlineStr">
        <is>
          <t>Hustle</t>
        </is>
      </c>
      <c r="K67" s="48" t="inlineStr">
        <is>
          <t>Modest</t>
        </is>
      </c>
      <c r="L67" s="48" t="inlineStr">
        <is>
          <t>Aroma Veil</t>
        </is>
      </c>
      <c r="M67" s="48" t="inlineStr">
        <is>
          <t>Modest</t>
        </is>
      </c>
      <c r="N67" s="48" t="inlineStr">
        <is>
          <t>Unburden</t>
        </is>
      </c>
      <c r="Q67" s="47" t="inlineStr">
        <is>
          <t>Nature / Ability</t>
        </is>
      </c>
    </row>
    <row r="68">
      <c r="B68" s="47" t="inlineStr">
        <is>
          <t>AI Flags:</t>
        </is>
      </c>
      <c r="E68" s="49" t="inlineStr">
        <is>
          <t>Heat Rock</t>
        </is>
      </c>
      <c r="F68" s="46" t="n"/>
      <c r="G68" s="49" t="inlineStr">
        <is>
          <t>Miracle Seed</t>
        </is>
      </c>
      <c r="H68" s="46" t="n"/>
      <c r="I68" s="49" t="inlineStr">
        <is>
          <t>Silver Powder</t>
        </is>
      </c>
      <c r="J68" s="46" t="n"/>
      <c r="K68" s="49" t="inlineStr">
        <is>
          <t>Oran Berry</t>
        </is>
      </c>
      <c r="L68" s="46" t="n"/>
      <c r="M68" s="49" t="inlineStr">
        <is>
          <t>Sitrus Berry</t>
        </is>
      </c>
      <c r="N68" s="46" t="n"/>
      <c r="Q68" s="47" t="inlineStr">
        <is>
          <t>Item</t>
        </is>
      </c>
    </row>
    <row r="69">
      <c r="B69" s="44" t="inlineStr">
        <is>
          <t>Smart Trainer</t>
        </is>
      </c>
      <c r="E69" s="58" t="inlineStr">
        <is>
          <t>Sunny Day</t>
        </is>
      </c>
      <c r="F69" s="46" t="n"/>
      <c r="G69" s="59" t="inlineStr">
        <is>
          <t>Giga Drain</t>
        </is>
      </c>
      <c r="H69" s="46" t="n"/>
      <c r="I69" s="54" t="inlineStr">
        <is>
          <t>Bug Bite</t>
        </is>
      </c>
      <c r="J69" s="46" t="n"/>
      <c r="K69" s="69" t="inlineStr">
        <is>
          <t>Draining Kiss</t>
        </is>
      </c>
      <c r="L69" s="46" t="n"/>
      <c r="M69" s="69" t="inlineStr">
        <is>
          <t>Draining Kiss</t>
        </is>
      </c>
      <c r="N69" s="46" t="n"/>
      <c r="Q69" s="47" t="inlineStr">
        <is>
          <t>Moves</t>
        </is>
      </c>
    </row>
    <row r="70">
      <c r="E70" s="59" t="inlineStr">
        <is>
          <t>Magical Leaf</t>
        </is>
      </c>
      <c r="F70" s="46" t="n"/>
      <c r="G70" s="59" t="inlineStr">
        <is>
          <t>Sleep Powder</t>
        </is>
      </c>
      <c r="H70" s="46" t="n"/>
      <c r="I70" s="60" t="inlineStr">
        <is>
          <t>Air Cutter</t>
        </is>
      </c>
      <c r="J70" s="46" t="n"/>
      <c r="K70" s="63" t="inlineStr">
        <is>
          <t>Psybeam</t>
        </is>
      </c>
      <c r="L70" s="46" t="n"/>
      <c r="M70" s="59" t="inlineStr">
        <is>
          <t>Energy Ball</t>
        </is>
      </c>
      <c r="N70" s="46" t="n"/>
    </row>
    <row r="71">
      <c r="E71" s="51" t="inlineStr">
        <is>
          <t>Weather Ball</t>
        </is>
      </c>
      <c r="F71" s="46" t="n"/>
      <c r="G71" s="51" t="inlineStr">
        <is>
          <t>Hidden Power</t>
        </is>
      </c>
      <c r="H71" s="46" t="n"/>
      <c r="I71" s="60" t="inlineStr">
        <is>
          <t>Tailwind</t>
        </is>
      </c>
      <c r="J71" s="46" t="n"/>
      <c r="K71" s="63" t="inlineStr">
        <is>
          <t>Calm Mind</t>
        </is>
      </c>
      <c r="L71" s="46" t="n"/>
      <c r="M71" s="58" t="inlineStr">
        <is>
          <t>Flamethrower</t>
        </is>
      </c>
      <c r="N71" s="46" t="n"/>
    </row>
    <row r="72">
      <c r="E72" s="51" t="inlineStr">
        <is>
          <t>Morning Sun</t>
        </is>
      </c>
      <c r="F72" s="46" t="n"/>
      <c r="G72" s="51" t="inlineStr">
        <is>
          <t>Growth</t>
        </is>
      </c>
      <c r="H72" s="46" t="n"/>
      <c r="I72" s="51" t="inlineStr">
        <is>
          <t>Endeavor</t>
        </is>
      </c>
      <c r="J72" s="46" t="n"/>
      <c r="K72" s="51" t="inlineStr">
        <is>
          <t>Sweet Kiss</t>
        </is>
      </c>
      <c r="L72" s="46" t="n"/>
      <c r="M72" s="59" t="inlineStr">
        <is>
          <t>Cotton Spore</t>
        </is>
      </c>
      <c r="N72" s="46" t="n"/>
    </row>
    <row r="73">
      <c r="E73" s="57" t="inlineStr">
        <is>
          <t>Note: Mandatory (by the woods exit). Cherubi leads; Petilil's Hidden Power is Fire (IVs).</t>
        </is>
      </c>
    </row>
    <row r="75" ht="20" customHeight="1">
      <c r="B75" s="40" t="inlineStr">
        <is>
          <t>Twins</t>
        </is>
      </c>
      <c r="C75" s="41" t="n"/>
      <c r="D75" s="41" t="n"/>
      <c r="E75" s="42" t="inlineStr">
        <is>
          <t>Twins Gina &amp; Mia</t>
        </is>
      </c>
      <c r="F75" s="41" t="n"/>
      <c r="G75" s="41" t="n"/>
      <c r="H75" s="41" t="n"/>
      <c r="I75" s="41" t="n"/>
      <c r="J75" s="41" t="n"/>
      <c r="K75" s="41" t="n"/>
      <c r="L75" s="41" t="n"/>
      <c r="M75" s="41" t="n"/>
      <c r="N75" s="41" t="n"/>
      <c r="O75" s="41" t="n"/>
      <c r="P75" s="41" t="n"/>
      <c r="Q75" s="41" t="n"/>
    </row>
    <row r="76" ht="69" customHeight="1">
      <c r="E76" s="43">
        <f>IFERROR(_xlfn.IMAGE("https://play.pokemonshowdown.com/sprites/gen5/plusle.png"),"")</f>
        <v/>
      </c>
      <c r="G76" s="43">
        <f>IFERROR(_xlfn.IMAGE("https://play.pokemonshowdown.com/sprites/gen5/blitzle.png"),"")</f>
        <v/>
      </c>
      <c r="I76" s="43">
        <f>IFERROR(_xlfn.IMAGE("https://play.pokemonshowdown.com/sprites/gen5/minun.png"),"")</f>
        <v/>
      </c>
      <c r="Q76" s="44" t="inlineStr">
        <is>
          <t>DOUBLE BATTLE
Forced on sight (range 2)</t>
        </is>
      </c>
    </row>
    <row r="77">
      <c r="E77" s="45" t="inlineStr">
        <is>
          <t>Lv 18 Plusle</t>
        </is>
      </c>
      <c r="F77" s="46" t="n"/>
      <c r="G77" s="45" t="inlineStr">
        <is>
          <t>Lv 18 Blitzle</t>
        </is>
      </c>
      <c r="H77" s="46" t="n"/>
      <c r="I77" s="45" t="inlineStr">
        <is>
          <t>Lv 18 Minun</t>
        </is>
      </c>
      <c r="J77" s="46" t="n"/>
      <c r="Q77" s="47" t="inlineStr">
        <is>
          <t>Pokémon</t>
        </is>
      </c>
    </row>
    <row r="78">
      <c r="E78" s="48" t="inlineStr">
        <is>
          <t>Timid</t>
        </is>
      </c>
      <c r="F78" s="48" t="inlineStr">
        <is>
          <t>Plus</t>
        </is>
      </c>
      <c r="G78" s="48" t="inlineStr">
        <is>
          <t>Adamant</t>
        </is>
      </c>
      <c r="H78" s="48" t="inlineStr">
        <is>
          <t>Motor Drive</t>
        </is>
      </c>
      <c r="I78" s="48" t="inlineStr">
        <is>
          <t>Timid</t>
        </is>
      </c>
      <c r="J78" s="48" t="inlineStr">
        <is>
          <t>Minus</t>
        </is>
      </c>
      <c r="Q78" s="47" t="inlineStr">
        <is>
          <t>Nature / Ability</t>
        </is>
      </c>
    </row>
    <row r="79">
      <c r="B79" s="47" t="inlineStr">
        <is>
          <t>AI Flags:</t>
        </is>
      </c>
      <c r="E79" s="49" t="inlineStr">
        <is>
          <t>Electric Gem</t>
        </is>
      </c>
      <c r="F79" s="46" t="n"/>
      <c r="G79" s="49" t="inlineStr">
        <is>
          <t>Focus Sash</t>
        </is>
      </c>
      <c r="H79" s="46" t="n"/>
      <c r="I79" s="49" t="inlineStr">
        <is>
          <t>Magnet</t>
        </is>
      </c>
      <c r="J79" s="46" t="n"/>
      <c r="Q79" s="47" t="inlineStr">
        <is>
          <t>Item</t>
        </is>
      </c>
    </row>
    <row r="80">
      <c r="B80" s="44" t="inlineStr">
        <is>
          <t>Smart Trainer</t>
        </is>
      </c>
      <c r="E80" s="52" t="inlineStr">
        <is>
          <t>Discharge</t>
        </is>
      </c>
      <c r="F80" s="46" t="n"/>
      <c r="G80" s="52" t="inlineStr">
        <is>
          <t>Spark</t>
        </is>
      </c>
      <c r="H80" s="46" t="n"/>
      <c r="I80" s="52" t="inlineStr">
        <is>
          <t>Discharge</t>
        </is>
      </c>
      <c r="J80" s="46" t="n"/>
      <c r="Q80" s="47" t="inlineStr">
        <is>
          <t>Moves</t>
        </is>
      </c>
    </row>
    <row r="81">
      <c r="E81" s="51" t="inlineStr">
        <is>
          <t>Helping Hand</t>
        </is>
      </c>
      <c r="F81" s="46" t="n"/>
      <c r="G81" s="58" t="inlineStr">
        <is>
          <t>Flame Charge</t>
        </is>
      </c>
      <c r="H81" s="46" t="n"/>
      <c r="I81" s="51" t="inlineStr">
        <is>
          <t>Follow Me</t>
        </is>
      </c>
      <c r="J81" s="46" t="n"/>
    </row>
    <row r="82">
      <c r="E82" s="59" t="inlineStr">
        <is>
          <t>Grass Knot</t>
        </is>
      </c>
      <c r="F82" s="46" t="n"/>
      <c r="G82" s="53" t="inlineStr">
        <is>
          <t>Stomp</t>
        </is>
      </c>
      <c r="H82" s="46" t="n"/>
      <c r="I82" s="52" t="inlineStr">
        <is>
          <t>Thunder Wave</t>
        </is>
      </c>
      <c r="J82" s="46" t="n"/>
    </row>
    <row r="83">
      <c r="E83" s="56" t="inlineStr">
        <is>
          <t>-</t>
        </is>
      </c>
      <c r="F83" s="46" t="n"/>
      <c r="G83" s="56" t="inlineStr">
        <is>
          <t>-</t>
        </is>
      </c>
      <c r="H83" s="46" t="n"/>
      <c r="I83" s="63" t="inlineStr">
        <is>
          <t>Light Screen</t>
        </is>
      </c>
      <c r="J83" s="46" t="n"/>
    </row>
    <row r="84">
      <c r="E84" s="57" t="inlineStr">
        <is>
          <t>Note: Double battle, mandatory. Plusle + Blitzle lead (Discharge into Motor Drive).</t>
        </is>
      </c>
    </row>
    <row r="86" ht="20" customHeight="1">
      <c r="B86" s="40" t="inlineStr">
        <is>
          <t>Lass</t>
        </is>
      </c>
      <c r="C86" s="41" t="n"/>
      <c r="D86" s="41" t="n"/>
      <c r="E86" s="42" t="inlineStr">
        <is>
          <t>Lass Haley</t>
        </is>
      </c>
      <c r="F86" s="41" t="n"/>
      <c r="G86" s="41" t="n"/>
      <c r="H86" s="41" t="n"/>
      <c r="I86" s="41" t="n"/>
      <c r="J86" s="41" t="n"/>
      <c r="K86" s="41" t="n"/>
      <c r="L86" s="41" t="n"/>
      <c r="M86" s="41" t="n"/>
      <c r="N86" s="41" t="n"/>
      <c r="O86" s="41" t="n"/>
      <c r="P86" s="41" t="n"/>
      <c r="Q86" s="41" t="n"/>
    </row>
    <row r="87" ht="69" customHeight="1">
      <c r="E87" s="43">
        <f>IFERROR(_xlfn.IMAGE("https://play.pokemonshowdown.com/sprites/gen5/flaaffy.png"),"")</f>
        <v/>
      </c>
      <c r="G87" s="43">
        <f>IFERROR(_xlfn.IMAGE("https://play.pokemonshowdown.com/sprites/gen5/haunter.png"),"")</f>
        <v/>
      </c>
      <c r="I87" s="43">
        <f>IFERROR(_xlfn.IMAGE("https://play.pokemonshowdown.com/sprites/gen5/kirlia.png"),"")</f>
        <v/>
      </c>
      <c r="K87" s="43">
        <f>IFERROR(_xlfn.IMAGE("https://play.pokemonshowdown.com/sprites/gen5/piloswine.png"),"")</f>
        <v/>
      </c>
      <c r="M87" s="43">
        <f>IFERROR(_xlfn.IMAGE("https://play.pokemonshowdown.com/sprites/gen5/munchlax.png"),"")</f>
        <v/>
      </c>
      <c r="Q87" s="44" t="inlineStr">
        <is>
          <t>Forced on sight (range 5)</t>
        </is>
      </c>
    </row>
    <row r="88">
      <c r="E88" s="45" t="inlineStr">
        <is>
          <t>Lv 19 Flaaffy</t>
        </is>
      </c>
      <c r="F88" s="46" t="n"/>
      <c r="G88" s="45" t="inlineStr">
        <is>
          <t>Lv 19 Haunter</t>
        </is>
      </c>
      <c r="H88" s="46" t="n"/>
      <c r="I88" s="45" t="inlineStr">
        <is>
          <t>Lv 19 Kirlia</t>
        </is>
      </c>
      <c r="J88" s="46" t="n"/>
      <c r="K88" s="45" t="inlineStr">
        <is>
          <t>Lv 19 Piloswine</t>
        </is>
      </c>
      <c r="L88" s="46" t="n"/>
      <c r="M88" s="45" t="inlineStr">
        <is>
          <t>Lv 19 Munchlax</t>
        </is>
      </c>
      <c r="N88" s="46" t="n"/>
      <c r="Q88" s="47" t="inlineStr">
        <is>
          <t>Pokémon</t>
        </is>
      </c>
    </row>
    <row r="89">
      <c r="E89" s="48" t="inlineStr">
        <is>
          <t>Modest</t>
        </is>
      </c>
      <c r="F89" s="48" t="inlineStr">
        <is>
          <t>Static</t>
        </is>
      </c>
      <c r="G89" s="48" t="inlineStr">
        <is>
          <t>Timid</t>
        </is>
      </c>
      <c r="H89" s="48" t="inlineStr">
        <is>
          <t>Levitate</t>
        </is>
      </c>
      <c r="I89" s="48" t="inlineStr">
        <is>
          <t>Modest</t>
        </is>
      </c>
      <c r="J89" s="48" t="inlineStr">
        <is>
          <t>Trace</t>
        </is>
      </c>
      <c r="K89" s="48" t="inlineStr">
        <is>
          <t>Adamant</t>
        </is>
      </c>
      <c r="L89" s="48" t="inlineStr">
        <is>
          <t>Thick Fat</t>
        </is>
      </c>
      <c r="M89" s="48" t="inlineStr">
        <is>
          <t>Adamant</t>
        </is>
      </c>
      <c r="N89" s="48" t="inlineStr">
        <is>
          <t>Gluttony</t>
        </is>
      </c>
      <c r="Q89" s="47" t="inlineStr">
        <is>
          <t>Nature / Ability</t>
        </is>
      </c>
    </row>
    <row r="90">
      <c r="B90" s="47" t="inlineStr">
        <is>
          <t>AI Flags:</t>
        </is>
      </c>
      <c r="E90" s="49" t="inlineStr">
        <is>
          <t>Magnet</t>
        </is>
      </c>
      <c r="F90" s="46" t="n"/>
      <c r="G90" s="49" t="inlineStr">
        <is>
          <t>Spell Tag</t>
        </is>
      </c>
      <c r="H90" s="46" t="n"/>
      <c r="I90" s="49" t="inlineStr">
        <is>
          <t>Twisted Spoon</t>
        </is>
      </c>
      <c r="J90" s="46" t="n"/>
      <c r="K90" s="49" t="inlineStr">
        <is>
          <t>Soft Sand</t>
        </is>
      </c>
      <c r="L90" s="46" t="n"/>
      <c r="M90" s="49" t="inlineStr">
        <is>
          <t>Salac Berry</t>
        </is>
      </c>
      <c r="N90" s="46" t="n"/>
      <c r="Q90" s="47" t="inlineStr">
        <is>
          <t>Item</t>
        </is>
      </c>
    </row>
    <row r="91">
      <c r="B91" s="44" t="inlineStr">
        <is>
          <t>Smart Trainer</t>
        </is>
      </c>
      <c r="E91" s="52" t="inlineStr">
        <is>
          <t>Shock Wave</t>
        </is>
      </c>
      <c r="F91" s="46" t="n"/>
      <c r="G91" s="67" t="inlineStr">
        <is>
          <t>Shadow Ball</t>
        </is>
      </c>
      <c r="H91" s="46" t="n"/>
      <c r="I91" s="63" t="inlineStr">
        <is>
          <t>Psybeam</t>
        </is>
      </c>
      <c r="J91" s="46" t="n"/>
      <c r="K91" s="64" t="inlineStr">
        <is>
          <t>Ice Shard</t>
        </is>
      </c>
      <c r="L91" s="46" t="n"/>
      <c r="M91" s="51" t="inlineStr">
        <is>
          <t>Belly Drum</t>
        </is>
      </c>
      <c r="N91" s="46" t="n"/>
      <c r="Q91" s="47" t="inlineStr">
        <is>
          <t>Moves</t>
        </is>
      </c>
    </row>
    <row r="92">
      <c r="E92" s="62" t="inlineStr">
        <is>
          <t>Power Gem</t>
        </is>
      </c>
      <c r="F92" s="46" t="n"/>
      <c r="G92" s="55" t="inlineStr">
        <is>
          <t>Sludge Bomb</t>
        </is>
      </c>
      <c r="H92" s="46" t="n"/>
      <c r="I92" s="69" t="inlineStr">
        <is>
          <t>Draining Kiss</t>
        </is>
      </c>
      <c r="J92" s="46" t="n"/>
      <c r="K92" s="53" t="inlineStr">
        <is>
          <t>Bulldoze</t>
        </is>
      </c>
      <c r="L92" s="46" t="n"/>
      <c r="M92" s="51" t="inlineStr">
        <is>
          <t>Body Slam</t>
        </is>
      </c>
      <c r="N92" s="46" t="n"/>
    </row>
    <row r="93">
      <c r="E93" s="52" t="inlineStr">
        <is>
          <t>Thunder Wave</t>
        </is>
      </c>
      <c r="F93" s="46" t="n"/>
      <c r="G93" s="67" t="inlineStr">
        <is>
          <t>Confuse Ray</t>
        </is>
      </c>
      <c r="H93" s="46" t="n"/>
      <c r="I93" s="59" t="inlineStr">
        <is>
          <t>Magical Leaf</t>
        </is>
      </c>
      <c r="J93" s="46" t="n"/>
      <c r="K93" s="62" t="inlineStr">
        <is>
          <t>Rock Slide</t>
        </is>
      </c>
      <c r="L93" s="46" t="n"/>
      <c r="M93" s="62" t="inlineStr">
        <is>
          <t>Rock Tomb</t>
        </is>
      </c>
      <c r="N93" s="46" t="n"/>
    </row>
    <row r="94">
      <c r="E94" s="59" t="inlineStr">
        <is>
          <t>Cotton Spore</t>
        </is>
      </c>
      <c r="F94" s="46" t="n"/>
      <c r="G94" s="58" t="inlineStr">
        <is>
          <t>Will-O-Wisp</t>
        </is>
      </c>
      <c r="H94" s="46" t="n"/>
      <c r="I94" s="50" t="inlineStr">
        <is>
          <t>Memento</t>
        </is>
      </c>
      <c r="J94" s="46" t="n"/>
      <c r="K94" s="51" t="inlineStr">
        <is>
          <t>Take Down</t>
        </is>
      </c>
      <c r="L94" s="46" t="n"/>
      <c r="M94" s="50" t="inlineStr">
        <is>
          <t>Bite</t>
        </is>
      </c>
      <c r="N94" s="46" t="n"/>
    </row>
    <row r="95">
      <c r="E95" s="57" t="inlineStr">
        <is>
          <t>Note: Strongest Route 104 North trainer, mandatory. Munchlax last (Belly Drum + Gluttony + Salac).</t>
        </is>
      </c>
    </row>
    <row r="97" ht="24" customHeight="1">
      <c r="B97" s="38" t="inlineStr">
        <is>
          <t>Route 116</t>
        </is>
      </c>
      <c r="C97" s="39" t="n"/>
      <c r="D97" s="39" t="n"/>
      <c r="E97" s="39" t="n"/>
      <c r="F97" s="39" t="n"/>
      <c r="G97" s="39" t="n"/>
      <c r="H97" s="39" t="n"/>
      <c r="I97" s="39" t="n"/>
      <c r="J97" s="39" t="n"/>
      <c r="K97" s="39" t="n"/>
      <c r="L97" s="39" t="n"/>
      <c r="M97" s="39" t="n"/>
      <c r="N97" s="39" t="n"/>
      <c r="O97" s="39" t="n"/>
      <c r="P97" s="39" t="n"/>
      <c r="Q97" s="39" t="n"/>
    </row>
    <row r="99" ht="20" customHeight="1">
      <c r="B99" s="40" t="inlineStr">
        <is>
          <t>Hiker</t>
        </is>
      </c>
      <c r="C99" s="41" t="n"/>
      <c r="D99" s="41" t="n"/>
      <c r="E99" s="42" t="inlineStr">
        <is>
          <t>Hiker Clark</t>
        </is>
      </c>
      <c r="F99" s="41" t="n"/>
      <c r="G99" s="41" t="n"/>
      <c r="H99" s="41" t="n"/>
      <c r="I99" s="41" t="n"/>
      <c r="J99" s="41" t="n"/>
      <c r="K99" s="41" t="n"/>
      <c r="L99" s="41" t="n"/>
      <c r="M99" s="41" t="n"/>
      <c r="N99" s="41" t="n"/>
      <c r="O99" s="41" t="n"/>
      <c r="P99" s="41" t="n"/>
      <c r="Q99" s="41" t="n"/>
    </row>
    <row r="100" ht="69" customHeight="1">
      <c r="E100" s="43">
        <f>IFERROR(_xlfn.IMAGE("https://play.pokemonshowdown.com/sprites/gen5/hippopotas.png"),"")</f>
        <v/>
      </c>
      <c r="G100" s="43">
        <f>IFERROR(_xlfn.IMAGE("https://play.pokemonshowdown.com/sprites/gen5/maractus.png"),"")</f>
        <v/>
      </c>
      <c r="I100" s="43">
        <f>IFERROR(_xlfn.IMAGE("https://play.pokemonshowdown.com/sprites/gen5/darumaka.png"),"")</f>
        <v/>
      </c>
      <c r="Q100" s="44" t="inlineStr">
        <is>
          <t>Optional</t>
        </is>
      </c>
    </row>
    <row r="101">
      <c r="E101" s="45" t="inlineStr">
        <is>
          <t>Lv 20 Hippopotas</t>
        </is>
      </c>
      <c r="F101" s="46" t="n"/>
      <c r="G101" s="45" t="inlineStr">
        <is>
          <t>Lv 20 Maractus</t>
        </is>
      </c>
      <c r="H101" s="46" t="n"/>
      <c r="I101" s="45" t="inlineStr">
        <is>
          <t>Lv 20 Darumaka</t>
        </is>
      </c>
      <c r="J101" s="46" t="n"/>
      <c r="Q101" s="47" t="inlineStr">
        <is>
          <t>Pokémon</t>
        </is>
      </c>
    </row>
    <row r="102">
      <c r="E102" s="48" t="inlineStr">
        <is>
          <t>Adamant</t>
        </is>
      </c>
      <c r="F102" s="48" t="inlineStr">
        <is>
          <t>Sand Stream</t>
        </is>
      </c>
      <c r="G102" s="48" t="inlineStr">
        <is>
          <t>Rash</t>
        </is>
      </c>
      <c r="H102" s="48" t="inlineStr">
        <is>
          <t>Storm Drain</t>
        </is>
      </c>
      <c r="I102" s="48" t="inlineStr">
        <is>
          <t>Adamant</t>
        </is>
      </c>
      <c r="J102" s="48" t="inlineStr">
        <is>
          <t>Hustle</t>
        </is>
      </c>
      <c r="Q102" s="47" t="inlineStr">
        <is>
          <t>Nature / Ability</t>
        </is>
      </c>
    </row>
    <row r="103">
      <c r="B103" s="47" t="inlineStr">
        <is>
          <t>AI Flags:</t>
        </is>
      </c>
      <c r="E103" s="49" t="inlineStr">
        <is>
          <t>Smooth Rock</t>
        </is>
      </c>
      <c r="F103" s="46" t="n"/>
      <c r="G103" s="49" t="inlineStr">
        <is>
          <t>Oran Berry</t>
        </is>
      </c>
      <c r="H103" s="46" t="n"/>
      <c r="I103" s="49" t="inlineStr">
        <is>
          <t>Sitrus Berry</t>
        </is>
      </c>
      <c r="J103" s="46" t="n"/>
      <c r="Q103" s="47" t="inlineStr">
        <is>
          <t>Item</t>
        </is>
      </c>
    </row>
    <row r="104">
      <c r="B104" s="44" t="inlineStr">
        <is>
          <t>Smart Trainer</t>
        </is>
      </c>
      <c r="E104" s="53" t="inlineStr">
        <is>
          <t>Bulldoze</t>
        </is>
      </c>
      <c r="F104" s="46" t="n"/>
      <c r="G104" s="59" t="inlineStr">
        <is>
          <t>Mega Drain</t>
        </is>
      </c>
      <c r="H104" s="46" t="n"/>
      <c r="I104" s="51" t="inlineStr">
        <is>
          <t>Belly Drum</t>
        </is>
      </c>
      <c r="J104" s="46" t="n"/>
      <c r="Q104" s="47" t="inlineStr">
        <is>
          <t>Moves</t>
        </is>
      </c>
    </row>
    <row r="105">
      <c r="E105" s="62" t="inlineStr">
        <is>
          <t>Rock Slide</t>
        </is>
      </c>
      <c r="F105" s="46" t="n"/>
      <c r="G105" s="53" t="inlineStr">
        <is>
          <t>Mud Shot</t>
        </is>
      </c>
      <c r="H105" s="46" t="n"/>
      <c r="I105" s="58" t="inlineStr">
        <is>
          <t>Fire Punch</t>
        </is>
      </c>
      <c r="J105" s="46" t="n"/>
    </row>
    <row r="106">
      <c r="E106" s="51" t="inlineStr">
        <is>
          <t>Yawn</t>
        </is>
      </c>
      <c r="F106" s="46" t="n"/>
      <c r="G106" s="59" t="inlineStr">
        <is>
          <t>Leech Seed</t>
        </is>
      </c>
      <c r="H106" s="46" t="n"/>
      <c r="I106" s="62" t="inlineStr">
        <is>
          <t>Rock Slide</t>
        </is>
      </c>
      <c r="J106" s="46" t="n"/>
    </row>
    <row r="107">
      <c r="E107" s="51" t="inlineStr">
        <is>
          <t>Protect</t>
        </is>
      </c>
      <c r="F107" s="46" t="n"/>
      <c r="G107" s="54" t="inlineStr">
        <is>
          <t>Pin Missile</t>
        </is>
      </c>
      <c r="H107" s="46" t="n"/>
      <c r="I107" s="51" t="inlineStr">
        <is>
          <t>Protect</t>
        </is>
      </c>
      <c r="J107" s="46" t="n"/>
    </row>
    <row r="108">
      <c r="E108" s="57" t="inlineStr">
        <is>
          <t>Note: Route 116 double #1 (Sand) with Camper Ethan - trigger line x=9. Mandatory.</t>
        </is>
      </c>
    </row>
    <row r="110" ht="20" customHeight="1">
      <c r="B110" s="40" t="inlineStr">
        <is>
          <t>Camper</t>
        </is>
      </c>
      <c r="C110" s="41" t="n"/>
      <c r="D110" s="41" t="n"/>
      <c r="E110" s="42" t="inlineStr">
        <is>
          <t>Camper Ethan</t>
        </is>
      </c>
      <c r="F110" s="41" t="n"/>
      <c r="G110" s="41" t="n"/>
      <c r="H110" s="41" t="n"/>
      <c r="I110" s="41" t="n"/>
      <c r="J110" s="41" t="n"/>
      <c r="K110" s="41" t="n"/>
      <c r="L110" s="41" t="n"/>
      <c r="M110" s="41" t="n"/>
      <c r="N110" s="41" t="n"/>
      <c r="O110" s="41" t="n"/>
      <c r="P110" s="41" t="n"/>
      <c r="Q110" s="41" t="n"/>
    </row>
    <row r="111" ht="69" customHeight="1">
      <c r="E111" s="43">
        <f>IFERROR(_xlfn.IMAGE("https://play.pokemonshowdown.com/sprites/gen5/drilbur.png"),"")</f>
        <v/>
      </c>
      <c r="G111" s="43">
        <f>IFERROR(_xlfn.IMAGE("https://play.pokemonshowdown.com/sprites/gen5/sigilyph.png"),"")</f>
        <v/>
      </c>
    </row>
    <row r="112">
      <c r="E112" s="45" t="inlineStr">
        <is>
          <t>Lv 20 Drilbur</t>
        </is>
      </c>
      <c r="F112" s="46" t="n"/>
      <c r="G112" s="45" t="inlineStr">
        <is>
          <t>Lv 20 Sigilyph</t>
        </is>
      </c>
      <c r="H112" s="46" t="n"/>
      <c r="Q112" s="47" t="inlineStr">
        <is>
          <t>Pokémon</t>
        </is>
      </c>
    </row>
    <row r="113">
      <c r="E113" s="48" t="inlineStr">
        <is>
          <t>Adamant</t>
        </is>
      </c>
      <c r="F113" s="48" t="inlineStr">
        <is>
          <t>Sand Rush</t>
        </is>
      </c>
      <c r="G113" s="48" t="inlineStr">
        <is>
          <t>Timid</t>
        </is>
      </c>
      <c r="H113" s="48" t="inlineStr">
        <is>
          <t>Magic Guard</t>
        </is>
      </c>
      <c r="Q113" s="47" t="inlineStr">
        <is>
          <t>Nature / Ability</t>
        </is>
      </c>
    </row>
    <row r="114">
      <c r="B114" s="47" t="inlineStr">
        <is>
          <t>AI Flags:</t>
        </is>
      </c>
      <c r="E114" s="49" t="inlineStr">
        <is>
          <t>Soft Sand</t>
        </is>
      </c>
      <c r="F114" s="46" t="n"/>
      <c r="G114" s="49" t="inlineStr">
        <is>
          <t>Oran Berry</t>
        </is>
      </c>
      <c r="H114" s="46" t="n"/>
      <c r="Q114" s="47" t="inlineStr">
        <is>
          <t>Item</t>
        </is>
      </c>
    </row>
    <row r="115">
      <c r="B115" s="44" t="inlineStr">
        <is>
          <t>Smart Trainer</t>
        </is>
      </c>
      <c r="E115" s="53" t="inlineStr">
        <is>
          <t>Dig</t>
        </is>
      </c>
      <c r="F115" s="46" t="n"/>
      <c r="G115" s="63" t="inlineStr">
        <is>
          <t>Psybeam</t>
        </is>
      </c>
      <c r="H115" s="46" t="n"/>
      <c r="Q115" s="47" t="inlineStr">
        <is>
          <t>Moves</t>
        </is>
      </c>
    </row>
    <row r="116">
      <c r="E116" s="62" t="inlineStr">
        <is>
          <t>Rock Slide</t>
        </is>
      </c>
      <c r="F116" s="46" t="n"/>
      <c r="G116" s="60" t="inlineStr">
        <is>
          <t>Air Cutter</t>
        </is>
      </c>
      <c r="H116" s="46" t="n"/>
    </row>
    <row r="117">
      <c r="E117" s="54" t="inlineStr">
        <is>
          <t>X-Scissor</t>
        </is>
      </c>
      <c r="F117" s="46" t="n"/>
      <c r="G117" s="60" t="inlineStr">
        <is>
          <t>Tailwind</t>
        </is>
      </c>
      <c r="H117" s="46" t="n"/>
    </row>
    <row r="118">
      <c r="E118" s="50" t="inlineStr">
        <is>
          <t>Hone Claws</t>
        </is>
      </c>
      <c r="F118" s="46" t="n"/>
      <c r="G118" s="63" t="inlineStr">
        <is>
          <t>Light Screen</t>
        </is>
      </c>
      <c r="H118" s="46" t="n"/>
    </row>
    <row r="119">
      <c r="E119" s="57" t="inlineStr">
        <is>
          <t>Note: Route 116 double #1 (Sand) with Hiker Clark.</t>
        </is>
      </c>
    </row>
    <row r="121" ht="20" customHeight="1">
      <c r="B121" s="40" t="inlineStr">
        <is>
          <t>Picnicker</t>
        </is>
      </c>
      <c r="C121" s="41" t="n"/>
      <c r="D121" s="41" t="n"/>
      <c r="E121" s="42" t="inlineStr">
        <is>
          <t>Picnicker Diana</t>
        </is>
      </c>
      <c r="F121" s="41" t="n"/>
      <c r="G121" s="41" t="n"/>
      <c r="H121" s="41" t="n"/>
      <c r="I121" s="41" t="n"/>
      <c r="J121" s="41" t="n"/>
      <c r="K121" s="41" t="n"/>
      <c r="L121" s="41" t="n"/>
      <c r="M121" s="41" t="n"/>
      <c r="N121" s="41" t="n"/>
      <c r="O121" s="41" t="n"/>
      <c r="P121" s="41" t="n"/>
      <c r="Q121" s="41" t="n"/>
    </row>
    <row r="122" ht="69" customHeight="1">
      <c r="E122" s="43">
        <f>IFERROR(_xlfn.IMAGE("https://play.pokemonshowdown.com/sprites/gen5/snover.png"),"")</f>
        <v/>
      </c>
      <c r="G122" s="43">
        <f>IFERROR(_xlfn.IMAGE("https://play.pokemonshowdown.com/sprites/gen5/vanillite.png"),"")</f>
        <v/>
      </c>
      <c r="I122" s="43">
        <f>IFERROR(_xlfn.IMAGE("https://play.pokemonshowdown.com/sprites/gen5/spheal.png"),"")</f>
        <v/>
      </c>
    </row>
    <row r="123">
      <c r="E123" s="45" t="inlineStr">
        <is>
          <t>Lv 20 Snover</t>
        </is>
      </c>
      <c r="F123" s="46" t="n"/>
      <c r="G123" s="45" t="inlineStr">
        <is>
          <t>Lv 20 Vanillite</t>
        </is>
      </c>
      <c r="H123" s="46" t="n"/>
      <c r="I123" s="45" t="inlineStr">
        <is>
          <t>Lv 20 Spheal</t>
        </is>
      </c>
      <c r="J123" s="46" t="n"/>
      <c r="Q123" s="47" t="inlineStr">
        <is>
          <t>Pokémon</t>
        </is>
      </c>
    </row>
    <row r="124">
      <c r="E124" s="48" t="inlineStr">
        <is>
          <t>Calm</t>
        </is>
      </c>
      <c r="F124" s="48" t="inlineStr">
        <is>
          <t>Snow Warning</t>
        </is>
      </c>
      <c r="G124" s="48" t="inlineStr">
        <is>
          <t>Modest</t>
        </is>
      </c>
      <c r="H124" s="48" t="inlineStr">
        <is>
          <t>Snow Cloak</t>
        </is>
      </c>
      <c r="I124" s="48" t="inlineStr">
        <is>
          <t>Bold</t>
        </is>
      </c>
      <c r="J124" s="48" t="inlineStr">
        <is>
          <t>Thick Fat</t>
        </is>
      </c>
      <c r="Q124" s="47" t="inlineStr">
        <is>
          <t>Nature / Ability</t>
        </is>
      </c>
    </row>
    <row r="125">
      <c r="B125" s="47" t="inlineStr">
        <is>
          <t>AI Flags:</t>
        </is>
      </c>
      <c r="E125" s="49" t="inlineStr">
        <is>
          <t>Icy Rock</t>
        </is>
      </c>
      <c r="F125" s="46" t="n"/>
      <c r="G125" s="49" t="inlineStr">
        <is>
          <t>Focus Sash</t>
        </is>
      </c>
      <c r="H125" s="46" t="n"/>
      <c r="I125" s="49" t="inlineStr">
        <is>
          <t>Eviolite</t>
        </is>
      </c>
      <c r="J125" s="46" t="n"/>
      <c r="Q125" s="47" t="inlineStr">
        <is>
          <t>Item</t>
        </is>
      </c>
    </row>
    <row r="126">
      <c r="B126" s="44" t="inlineStr">
        <is>
          <t>Smart Trainer</t>
        </is>
      </c>
      <c r="E126" s="64" t="inlineStr">
        <is>
          <t>Icy Wind</t>
        </is>
      </c>
      <c r="F126" s="46" t="n"/>
      <c r="G126" s="64" t="inlineStr">
        <is>
          <t>Blizzard</t>
        </is>
      </c>
      <c r="H126" s="46" t="n"/>
      <c r="I126" s="64" t="inlineStr">
        <is>
          <t>Aurora Beam</t>
        </is>
      </c>
      <c r="J126" s="46" t="n"/>
      <c r="Q126" s="47" t="inlineStr">
        <is>
          <t>Moves</t>
        </is>
      </c>
    </row>
    <row r="127">
      <c r="E127" s="59" t="inlineStr">
        <is>
          <t>Magical Leaf</t>
        </is>
      </c>
      <c r="F127" s="46" t="n"/>
      <c r="G127" s="64" t="inlineStr">
        <is>
          <t>Icy Wind</t>
        </is>
      </c>
      <c r="H127" s="46" t="n"/>
      <c r="I127" s="61" t="inlineStr">
        <is>
          <t>Water Pulse</t>
        </is>
      </c>
      <c r="J127" s="46" t="n"/>
    </row>
    <row r="128">
      <c r="E128" s="59" t="inlineStr">
        <is>
          <t>Leech Seed</t>
        </is>
      </c>
      <c r="F128" s="46" t="n"/>
      <c r="G128" s="55" t="inlineStr">
        <is>
          <t>Acid Armor</t>
        </is>
      </c>
      <c r="H128" s="46" t="n"/>
      <c r="I128" s="51" t="inlineStr">
        <is>
          <t>Yawn</t>
        </is>
      </c>
      <c r="J128" s="46" t="n"/>
    </row>
    <row r="129">
      <c r="E129" s="51" t="inlineStr">
        <is>
          <t>Protect</t>
        </is>
      </c>
      <c r="F129" s="46" t="n"/>
      <c r="G129" s="51" t="inlineStr">
        <is>
          <t>Protect</t>
        </is>
      </c>
      <c r="H129" s="46" t="n"/>
      <c r="I129" s="51" t="inlineStr">
        <is>
          <t>Protect</t>
        </is>
      </c>
      <c r="J129" s="46" t="n"/>
    </row>
    <row r="130">
      <c r="E130" s="57" t="inlineStr">
        <is>
          <t>Note: Route 116 double #2 (Hail) with Skier Chloe - trigger line x=21. Mandatory.</t>
        </is>
      </c>
    </row>
    <row r="132" ht="20" customHeight="1">
      <c r="B132" s="40" t="inlineStr">
        <is>
          <t>Skier</t>
        </is>
      </c>
      <c r="C132" s="41" t="n"/>
      <c r="D132" s="41" t="n"/>
      <c r="E132" s="42" t="inlineStr">
        <is>
          <t>Skier Chloe</t>
        </is>
      </c>
      <c r="F132" s="41" t="n"/>
      <c r="G132" s="41" t="n"/>
      <c r="H132" s="41" t="n"/>
      <c r="I132" s="41" t="n"/>
      <c r="J132" s="41" t="n"/>
      <c r="K132" s="41" t="n"/>
      <c r="L132" s="41" t="n"/>
      <c r="M132" s="41" t="n"/>
      <c r="N132" s="41" t="n"/>
      <c r="O132" s="41" t="n"/>
      <c r="P132" s="41" t="n"/>
      <c r="Q132" s="41" t="n"/>
    </row>
    <row r="133" ht="69" customHeight="1">
      <c r="E133" s="43">
        <f>IFERROR(_xlfn.IMAGE("https://play.pokemonshowdown.com/sprites/gen5/cubchoo.png"),"")</f>
        <v/>
      </c>
      <c r="G133" s="43">
        <f>IFERROR(_xlfn.IMAGE("https://play.pokemonshowdown.com/sprites/gen5/porygon2.png"),"")</f>
        <v/>
      </c>
    </row>
    <row r="134">
      <c r="E134" s="45" t="inlineStr">
        <is>
          <t>Lv 20 Cubchoo</t>
        </is>
      </c>
      <c r="F134" s="46" t="n"/>
      <c r="G134" s="45" t="inlineStr">
        <is>
          <t>Lv 20 Porygon2</t>
        </is>
      </c>
      <c r="H134" s="46" t="n"/>
      <c r="Q134" s="47" t="inlineStr">
        <is>
          <t>Pokémon</t>
        </is>
      </c>
    </row>
    <row r="135">
      <c r="E135" s="48" t="inlineStr">
        <is>
          <t>Adamant</t>
        </is>
      </c>
      <c r="F135" s="48" t="inlineStr">
        <is>
          <t>Slush Rush</t>
        </is>
      </c>
      <c r="G135" s="48" t="inlineStr">
        <is>
          <t>Modest</t>
        </is>
      </c>
      <c r="H135" s="48" t="inlineStr">
        <is>
          <t>Thick Fat</t>
        </is>
      </c>
      <c r="Q135" s="47" t="inlineStr">
        <is>
          <t>Nature / Ability</t>
        </is>
      </c>
    </row>
    <row r="136">
      <c r="B136" s="47" t="inlineStr">
        <is>
          <t>AI Flags:</t>
        </is>
      </c>
      <c r="E136" s="49" t="inlineStr">
        <is>
          <t>Never-Melt Ice</t>
        </is>
      </c>
      <c r="F136" s="46" t="n"/>
      <c r="G136" s="49" t="inlineStr">
        <is>
          <t>Chople Berry</t>
        </is>
      </c>
      <c r="H136" s="46" t="n"/>
      <c r="Q136" s="47" t="inlineStr">
        <is>
          <t>Item</t>
        </is>
      </c>
    </row>
    <row r="137">
      <c r="B137" s="44" t="inlineStr">
        <is>
          <t>Smart Trainer</t>
        </is>
      </c>
      <c r="E137" s="64" t="inlineStr">
        <is>
          <t>Ice Punch</t>
        </is>
      </c>
      <c r="F137" s="46" t="n"/>
      <c r="G137" s="63" t="inlineStr">
        <is>
          <t>Psybeam</t>
        </is>
      </c>
      <c r="H137" s="46" t="n"/>
      <c r="Q137" s="47" t="inlineStr">
        <is>
          <t>Moves</t>
        </is>
      </c>
    </row>
    <row r="138">
      <c r="E138" s="61" t="inlineStr">
        <is>
          <t>Aqua Jet</t>
        </is>
      </c>
      <c r="F138" s="46" t="n"/>
      <c r="G138" s="51" t="inlineStr">
        <is>
          <t>Tri Attack</t>
        </is>
      </c>
      <c r="H138" s="46" t="n"/>
    </row>
    <row r="139">
      <c r="E139" s="65" t="inlineStr">
        <is>
          <t>Rock Smash</t>
        </is>
      </c>
      <c r="F139" s="46" t="n"/>
      <c r="G139" s="64" t="inlineStr">
        <is>
          <t>Icy Wind</t>
        </is>
      </c>
      <c r="H139" s="46" t="n"/>
    </row>
    <row r="140">
      <c r="E140" s="51" t="inlineStr">
        <is>
          <t>Protect</t>
        </is>
      </c>
      <c r="F140" s="46" t="n"/>
      <c r="G140" s="51" t="inlineStr">
        <is>
          <t>Recover</t>
        </is>
      </c>
      <c r="H140" s="46" t="n"/>
    </row>
    <row r="141">
      <c r="E141" s="57" t="inlineStr">
        <is>
          <t>Note: Route 116 double #2 (Hail). Skier is a new class; uses the Lass sprite (no Skier art).</t>
        </is>
      </c>
    </row>
    <row r="143" ht="20" customHeight="1">
      <c r="B143" s="40" t="inlineStr">
        <is>
          <t>Psychic</t>
        </is>
      </c>
      <c r="C143" s="41" t="n"/>
      <c r="D143" s="41" t="n"/>
      <c r="E143" s="42" t="inlineStr">
        <is>
          <t>Psychic Preston</t>
        </is>
      </c>
      <c r="F143" s="41" t="n"/>
      <c r="G143" s="41" t="n"/>
      <c r="H143" s="41" t="n"/>
      <c r="I143" s="41" t="n"/>
      <c r="J143" s="41" t="n"/>
      <c r="K143" s="41" t="n"/>
      <c r="L143" s="41" t="n"/>
      <c r="M143" s="41" t="n"/>
      <c r="N143" s="41" t="n"/>
      <c r="O143" s="41" t="n"/>
      <c r="P143" s="41" t="n"/>
      <c r="Q143" s="41" t="n"/>
    </row>
    <row r="144" ht="69" customHeight="1">
      <c r="E144" s="43">
        <f>IFERROR(_xlfn.IMAGE("https://play.pokemonshowdown.com/sprites/gen5/duosion.png"),"")</f>
        <v/>
      </c>
      <c r="G144" s="43">
        <f>IFERROR(_xlfn.IMAGE("https://play.pokemonshowdown.com/sprites/gen5/drowzee.png"),"")</f>
        <v/>
      </c>
    </row>
    <row r="145">
      <c r="E145" s="45" t="inlineStr">
        <is>
          <t>Lv 20 Duosion</t>
        </is>
      </c>
      <c r="F145" s="46" t="n"/>
      <c r="G145" s="45" t="inlineStr">
        <is>
          <t>Lv 20 Drowzee</t>
        </is>
      </c>
      <c r="H145" s="46" t="n"/>
      <c r="Q145" s="47" t="inlineStr">
        <is>
          <t>Pokémon</t>
        </is>
      </c>
    </row>
    <row r="146">
      <c r="E146" s="48" t="inlineStr">
        <is>
          <t>Quiet</t>
        </is>
      </c>
      <c r="F146" s="48" t="inlineStr">
        <is>
          <t>Magic Guard</t>
        </is>
      </c>
      <c r="G146" s="48" t="inlineStr">
        <is>
          <t>Brave</t>
        </is>
      </c>
      <c r="H146" s="48" t="inlineStr">
        <is>
          <t>Bad Dreams</t>
        </is>
      </c>
      <c r="Q146" s="47" t="inlineStr">
        <is>
          <t>Nature / Ability</t>
        </is>
      </c>
    </row>
    <row r="147">
      <c r="B147" s="47" t="inlineStr">
        <is>
          <t>AI Flags:</t>
        </is>
      </c>
      <c r="E147" s="49" t="inlineStr">
        <is>
          <t>Eviolite</t>
        </is>
      </c>
      <c r="F147" s="46" t="n"/>
      <c r="G147" s="49" t="inlineStr">
        <is>
          <t>Twisted Spoon</t>
        </is>
      </c>
      <c r="H147" s="46" t="n"/>
      <c r="Q147" s="47" t="inlineStr">
        <is>
          <t>Item</t>
        </is>
      </c>
    </row>
    <row r="148">
      <c r="B148" s="44" t="inlineStr">
        <is>
          <t>Smart Trainer</t>
        </is>
      </c>
      <c r="E148" s="63" t="inlineStr">
        <is>
          <t>Trick Room</t>
        </is>
      </c>
      <c r="F148" s="46" t="n"/>
      <c r="G148" s="63" t="inlineStr">
        <is>
          <t>Hypnosis</t>
        </is>
      </c>
      <c r="H148" s="46" t="n"/>
      <c r="Q148" s="47" t="inlineStr">
        <is>
          <t>Moves</t>
        </is>
      </c>
    </row>
    <row r="149">
      <c r="E149" s="63" t="inlineStr">
        <is>
          <t>Psybeam</t>
        </is>
      </c>
      <c r="F149" s="46" t="n"/>
      <c r="G149" s="63" t="inlineStr">
        <is>
          <t>Dream Eater</t>
        </is>
      </c>
      <c r="H149" s="46" t="n"/>
    </row>
    <row r="150">
      <c r="E150" s="51" t="inlineStr">
        <is>
          <t>Helping Hand</t>
        </is>
      </c>
      <c r="F150" s="46" t="n"/>
      <c r="G150" s="63" t="inlineStr">
        <is>
          <t>Zen Headbutt</t>
        </is>
      </c>
      <c r="H150" s="46" t="n"/>
    </row>
    <row r="151">
      <c r="E151" s="51" t="inlineStr">
        <is>
          <t>Recover</t>
        </is>
      </c>
      <c r="F151" s="46" t="n"/>
      <c r="G151" s="65" t="inlineStr">
        <is>
          <t>Drain Punch</t>
        </is>
      </c>
      <c r="H151" s="46" t="n"/>
    </row>
    <row r="152">
      <c r="E152" s="57" t="inlineStr">
        <is>
          <t>Note: Route 116 double #3 (Trick Room) with Hex Maniac Tasha - trigger line x=31. Mandatory.</t>
        </is>
      </c>
    </row>
    <row r="154" ht="20" customHeight="1">
      <c r="B154" s="40" t="inlineStr">
        <is>
          <t>Hex Maniac</t>
        </is>
      </c>
      <c r="C154" s="41" t="n"/>
      <c r="D154" s="41" t="n"/>
      <c r="E154" s="42" t="inlineStr">
        <is>
          <t>Hex Maniac Tasha</t>
        </is>
      </c>
      <c r="F154" s="41" t="n"/>
      <c r="G154" s="41" t="n"/>
      <c r="H154" s="41" t="n"/>
      <c r="I154" s="41" t="n"/>
      <c r="J154" s="41" t="n"/>
      <c r="K154" s="41" t="n"/>
      <c r="L154" s="41" t="n"/>
      <c r="M154" s="41" t="n"/>
      <c r="N154" s="41" t="n"/>
      <c r="O154" s="41" t="n"/>
      <c r="P154" s="41" t="n"/>
      <c r="Q154" s="41" t="n"/>
    </row>
    <row r="155" ht="69" customHeight="1">
      <c r="E155" s="43">
        <f>IFERROR(_xlfn.IMAGE("https://play.pokemonshowdown.com/sprites/gen5/parasect.png"),"")</f>
        <v/>
      </c>
      <c r="G155" s="43">
        <f>IFERROR(_xlfn.IMAGE("https://play.pokemonshowdown.com/sprites/gen5/lampent.png"),"")</f>
        <v/>
      </c>
    </row>
    <row r="156">
      <c r="E156" s="45" t="inlineStr">
        <is>
          <t>Lv 20 Parasect</t>
        </is>
      </c>
      <c r="F156" s="46" t="n"/>
      <c r="G156" s="45" t="inlineStr">
        <is>
          <t>Lv 20 Lampent</t>
        </is>
      </c>
      <c r="H156" s="46" t="n"/>
      <c r="Q156" s="47" t="inlineStr">
        <is>
          <t>Pokémon</t>
        </is>
      </c>
    </row>
    <row r="157">
      <c r="E157" s="48" t="inlineStr">
        <is>
          <t>Adamant</t>
        </is>
      </c>
      <c r="F157" s="48" t="inlineStr">
        <is>
          <t>Effect Spore</t>
        </is>
      </c>
      <c r="G157" s="48" t="inlineStr">
        <is>
          <t>Modest</t>
        </is>
      </c>
      <c r="H157" s="48" t="inlineStr">
        <is>
          <t>Flash Fire</t>
        </is>
      </c>
      <c r="Q157" s="47" t="inlineStr">
        <is>
          <t>Nature / Ability</t>
        </is>
      </c>
    </row>
    <row r="158">
      <c r="B158" s="47" t="inlineStr">
        <is>
          <t>AI Flags:</t>
        </is>
      </c>
      <c r="E158" s="49" t="inlineStr">
        <is>
          <t>Sitrus Berry</t>
        </is>
      </c>
      <c r="F158" s="46" t="n"/>
      <c r="G158" s="49" t="inlineStr">
        <is>
          <t>Charcoal</t>
        </is>
      </c>
      <c r="H158" s="46" t="n"/>
      <c r="Q158" s="47" t="inlineStr">
        <is>
          <t>Item</t>
        </is>
      </c>
    </row>
    <row r="159">
      <c r="B159" s="44" t="inlineStr">
        <is>
          <t>Smart Trainer</t>
        </is>
      </c>
      <c r="E159" s="51" t="inlineStr">
        <is>
          <t>Fake Out</t>
        </is>
      </c>
      <c r="F159" s="46" t="n"/>
      <c r="G159" s="58" t="inlineStr">
        <is>
          <t>Flame Burst</t>
        </is>
      </c>
      <c r="H159" s="46" t="n"/>
      <c r="Q159" s="47" t="inlineStr">
        <is>
          <t>Moves</t>
        </is>
      </c>
    </row>
    <row r="160">
      <c r="E160" s="59" t="inlineStr">
        <is>
          <t>Seed Bomb</t>
        </is>
      </c>
      <c r="F160" s="46" t="n"/>
      <c r="G160" s="67" t="inlineStr">
        <is>
          <t>Hex</t>
        </is>
      </c>
      <c r="H160" s="46" t="n"/>
    </row>
    <row r="161">
      <c r="E161" s="54" t="inlineStr">
        <is>
          <t>Leech Life</t>
        </is>
      </c>
      <c r="F161" s="46" t="n"/>
      <c r="G161" s="58" t="inlineStr">
        <is>
          <t>Will-O-Wisp</t>
        </is>
      </c>
      <c r="H161" s="46" t="n"/>
    </row>
    <row r="162">
      <c r="E162" s="59" t="inlineStr">
        <is>
          <t>Spore</t>
        </is>
      </c>
      <c r="F162" s="46" t="n"/>
      <c r="G162" s="51" t="inlineStr">
        <is>
          <t>Protect</t>
        </is>
      </c>
      <c r="H162" s="46" t="n"/>
    </row>
    <row r="163">
      <c r="E163" s="57" t="inlineStr">
        <is>
          <t>Note: Route 116 double #3 (Trick Room). Parasect Fake Out + Spore support.</t>
        </is>
      </c>
    </row>
    <row r="165" ht="20" customHeight="1">
      <c r="B165" s="40" t="inlineStr">
        <is>
          <t>Cooltrainer</t>
        </is>
      </c>
      <c r="C165" s="41" t="n"/>
      <c r="D165" s="41" t="n"/>
      <c r="E165" s="42" t="inlineStr">
        <is>
          <t>Cooltrainer Cole</t>
        </is>
      </c>
      <c r="F165" s="41" t="n"/>
      <c r="G165" s="41" t="n"/>
      <c r="H165" s="41" t="n"/>
      <c r="I165" s="41" t="n"/>
      <c r="J165" s="41" t="n"/>
      <c r="K165" s="41" t="n"/>
      <c r="L165" s="41" t="n"/>
      <c r="M165" s="41" t="n"/>
      <c r="N165" s="41" t="n"/>
      <c r="O165" s="41" t="n"/>
      <c r="P165" s="41" t="n"/>
      <c r="Q165" s="41" t="n"/>
    </row>
    <row r="166" ht="69" customHeight="1">
      <c r="E166" s="43">
        <f>IFERROR(_xlfn.IMAGE("https://play.pokemonshowdown.com/sprites/gen5/pawniard.png"),"")</f>
        <v/>
      </c>
      <c r="G166" s="43">
        <f>IFERROR(_xlfn.IMAGE("https://play.pokemonshowdown.com/sprites/gen5/klang.png"),"")</f>
        <v/>
      </c>
      <c r="I166" s="43">
        <f>IFERROR(_xlfn.IMAGE("https://play.pokemonshowdown.com/sprites/gen5/misdreavus.png"),"")</f>
        <v/>
      </c>
    </row>
    <row r="167">
      <c r="E167" s="45" t="inlineStr">
        <is>
          <t>Lv 20 Pawniard</t>
        </is>
      </c>
      <c r="F167" s="46" t="n"/>
      <c r="G167" s="45" t="inlineStr">
        <is>
          <t>Lv 20 Klang</t>
        </is>
      </c>
      <c r="H167" s="46" t="n"/>
      <c r="I167" s="45" t="inlineStr">
        <is>
          <t>Lv 20 Misdreavus</t>
        </is>
      </c>
      <c r="J167" s="46" t="n"/>
      <c r="Q167" s="47" t="inlineStr">
        <is>
          <t>Pokémon</t>
        </is>
      </c>
    </row>
    <row r="168">
      <c r="E168" s="48" t="inlineStr">
        <is>
          <t>Adamant</t>
        </is>
      </c>
      <c r="F168" s="48" t="inlineStr">
        <is>
          <t>Defiant</t>
        </is>
      </c>
      <c r="G168" s="48" t="inlineStr">
        <is>
          <t>Adamant</t>
        </is>
      </c>
      <c r="H168" s="48" t="inlineStr">
        <is>
          <t>Clear Body</t>
        </is>
      </c>
      <c r="I168" s="48" t="inlineStr">
        <is>
          <t>Modest</t>
        </is>
      </c>
      <c r="J168" s="48" t="inlineStr">
        <is>
          <t>Levitate</t>
        </is>
      </c>
      <c r="Q168" s="47" t="inlineStr">
        <is>
          <t>Nature / Ability</t>
        </is>
      </c>
    </row>
    <row r="169">
      <c r="B169" s="47" t="inlineStr">
        <is>
          <t>AI Flags:</t>
        </is>
      </c>
      <c r="E169" s="49" t="inlineStr">
        <is>
          <t>Eviolite</t>
        </is>
      </c>
      <c r="F169" s="46" t="n"/>
      <c r="G169" s="49" t="inlineStr">
        <is>
          <t>Eviolite</t>
        </is>
      </c>
      <c r="H169" s="46" t="n"/>
      <c r="I169" s="49" t="inlineStr">
        <is>
          <t>Spell Tag</t>
        </is>
      </c>
      <c r="J169" s="46" t="n"/>
      <c r="Q169" s="47" t="inlineStr">
        <is>
          <t>Item</t>
        </is>
      </c>
    </row>
    <row r="170">
      <c r="B170" s="44" t="inlineStr">
        <is>
          <t>Smart Trainer</t>
        </is>
      </c>
      <c r="E170" s="50" t="inlineStr">
        <is>
          <t>Sucker Punch</t>
        </is>
      </c>
      <c r="F170" s="46" t="n"/>
      <c r="G170" s="66" t="inlineStr">
        <is>
          <t>Gear Grind</t>
        </is>
      </c>
      <c r="H170" s="46" t="n"/>
      <c r="I170" s="67" t="inlineStr">
        <is>
          <t>Shadow Ball</t>
        </is>
      </c>
      <c r="J170" s="46" t="n"/>
      <c r="Q170" s="47" t="inlineStr">
        <is>
          <t>Moves</t>
        </is>
      </c>
    </row>
    <row r="171">
      <c r="E171" s="66" t="inlineStr">
        <is>
          <t>Metal Claw</t>
        </is>
      </c>
      <c r="F171" s="46" t="n"/>
      <c r="G171" s="62" t="inlineStr">
        <is>
          <t>Rock Slide</t>
        </is>
      </c>
      <c r="H171" s="46" t="n"/>
      <c r="I171" s="64" t="inlineStr">
        <is>
          <t>Icy Wind</t>
        </is>
      </c>
      <c r="J171" s="46" t="n"/>
    </row>
    <row r="172">
      <c r="E172" s="65" t="inlineStr">
        <is>
          <t>Low Sweep</t>
        </is>
      </c>
      <c r="F172" s="46" t="n"/>
      <c r="G172" s="52" t="inlineStr">
        <is>
          <t>Volt Switch</t>
        </is>
      </c>
      <c r="H172" s="46" t="n"/>
      <c r="I172" s="58" t="inlineStr">
        <is>
          <t>Will-O-Wisp</t>
        </is>
      </c>
      <c r="J172" s="46" t="n"/>
    </row>
    <row r="173">
      <c r="E173" s="51" t="inlineStr">
        <is>
          <t>Protect</t>
        </is>
      </c>
      <c r="F173" s="46" t="n"/>
      <c r="G173" s="51" t="inlineStr">
        <is>
          <t>Protect</t>
        </is>
      </c>
      <c r="H173" s="46" t="n"/>
      <c r="I173" s="51" t="inlineStr">
        <is>
          <t>Protect</t>
        </is>
      </c>
      <c r="J173" s="46" t="n"/>
    </row>
    <row r="174">
      <c r="E174" s="57" t="inlineStr">
        <is>
          <t>Note: Route 116 double #4 (Balanced) with Ace Trainer Maya - trigger line x=37. Mandatory.</t>
        </is>
      </c>
    </row>
    <row r="176" ht="20" customHeight="1">
      <c r="B176" s="40" t="inlineStr">
        <is>
          <t>Cooltrainer</t>
        </is>
      </c>
      <c r="C176" s="41" t="n"/>
      <c r="D176" s="41" t="n"/>
      <c r="E176" s="42" t="inlineStr">
        <is>
          <t>Cooltrainer Maya</t>
        </is>
      </c>
      <c r="F176" s="41" t="n"/>
      <c r="G176" s="41" t="n"/>
      <c r="H176" s="41" t="n"/>
      <c r="I176" s="41" t="n"/>
      <c r="J176" s="41" t="n"/>
      <c r="K176" s="41" t="n"/>
      <c r="L176" s="41" t="n"/>
      <c r="M176" s="41" t="n"/>
      <c r="N176" s="41" t="n"/>
      <c r="O176" s="41" t="n"/>
      <c r="P176" s="41" t="n"/>
      <c r="Q176" s="41" t="n"/>
    </row>
    <row r="177" ht="69" customHeight="1">
      <c r="E177" s="43">
        <f>IFERROR(_xlfn.IMAGE("https://play.pokemonshowdown.com/sprites/gen5/timburr.png"),"")</f>
        <v/>
      </c>
      <c r="G177" s="43">
        <f>IFERROR(_xlfn.IMAGE("https://play.pokemonshowdown.com/sprites/gen5/doduo.png"),"")</f>
        <v/>
      </c>
    </row>
    <row r="178">
      <c r="E178" s="45" t="inlineStr">
        <is>
          <t>Lv 20 Timburr</t>
        </is>
      </c>
      <c r="F178" s="46" t="n"/>
      <c r="G178" s="45" t="inlineStr">
        <is>
          <t>Lv 20 Doduo</t>
        </is>
      </c>
      <c r="H178" s="46" t="n"/>
      <c r="Q178" s="47" t="inlineStr">
        <is>
          <t>Pokémon</t>
        </is>
      </c>
    </row>
    <row r="179">
      <c r="E179" s="48" t="inlineStr">
        <is>
          <t>Adamant</t>
        </is>
      </c>
      <c r="F179" s="48" t="inlineStr">
        <is>
          <t>Guts</t>
        </is>
      </c>
      <c r="G179" s="48" t="inlineStr">
        <is>
          <t>Adamant</t>
        </is>
      </c>
      <c r="H179" s="48" t="inlineStr">
        <is>
          <t>Early Bird</t>
        </is>
      </c>
      <c r="Q179" s="47" t="inlineStr">
        <is>
          <t>Nature / Ability</t>
        </is>
      </c>
    </row>
    <row r="180">
      <c r="B180" s="47" t="inlineStr">
        <is>
          <t>AI Flags:</t>
        </is>
      </c>
      <c r="E180" s="49" t="inlineStr">
        <is>
          <t>Sitrus Berry</t>
        </is>
      </c>
      <c r="F180" s="46" t="n"/>
      <c r="G180" s="49" t="inlineStr">
        <is>
          <t>Sharp Beak</t>
        </is>
      </c>
      <c r="H180" s="46" t="n"/>
      <c r="Q180" s="47" t="inlineStr">
        <is>
          <t>Item</t>
        </is>
      </c>
    </row>
    <row r="181">
      <c r="B181" s="44" t="inlineStr">
        <is>
          <t>Smart Trainer</t>
        </is>
      </c>
      <c r="E181" s="65" t="inlineStr">
        <is>
          <t>Drain Punch</t>
        </is>
      </c>
      <c r="F181" s="46" t="n"/>
      <c r="G181" s="60" t="inlineStr">
        <is>
          <t>Drill Peck</t>
        </is>
      </c>
      <c r="H181" s="46" t="n"/>
      <c r="Q181" s="47" t="inlineStr">
        <is>
          <t>Moves</t>
        </is>
      </c>
    </row>
    <row r="182">
      <c r="E182" s="65" t="inlineStr">
        <is>
          <t>Mach Punch</t>
        </is>
      </c>
      <c r="F182" s="46" t="n"/>
      <c r="G182" s="51" t="inlineStr">
        <is>
          <t>Quick Attack</t>
        </is>
      </c>
      <c r="H182" s="46" t="n"/>
    </row>
    <row r="183">
      <c r="E183" s="62" t="inlineStr">
        <is>
          <t>Rock Slide</t>
        </is>
      </c>
      <c r="F183" s="46" t="n"/>
      <c r="G183" s="65" t="inlineStr">
        <is>
          <t>Jump Kick</t>
        </is>
      </c>
      <c r="H183" s="46" t="n"/>
    </row>
    <row r="184">
      <c r="E184" s="50" t="inlineStr">
        <is>
          <t>Knock Off</t>
        </is>
      </c>
      <c r="F184" s="46" t="n"/>
      <c r="G184" s="51" t="inlineStr">
        <is>
          <t>Protect</t>
        </is>
      </c>
      <c r="H184" s="46" t="n"/>
    </row>
    <row r="185">
      <c r="E185" s="57" t="inlineStr">
        <is>
          <t>Note: Route 116 double #4 (Balanced).</t>
        </is>
      </c>
    </row>
    <row r="187" ht="20" customHeight="1">
      <c r="B187" s="40" t="inlineStr">
        <is>
          <t>Elite Four</t>
        </is>
      </c>
      <c r="C187" s="41" t="n"/>
      <c r="D187" s="41" t="n"/>
      <c r="E187" s="42" t="inlineStr">
        <is>
          <t>Elite Four Sidney</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IFERROR(_xlfn.IMAGE("https://play.pokemonshowdown.com/sprites/gen5/mightyena.png"),"")</f>
        <v/>
      </c>
      <c r="G188" s="43">
        <f>IFERROR(_xlfn.IMAGE("https://play.pokemonshowdown.com/sprites/gen5/vullaby.png"),"")</f>
        <v/>
      </c>
      <c r="I188" s="43">
        <f>IFERROR(_xlfn.IMAGE("https://play.pokemonshowdown.com/sprites/gen5/deino.png"),"")</f>
        <v/>
      </c>
      <c r="K188" s="43">
        <f>IFERROR(_xlfn.IMAGE("https://play.pokemonshowdown.com/sprites/gen5/krokorok.png"),"")</f>
        <v/>
      </c>
      <c r="M188" s="43">
        <f>IFERROR(_xlfn.IMAGE("https://play.pokemonshowdown.com/sprites/gen5/scraggy.png"),"")</f>
        <v/>
      </c>
      <c r="O188" s="43">
        <f>IFERROR(_xlfn.IMAGE("https://play.pokemonshowdown.com/sprites/gen5/lunatone.png"),"")</f>
        <v/>
      </c>
      <c r="Q188" s="44" t="inlineStr">
        <is>
          <t>Optional</t>
        </is>
      </c>
    </row>
    <row r="189">
      <c r="E189" s="45" t="inlineStr">
        <is>
          <t>Lv 22 Mightyena</t>
        </is>
      </c>
      <c r="F189" s="46" t="n"/>
      <c r="G189" s="45" t="inlineStr">
        <is>
          <t>Lv 22 Vullaby</t>
        </is>
      </c>
      <c r="H189" s="46" t="n"/>
      <c r="I189" s="45" t="inlineStr">
        <is>
          <t>Lv 22 Deino</t>
        </is>
      </c>
      <c r="J189" s="46" t="n"/>
      <c r="K189" s="45" t="inlineStr">
        <is>
          <t>Lv 22 Krokorok</t>
        </is>
      </c>
      <c r="L189" s="46" t="n"/>
      <c r="M189" s="45" t="inlineStr">
        <is>
          <t>Lv 22 Scraggy</t>
        </is>
      </c>
      <c r="N189" s="46" t="n"/>
      <c r="O189" s="45" t="inlineStr">
        <is>
          <t>Lv 24 Lunatone</t>
        </is>
      </c>
      <c r="P189" s="46" t="n"/>
      <c r="Q189" s="47" t="inlineStr">
        <is>
          <t>Pokémon</t>
        </is>
      </c>
    </row>
    <row r="190">
      <c r="E190" s="48" t="inlineStr">
        <is>
          <t>Adamant</t>
        </is>
      </c>
      <c r="F190" s="48" t="inlineStr">
        <is>
          <t>Intimidate</t>
        </is>
      </c>
      <c r="G190" s="48" t="inlineStr">
        <is>
          <t>Impish</t>
        </is>
      </c>
      <c r="H190" s="48" t="inlineStr">
        <is>
          <t>Overcoat</t>
        </is>
      </c>
      <c r="I190" s="48" t="inlineStr">
        <is>
          <t>Naughty</t>
        </is>
      </c>
      <c r="J190" s="48" t="inlineStr">
        <is>
          <t>Hustle</t>
        </is>
      </c>
      <c r="K190" s="48" t="inlineStr">
        <is>
          <t>Adamant</t>
        </is>
      </c>
      <c r="L190" s="48" t="inlineStr">
        <is>
          <t>Intimidate</t>
        </is>
      </c>
      <c r="M190" s="48" t="inlineStr">
        <is>
          <t>Adamant</t>
        </is>
      </c>
      <c r="N190" s="48" t="inlineStr">
        <is>
          <t>Moxie</t>
        </is>
      </c>
      <c r="O190" s="48" t="inlineStr">
        <is>
          <t>Modest</t>
        </is>
      </c>
      <c r="P190" s="48" t="inlineStr">
        <is>
          <t>Levitate</t>
        </is>
      </c>
      <c r="Q190" s="47" t="inlineStr">
        <is>
          <t>Nature / Ability</t>
        </is>
      </c>
    </row>
    <row r="191">
      <c r="B191" s="47" t="inlineStr">
        <is>
          <t>AI Flags:</t>
        </is>
      </c>
      <c r="E191" s="49" t="inlineStr">
        <is>
          <t>Sitrus Berry</t>
        </is>
      </c>
      <c r="F191" s="46" t="n"/>
      <c r="G191" s="49" t="inlineStr">
        <is>
          <t>Eviolite</t>
        </is>
      </c>
      <c r="H191" s="46" t="n"/>
      <c r="I191" s="49" t="inlineStr">
        <is>
          <t>Wide Lens</t>
        </is>
      </c>
      <c r="J191" s="46" t="n"/>
      <c r="K191" s="49" t="inlineStr">
        <is>
          <t>Soft Sand</t>
        </is>
      </c>
      <c r="L191" s="46" t="n"/>
      <c r="M191" s="49" t="inlineStr">
        <is>
          <t>Eviolite</t>
        </is>
      </c>
      <c r="N191" s="46" t="n"/>
      <c r="O191" s="49" t="inlineStr">
        <is>
          <t>Sitrus Berry</t>
        </is>
      </c>
      <c r="P191" s="46" t="n"/>
      <c r="Q191" s="47" t="inlineStr">
        <is>
          <t>Item</t>
        </is>
      </c>
    </row>
    <row r="192">
      <c r="B192" s="44" t="inlineStr">
        <is>
          <t>Smart Trainer</t>
        </is>
      </c>
      <c r="E192" s="50" t="inlineStr">
        <is>
          <t>Crunch</t>
        </is>
      </c>
      <c r="F192" s="46" t="n"/>
      <c r="G192" s="60" t="inlineStr">
        <is>
          <t>Pluck</t>
        </is>
      </c>
      <c r="H192" s="46" t="n"/>
      <c r="I192" s="50" t="inlineStr">
        <is>
          <t>Bite</t>
        </is>
      </c>
      <c r="J192" s="46" t="n"/>
      <c r="K192" s="53" t="inlineStr">
        <is>
          <t>Bulldoze</t>
        </is>
      </c>
      <c r="L192" s="46" t="n"/>
      <c r="M192" s="65" t="inlineStr">
        <is>
          <t>Drain Punch</t>
        </is>
      </c>
      <c r="N192" s="46" t="n"/>
      <c r="O192" s="62" t="inlineStr">
        <is>
          <t>Ancient Power</t>
        </is>
      </c>
      <c r="P192" s="46" t="n"/>
      <c r="Q192" s="47" t="inlineStr">
        <is>
          <t>Moves</t>
        </is>
      </c>
    </row>
    <row r="193">
      <c r="E193" s="65" t="inlineStr">
        <is>
          <t>Rock Smash</t>
        </is>
      </c>
      <c r="F193" s="46" t="n"/>
      <c r="G193" s="50" t="inlineStr">
        <is>
          <t>Foul Play</t>
        </is>
      </c>
      <c r="H193" s="46" t="n"/>
      <c r="I193" s="68" t="inlineStr">
        <is>
          <t>Dragon Breath</t>
        </is>
      </c>
      <c r="J193" s="46" t="n"/>
      <c r="K193" s="50" t="inlineStr">
        <is>
          <t>Crunch</t>
        </is>
      </c>
      <c r="L193" s="46" t="n"/>
      <c r="M193" s="50" t="inlineStr">
        <is>
          <t>Crunch</t>
        </is>
      </c>
      <c r="N193" s="46" t="n"/>
      <c r="O193" s="63" t="inlineStr">
        <is>
          <t>Psybeam</t>
        </is>
      </c>
      <c r="P193" s="46" t="n"/>
    </row>
    <row r="194">
      <c r="E194" s="51" t="inlineStr">
        <is>
          <t>Swagger</t>
        </is>
      </c>
      <c r="F194" s="46" t="n"/>
      <c r="G194" s="60" t="inlineStr">
        <is>
          <t>Roost</t>
        </is>
      </c>
      <c r="H194" s="46" t="n"/>
      <c r="I194" s="53" t="inlineStr">
        <is>
          <t>Earth Power</t>
        </is>
      </c>
      <c r="J194" s="46" t="n"/>
      <c r="K194" s="62" t="inlineStr">
        <is>
          <t>Rock Tomb</t>
        </is>
      </c>
      <c r="L194" s="46" t="n"/>
      <c r="M194" s="51" t="inlineStr">
        <is>
          <t>Fake Out</t>
        </is>
      </c>
      <c r="N194" s="46" t="n"/>
      <c r="O194" s="64" t="inlineStr">
        <is>
          <t>Aurora Beam</t>
        </is>
      </c>
      <c r="P194" s="46" t="n"/>
    </row>
    <row r="195">
      <c r="E195" s="51" t="inlineStr">
        <is>
          <t>Roar</t>
        </is>
      </c>
      <c r="F195" s="46" t="n"/>
      <c r="G195" s="55" t="inlineStr">
        <is>
          <t>Toxic</t>
        </is>
      </c>
      <c r="H195" s="46" t="n"/>
      <c r="I195" s="58" t="inlineStr">
        <is>
          <t>Flamethrower</t>
        </is>
      </c>
      <c r="J195" s="46" t="n"/>
      <c r="K195" s="50" t="inlineStr">
        <is>
          <t>Taunt</t>
        </is>
      </c>
      <c r="L195" s="46" t="n"/>
      <c r="M195" s="62" t="inlineStr">
        <is>
          <t>Rock Tomb</t>
        </is>
      </c>
      <c r="N195" s="46" t="n"/>
      <c r="O195" s="63" t="inlineStr">
        <is>
          <t>Cosmic Power</t>
        </is>
      </c>
      <c r="P195" s="46" t="n"/>
    </row>
    <row r="196">
      <c r="E196" s="57" t="inlineStr">
        <is>
          <t>Note: Route 116 boss after the Roxanne/Sidney scene (x=43). Beating him opens Rustboro Gym.</t>
        </is>
      </c>
    </row>
    <row r="198" ht="24" customHeight="1">
      <c r="B198" s="38" t="inlineStr">
        <is>
          <t>Rustboro City - Gym</t>
        </is>
      </c>
      <c r="C198" s="39" t="n"/>
      <c r="D198" s="39" t="n"/>
      <c r="E198" s="39" t="n"/>
      <c r="F198" s="39" t="n"/>
      <c r="G198" s="39" t="n"/>
      <c r="H198" s="39" t="n"/>
      <c r="I198" s="39" t="n"/>
      <c r="J198" s="39" t="n"/>
      <c r="K198" s="39" t="n"/>
      <c r="L198" s="39" t="n"/>
      <c r="M198" s="39" t="n"/>
      <c r="N198" s="39" t="n"/>
      <c r="O198" s="39" t="n"/>
      <c r="P198" s="39" t="n"/>
      <c r="Q198" s="39" t="n"/>
    </row>
    <row r="200" ht="20" customHeight="1">
      <c r="B200" s="40" t="inlineStr">
        <is>
          <t>Youngster</t>
        </is>
      </c>
      <c r="C200" s="41" t="n"/>
      <c r="D200" s="41" t="n"/>
      <c r="E200" s="42" t="inlineStr">
        <is>
          <t>Youngster Josh</t>
        </is>
      </c>
      <c r="F200" s="41" t="n"/>
      <c r="G200" s="41" t="n"/>
      <c r="H200" s="41" t="n"/>
      <c r="I200" s="41" t="n"/>
      <c r="J200" s="41" t="n"/>
      <c r="K200" s="41" t="n"/>
      <c r="L200" s="41" t="n"/>
      <c r="M200" s="41" t="n"/>
      <c r="N200" s="41" t="n"/>
      <c r="O200" s="41" t="n"/>
      <c r="P200" s="41" t="n"/>
      <c r="Q200" s="41" t="n"/>
    </row>
    <row r="201" ht="69" customHeight="1">
      <c r="E201" s="43">
        <f>IFERROR(_xlfn.IMAGE("https://play.pokemonshowdown.com/sprites/gen5/boldore.png"),"")</f>
        <v/>
      </c>
      <c r="G201" s="43">
        <f>IFERROR(_xlfn.IMAGE("https://play.pokemonshowdown.com/sprites/gen5/golbat.png"),"")</f>
        <v/>
      </c>
      <c r="I201" s="43">
        <f>IFERROR(_xlfn.IMAGE("https://play.pokemonshowdown.com/sprites/gen5/amaura.png"),"")</f>
        <v/>
      </c>
      <c r="K201" s="43">
        <f>IFERROR(_xlfn.IMAGE("https://play.pokemonshowdown.com/sprites/gen5/lairon.png"),"")</f>
        <v/>
      </c>
      <c r="Q201" s="44" t="inlineStr">
        <is>
          <t>Forced on sight (range 4)
Items: Potion</t>
        </is>
      </c>
    </row>
    <row r="202">
      <c r="E202" s="45" t="inlineStr">
        <is>
          <t>Lv 22 Boldore</t>
        </is>
      </c>
      <c r="F202" s="46" t="n"/>
      <c r="G202" s="45" t="inlineStr">
        <is>
          <t>Lv 22 Golbat</t>
        </is>
      </c>
      <c r="H202" s="46" t="n"/>
      <c r="I202" s="45" t="inlineStr">
        <is>
          <t>Lv 22 Amaura</t>
        </is>
      </c>
      <c r="J202" s="46" t="n"/>
      <c r="K202" s="45" t="inlineStr">
        <is>
          <t>Lv 22 Lairon</t>
        </is>
      </c>
      <c r="L202" s="46" t="n"/>
      <c r="Q202" s="47" t="inlineStr">
        <is>
          <t>Pokémon</t>
        </is>
      </c>
    </row>
    <row r="203">
      <c r="E203" s="48" t="inlineStr">
        <is>
          <t>Adamant</t>
        </is>
      </c>
      <c r="F203" s="48" t="inlineStr">
        <is>
          <t>Sturdy</t>
        </is>
      </c>
      <c r="G203" s="48" t="inlineStr">
        <is>
          <t>Lonely</t>
        </is>
      </c>
      <c r="H203" s="48" t="inlineStr">
        <is>
          <t>Inner Focus</t>
        </is>
      </c>
      <c r="I203" s="48" t="inlineStr">
        <is>
          <t>Mild</t>
        </is>
      </c>
      <c r="J203" s="48" t="inlineStr">
        <is>
          <t>Refrigerate</t>
        </is>
      </c>
      <c r="K203" s="48" t="inlineStr">
        <is>
          <t>Adamant</t>
        </is>
      </c>
      <c r="L203" s="48" t="inlineStr">
        <is>
          <t>Rock Head</t>
        </is>
      </c>
      <c r="Q203" s="47" t="inlineStr">
        <is>
          <t>Nature / Ability</t>
        </is>
      </c>
    </row>
    <row r="204">
      <c r="B204" s="47" t="inlineStr">
        <is>
          <t>AI Flags:</t>
        </is>
      </c>
      <c r="E204" s="49" t="inlineStr">
        <is>
          <t>Hard Stone</t>
        </is>
      </c>
      <c r="F204" s="46" t="n"/>
      <c r="G204" s="49" t="inlineStr">
        <is>
          <t>Oran Berry</t>
        </is>
      </c>
      <c r="H204" s="46" t="n"/>
      <c r="I204" s="49" t="inlineStr">
        <is>
          <t>Never-Melt Ice</t>
        </is>
      </c>
      <c r="J204" s="46" t="n"/>
      <c r="K204" s="49" t="inlineStr">
        <is>
          <t>Eviolite</t>
        </is>
      </c>
      <c r="L204" s="46" t="n"/>
      <c r="Q204" s="47" t="inlineStr">
        <is>
          <t>Item</t>
        </is>
      </c>
    </row>
    <row r="205">
      <c r="B205" s="44" t="inlineStr">
        <is>
          <t>Smart Trainer</t>
        </is>
      </c>
      <c r="E205" s="62" t="inlineStr">
        <is>
          <t>Rock Slide</t>
        </is>
      </c>
      <c r="F205" s="46" t="n"/>
      <c r="G205" s="60" t="inlineStr">
        <is>
          <t>Wing Attack</t>
        </is>
      </c>
      <c r="H205" s="46" t="n"/>
      <c r="I205" s="62" t="inlineStr">
        <is>
          <t>Ancient Power</t>
        </is>
      </c>
      <c r="J205" s="46" t="n"/>
      <c r="K205" s="62" t="inlineStr">
        <is>
          <t>Rock Slide</t>
        </is>
      </c>
      <c r="L205" s="46" t="n"/>
      <c r="Q205" s="47" t="inlineStr">
        <is>
          <t>Moves</t>
        </is>
      </c>
    </row>
    <row r="206">
      <c r="E206" s="53" t="inlineStr">
        <is>
          <t>Bulldoze</t>
        </is>
      </c>
      <c r="F206" s="46" t="n"/>
      <c r="G206" s="55" t="inlineStr">
        <is>
          <t>Poison Fang</t>
        </is>
      </c>
      <c r="H206" s="46" t="n"/>
      <c r="I206" s="64" t="inlineStr">
        <is>
          <t>Aurora Beam</t>
        </is>
      </c>
      <c r="J206" s="46" t="n"/>
      <c r="K206" s="66" t="inlineStr">
        <is>
          <t>Iron Head</t>
        </is>
      </c>
      <c r="L206" s="46" t="n"/>
    </row>
    <row r="207">
      <c r="E207" s="62" t="inlineStr">
        <is>
          <t>Rock Blast</t>
        </is>
      </c>
      <c r="F207" s="46" t="n"/>
      <c r="G207" s="50" t="inlineStr">
        <is>
          <t>Bite</t>
        </is>
      </c>
      <c r="H207" s="46" t="n"/>
      <c r="I207" s="51" t="inlineStr">
        <is>
          <t>Return</t>
        </is>
      </c>
      <c r="J207" s="46" t="n"/>
      <c r="K207" s="53" t="inlineStr">
        <is>
          <t>Bulldoze</t>
        </is>
      </c>
      <c r="L207" s="46" t="n"/>
    </row>
    <row r="208">
      <c r="E208" s="51" t="inlineStr">
        <is>
          <t>Protect</t>
        </is>
      </c>
      <c r="F208" s="46" t="n"/>
      <c r="G208" s="58" t="inlineStr">
        <is>
          <t>Heat Wave</t>
        </is>
      </c>
      <c r="H208" s="46" t="n"/>
      <c r="I208" s="51" t="inlineStr">
        <is>
          <t>Round</t>
        </is>
      </c>
      <c r="J208" s="46" t="n"/>
      <c r="K208" s="51" t="inlineStr">
        <is>
          <t>Roar</t>
        </is>
      </c>
      <c r="L208" s="46" t="n"/>
    </row>
    <row r="209">
      <c r="E209" s="57" t="inlineStr">
        <is>
          <t>Note: Rustboro Gym trainer #1.</t>
        </is>
      </c>
    </row>
    <row r="211" ht="20" customHeight="1">
      <c r="B211" s="40" t="inlineStr">
        <is>
          <t>Youngster</t>
        </is>
      </c>
      <c r="C211" s="41" t="n"/>
      <c r="D211" s="41" t="n"/>
      <c r="E211" s="42" t="inlineStr">
        <is>
          <t>Youngster Tommy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IFERROR(_xlfn.IMAGE("https://play.pokemonshowdown.com/sprites/gen5/omanyte.png"),"")</f>
        <v/>
      </c>
      <c r="G212" s="43">
        <f>IFERROR(_xlfn.IMAGE("https://play.pokemonshowdown.com/sprites/gen5/anorith.png"),"")</f>
        <v/>
      </c>
      <c r="I212" s="43">
        <f>IFERROR(_xlfn.IMAGE("https://play.pokemonshowdown.com/sprites/gen5/yanma.png"),"")</f>
        <v/>
      </c>
      <c r="K212" s="43">
        <f>IFERROR(_xlfn.IMAGE("https://play.pokemonshowdown.com/sprites/gen5/sudowoodo.png"),"")</f>
        <v/>
      </c>
      <c r="M212" s="43">
        <f>IFERROR(_xlfn.IMAGE("https://play.pokemonshowdown.com/sprites/gen5/tyrunt.png"),"")</f>
        <v/>
      </c>
      <c r="Q212" s="44" t="inlineStr">
        <is>
          <t>Forced on sight (range 3)
Items: Potion</t>
        </is>
      </c>
    </row>
    <row r="213">
      <c r="E213" s="45" t="inlineStr">
        <is>
          <t>Lv 22 Omanyte</t>
        </is>
      </c>
      <c r="F213" s="46" t="n"/>
      <c r="G213" s="45" t="inlineStr">
        <is>
          <t>Lv 22 Anorith</t>
        </is>
      </c>
      <c r="H213" s="46" t="n"/>
      <c r="I213" s="45" t="inlineStr">
        <is>
          <t>Lv 22 Yanma</t>
        </is>
      </c>
      <c r="J213" s="46" t="n"/>
      <c r="K213" s="45" t="inlineStr">
        <is>
          <t>Lv 22 Sudowoodo</t>
        </is>
      </c>
      <c r="L213" s="46" t="n"/>
      <c r="M213" s="45" t="inlineStr">
        <is>
          <t>Lv 22 Tyrunt</t>
        </is>
      </c>
      <c r="N213" s="46" t="n"/>
      <c r="Q213" s="47" t="inlineStr">
        <is>
          <t>Pokémon</t>
        </is>
      </c>
    </row>
    <row r="214">
      <c r="E214" s="48" t="inlineStr">
        <is>
          <t>Modest</t>
        </is>
      </c>
      <c r="F214" s="48" t="inlineStr">
        <is>
          <t>Swift Swim</t>
        </is>
      </c>
      <c r="G214" s="48" t="inlineStr">
        <is>
          <t>Adamant</t>
        </is>
      </c>
      <c r="H214" s="48" t="inlineStr">
        <is>
          <t>Battle Armor</t>
        </is>
      </c>
      <c r="I214" s="48" t="inlineStr">
        <is>
          <t>Timid</t>
        </is>
      </c>
      <c r="J214" s="48" t="inlineStr">
        <is>
          <t>Speed Boost</t>
        </is>
      </c>
      <c r="K214" s="48" t="inlineStr">
        <is>
          <t>Adamant</t>
        </is>
      </c>
      <c r="L214" s="48" t="inlineStr">
        <is>
          <t>Rock Head</t>
        </is>
      </c>
      <c r="M214" s="48" t="inlineStr">
        <is>
          <t>Adamant</t>
        </is>
      </c>
      <c r="N214" s="48" t="inlineStr">
        <is>
          <t>Strong Jaw</t>
        </is>
      </c>
      <c r="Q214" s="47" t="inlineStr">
        <is>
          <t>Nature / Ability</t>
        </is>
      </c>
    </row>
    <row r="215">
      <c r="B215" s="47" t="inlineStr">
        <is>
          <t>AI Flags:</t>
        </is>
      </c>
      <c r="E215" s="49" t="inlineStr">
        <is>
          <t>Mystic Water</t>
        </is>
      </c>
      <c r="F215" s="46" t="n"/>
      <c r="G215" s="49" t="inlineStr">
        <is>
          <t>Silver Powder</t>
        </is>
      </c>
      <c r="H215" s="46" t="n"/>
      <c r="I215" s="49" t="inlineStr">
        <is>
          <t>Oran Berry</t>
        </is>
      </c>
      <c r="J215" s="46" t="n"/>
      <c r="K215" s="49" t="inlineStr">
        <is>
          <t>Sitrus Berry</t>
        </is>
      </c>
      <c r="L215" s="46" t="n"/>
      <c r="M215" s="49" t="inlineStr">
        <is>
          <t>Hard Stone</t>
        </is>
      </c>
      <c r="N215" s="46" t="n"/>
      <c r="Q215" s="47" t="inlineStr">
        <is>
          <t>Item</t>
        </is>
      </c>
    </row>
    <row r="216">
      <c r="B216" s="44" t="inlineStr">
        <is>
          <t>Smart Trainer</t>
        </is>
      </c>
      <c r="E216" s="62" t="inlineStr">
        <is>
          <t>Ancient Power</t>
        </is>
      </c>
      <c r="F216" s="46" t="n"/>
      <c r="G216" s="62" t="inlineStr">
        <is>
          <t>Rock Slide</t>
        </is>
      </c>
      <c r="H216" s="46" t="n"/>
      <c r="I216" s="60" t="inlineStr">
        <is>
          <t>Air Cutter</t>
        </is>
      </c>
      <c r="J216" s="46" t="n"/>
      <c r="K216" s="59" t="inlineStr">
        <is>
          <t>Wood Hammer</t>
        </is>
      </c>
      <c r="L216" s="46" t="n"/>
      <c r="M216" s="62" t="inlineStr">
        <is>
          <t>Rock Tomb</t>
        </is>
      </c>
      <c r="N216" s="46" t="n"/>
      <c r="Q216" s="47" t="inlineStr">
        <is>
          <t>Moves</t>
        </is>
      </c>
    </row>
    <row r="217">
      <c r="E217" s="61" t="inlineStr">
        <is>
          <t>Water Pulse</t>
        </is>
      </c>
      <c r="F217" s="46" t="n"/>
      <c r="G217" s="54" t="inlineStr">
        <is>
          <t>X-Scissor</t>
        </is>
      </c>
      <c r="H217" s="46" t="n"/>
      <c r="I217" s="54" t="inlineStr">
        <is>
          <t>Bug Buzz</t>
        </is>
      </c>
      <c r="J217" s="46" t="n"/>
      <c r="K217" s="62" t="inlineStr">
        <is>
          <t>Rock Slide</t>
        </is>
      </c>
      <c r="L217" s="46" t="n"/>
      <c r="M217" s="50" t="inlineStr">
        <is>
          <t>Bite</t>
        </is>
      </c>
      <c r="N217" s="46" t="n"/>
    </row>
    <row r="218">
      <c r="E218" s="53" t="inlineStr">
        <is>
          <t>Mud Shot</t>
        </is>
      </c>
      <c r="F218" s="46" t="n"/>
      <c r="G218" s="61" t="inlineStr">
        <is>
          <t>Aqua Jet</t>
        </is>
      </c>
      <c r="H218" s="46" t="n"/>
      <c r="I218" s="62" t="inlineStr">
        <is>
          <t>Ancient Power</t>
        </is>
      </c>
      <c r="J218" s="46" t="n"/>
      <c r="K218" s="56" t="inlineStr">
        <is>
          <t>-</t>
        </is>
      </c>
      <c r="L218" s="46" t="n"/>
      <c r="M218" s="68" t="inlineStr">
        <is>
          <t>Dragon Tail</t>
        </is>
      </c>
      <c r="N218" s="46" t="n"/>
    </row>
    <row r="219">
      <c r="E219" s="51" t="inlineStr">
        <is>
          <t>Protect</t>
        </is>
      </c>
      <c r="F219" s="46" t="n"/>
      <c r="G219" s="66" t="inlineStr">
        <is>
          <t>Metal Claw</t>
        </is>
      </c>
      <c r="H219" s="46" t="n"/>
      <c r="I219" s="65" t="inlineStr">
        <is>
          <t>Detect</t>
        </is>
      </c>
      <c r="J219" s="46" t="n"/>
      <c r="K219" s="56" t="inlineStr">
        <is>
          <t>-</t>
        </is>
      </c>
      <c r="L219" s="46" t="n"/>
      <c r="M219" s="58" t="inlineStr">
        <is>
          <t>Fire Fang</t>
        </is>
      </c>
      <c r="N219" s="46" t="n"/>
    </row>
    <row r="220">
      <c r="E220" s="57" t="inlineStr">
        <is>
          <t>Note: Rustboro Gym trainer #2. Sudowoodo intentionally has two moves.</t>
        </is>
      </c>
    </row>
    <row r="222" ht="20" customHeight="1">
      <c r="B222" s="40" t="inlineStr">
        <is>
          <t>Hiker</t>
        </is>
      </c>
      <c r="C222" s="41" t="n"/>
      <c r="D222" s="41" t="n"/>
      <c r="E222" s="42" t="inlineStr">
        <is>
          <t>Hiker Marc</t>
        </is>
      </c>
      <c r="F222" s="41" t="n"/>
      <c r="G222" s="41" t="n"/>
      <c r="H222" s="41" t="n"/>
      <c r="I222" s="41" t="n"/>
      <c r="J222" s="41" t="n"/>
      <c r="K222" s="41" t="n"/>
      <c r="L222" s="41" t="n"/>
      <c r="M222" s="41" t="n"/>
      <c r="N222" s="41" t="n"/>
      <c r="O222" s="41" t="n"/>
      <c r="P222" s="41" t="n"/>
      <c r="Q222" s="41" t="n"/>
    </row>
    <row r="223" ht="69" customHeight="1">
      <c r="E223" s="43">
        <f>IFERROR(_xlfn.IMAGE("https://play.pokemonshowdown.com/sprites/gen5/crustle.png"),"")</f>
        <v/>
      </c>
      <c r="G223" s="43">
        <f>IFERROR(_xlfn.IMAGE("https://play.pokemonshowdown.com/sprites/gen5/cacturne.png"),"")</f>
        <v/>
      </c>
      <c r="I223" s="43">
        <f>IFERROR(_xlfn.IMAGE("https://play.pokemonshowdown.com/sprites/gen5/lileep.png"),"")</f>
        <v/>
      </c>
      <c r="K223" s="43">
        <f>IFERROR(_xlfn.IMAGE("https://play.pokemonshowdown.com/sprites/gen5/sandslash.png"),"")</f>
        <v/>
      </c>
      <c r="M223" s="43">
        <f>IFERROR(_xlfn.IMAGE("https://play.pokemonshowdown.com/sprites/gen5/skarmory.png"),"")</f>
        <v/>
      </c>
      <c r="Q223" s="44" t="inlineStr">
        <is>
          <t>Forced on sight (range 3)
Items: Potion</t>
        </is>
      </c>
    </row>
    <row r="224">
      <c r="E224" s="45" t="inlineStr">
        <is>
          <t>Lv 22 Crustle</t>
        </is>
      </c>
      <c r="F224" s="46" t="n"/>
      <c r="G224" s="45" t="inlineStr">
        <is>
          <t>Lv 22 Cacturne</t>
        </is>
      </c>
      <c r="H224" s="46" t="n"/>
      <c r="I224" s="45" t="inlineStr">
        <is>
          <t>Lv 22 Lileep</t>
        </is>
      </c>
      <c r="J224" s="46" t="n"/>
      <c r="K224" s="45" t="inlineStr">
        <is>
          <t>Lv 22 Sandslash</t>
        </is>
      </c>
      <c r="L224" s="46" t="n"/>
      <c r="M224" s="45" t="inlineStr">
        <is>
          <t>Lv 22 Skarmory</t>
        </is>
      </c>
      <c r="N224" s="46" t="n"/>
      <c r="Q224" s="47" t="inlineStr">
        <is>
          <t>Pokémon</t>
        </is>
      </c>
    </row>
    <row r="225">
      <c r="E225" s="48" t="inlineStr">
        <is>
          <t>Impish</t>
        </is>
      </c>
      <c r="F225" s="48" t="inlineStr">
        <is>
          <t>Sturdy</t>
        </is>
      </c>
      <c r="G225" s="48" t="inlineStr">
        <is>
          <t>Adamant</t>
        </is>
      </c>
      <c r="H225" s="48" t="inlineStr">
        <is>
          <t>Sand Veil</t>
        </is>
      </c>
      <c r="I225" s="48" t="inlineStr">
        <is>
          <t>Modest</t>
        </is>
      </c>
      <c r="J225" s="48" t="inlineStr">
        <is>
          <t>Storm Drain</t>
        </is>
      </c>
      <c r="K225" s="48" t="inlineStr">
        <is>
          <t>Adamant</t>
        </is>
      </c>
      <c r="L225" s="48" t="inlineStr">
        <is>
          <t>Sand Rush</t>
        </is>
      </c>
      <c r="M225" s="48" t="inlineStr">
        <is>
          <t>Adamant</t>
        </is>
      </c>
      <c r="N225" s="48" t="inlineStr">
        <is>
          <t>Keen Eye</t>
        </is>
      </c>
      <c r="Q225" s="47" t="inlineStr">
        <is>
          <t>Nature / Ability</t>
        </is>
      </c>
    </row>
    <row r="226">
      <c r="B226" s="47" t="inlineStr">
        <is>
          <t>AI Flags:</t>
        </is>
      </c>
      <c r="E226" s="49" t="inlineStr">
        <is>
          <t>Smooth Rock</t>
        </is>
      </c>
      <c r="F226" s="46" t="n"/>
      <c r="G226" s="49" t="inlineStr">
        <is>
          <t>Sitrus Berry</t>
        </is>
      </c>
      <c r="H226" s="46" t="n"/>
      <c r="I226" s="49" t="inlineStr">
        <is>
          <t>Sitrus Berry</t>
        </is>
      </c>
      <c r="J226" s="46" t="n"/>
      <c r="K226" s="49" t="inlineStr">
        <is>
          <t>Soft Sand</t>
        </is>
      </c>
      <c r="L226" s="46" t="n"/>
      <c r="M226" s="49" t="inlineStr">
        <is>
          <t>Sharp Beak</t>
        </is>
      </c>
      <c r="N226" s="46" t="n"/>
      <c r="Q226" s="47" t="inlineStr">
        <is>
          <t>Item</t>
        </is>
      </c>
    </row>
    <row r="227">
      <c r="B227" s="44" t="inlineStr">
        <is>
          <t>Smart Trainer</t>
        </is>
      </c>
      <c r="E227" s="62" t="inlineStr">
        <is>
          <t>Sandstorm</t>
        </is>
      </c>
      <c r="F227" s="46" t="n"/>
      <c r="G227" s="59" t="inlineStr">
        <is>
          <t>Needle Arm</t>
        </is>
      </c>
      <c r="H227" s="46" t="n"/>
      <c r="I227" s="62" t="inlineStr">
        <is>
          <t>Ancient Power</t>
        </is>
      </c>
      <c r="J227" s="46" t="n"/>
      <c r="K227" s="53" t="inlineStr">
        <is>
          <t>Bulldoze</t>
        </is>
      </c>
      <c r="L227" s="46" t="n"/>
      <c r="M227" s="60" t="inlineStr">
        <is>
          <t>Aerial Ace</t>
        </is>
      </c>
      <c r="N227" s="46" t="n"/>
      <c r="Q227" s="47" t="inlineStr">
        <is>
          <t>Moves</t>
        </is>
      </c>
    </row>
    <row r="228">
      <c r="E228" s="56" t="inlineStr">
        <is>
          <t>-</t>
        </is>
      </c>
      <c r="F228" s="46" t="n"/>
      <c r="G228" s="50" t="inlineStr">
        <is>
          <t>Feint Attack</t>
        </is>
      </c>
      <c r="H228" s="46" t="n"/>
      <c r="I228" s="59" t="inlineStr">
        <is>
          <t>Mega Drain</t>
        </is>
      </c>
      <c r="J228" s="46" t="n"/>
      <c r="K228" s="62" t="inlineStr">
        <is>
          <t>Rock Slide</t>
        </is>
      </c>
      <c r="L228" s="46" t="n"/>
      <c r="M228" s="66" t="inlineStr">
        <is>
          <t>Steel Wing</t>
        </is>
      </c>
      <c r="N228" s="46" t="n"/>
    </row>
    <row r="229">
      <c r="E229" s="56" t="inlineStr">
        <is>
          <t>-</t>
        </is>
      </c>
      <c r="F229" s="46" t="n"/>
      <c r="G229" s="50" t="inlineStr">
        <is>
          <t>Sucker Punch</t>
        </is>
      </c>
      <c r="H229" s="46" t="n"/>
      <c r="I229" s="55" t="inlineStr">
        <is>
          <t>Acid</t>
        </is>
      </c>
      <c r="J229" s="46" t="n"/>
      <c r="K229" s="51" t="inlineStr">
        <is>
          <t>Slash</t>
        </is>
      </c>
      <c r="L229" s="46" t="n"/>
      <c r="M229" s="62" t="inlineStr">
        <is>
          <t>Rock Slide</t>
        </is>
      </c>
      <c r="N229" s="46" t="n"/>
    </row>
    <row r="230">
      <c r="E230" s="56" t="inlineStr">
        <is>
          <t>-</t>
        </is>
      </c>
      <c r="F230" s="46" t="n"/>
      <c r="G230" s="59" t="inlineStr">
        <is>
          <t>Leech Seed</t>
        </is>
      </c>
      <c r="H230" s="46" t="n"/>
      <c r="I230" s="51" t="inlineStr">
        <is>
          <t>Recover</t>
        </is>
      </c>
      <c r="J230" s="46" t="n"/>
      <c r="K230" s="54" t="inlineStr">
        <is>
          <t>X-Scissor</t>
        </is>
      </c>
      <c r="L230" s="46" t="n"/>
      <c r="M230" s="53" t="inlineStr">
        <is>
          <t>Spikes</t>
        </is>
      </c>
      <c r="N230" s="46" t="n"/>
    </row>
    <row r="231">
      <c r="E231" s="57" t="inlineStr">
        <is>
          <t>Note: Rustboro Gym trainer #3 (sand). Crustle leads and knows only Sandstorm.</t>
        </is>
      </c>
    </row>
    <row r="233" ht="20" customHeight="1">
      <c r="B233" s="40" t="inlineStr">
        <is>
          <t>Leader</t>
        </is>
      </c>
      <c r="C233" s="41" t="n"/>
      <c r="D233" s="41" t="n"/>
      <c r="E233" s="42" t="inlineStr">
        <is>
          <t>Leader Roxanne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IFERROR(_xlfn.IMAGE("https://play.pokemonshowdown.com/sprites/gen5/nosepass.png"),"")</f>
        <v/>
      </c>
      <c r="G234" s="43">
        <f>IFERROR(_xlfn.IMAGE("https://play.pokemonshowdown.com/sprites/gen5/magcargo.png"),"")</f>
        <v/>
      </c>
      <c r="I234" s="43">
        <f>IFERROR(_xlfn.IMAGE("https://play.pokemonshowdown.com/sprites/gen5/gligar.png"),"")</f>
        <v/>
      </c>
      <c r="K234" s="43">
        <f>IFERROR(_xlfn.IMAGE("https://play.pokemonshowdown.com/sprites/gen5/anorith.png"),"")</f>
        <v/>
      </c>
      <c r="M234" s="43">
        <f>IFERROR(_xlfn.IMAGE("https://play.pokemonshowdown.com/sprites/gen5/gabite.png"),"")</f>
        <v/>
      </c>
      <c r="O234" s="43">
        <f>IFERROR(_xlfn.IMAGE("https://play.pokemonshowdown.com/sprites/gen5/barbaracle.png"),"")</f>
        <v/>
      </c>
      <c r="Q234" s="44" t="inlineStr">
        <is>
          <t>Mandatory
Items: Super Potion / Super Potion</t>
        </is>
      </c>
    </row>
    <row r="235">
      <c r="E235" s="45" t="inlineStr">
        <is>
          <t>Lv 24 Nosepass</t>
        </is>
      </c>
      <c r="F235" s="46" t="n"/>
      <c r="G235" s="45" t="inlineStr">
        <is>
          <t>Lv 25 Magcargo</t>
        </is>
      </c>
      <c r="H235" s="46" t="n"/>
      <c r="I235" s="45" t="inlineStr">
        <is>
          <t>Lv 25 Gligar</t>
        </is>
      </c>
      <c r="J235" s="46" t="n"/>
      <c r="K235" s="45" t="inlineStr">
        <is>
          <t>Lv 24 Anorith</t>
        </is>
      </c>
      <c r="L235" s="46" t="n"/>
      <c r="M235" s="45" t="inlineStr">
        <is>
          <t>Lv 24 Gabite</t>
        </is>
      </c>
      <c r="N235" s="46" t="n"/>
      <c r="O235" s="45" t="inlineStr">
        <is>
          <t>Lv 26 Barbaracle</t>
        </is>
      </c>
      <c r="P235" s="46" t="n"/>
      <c r="Q235" s="47" t="inlineStr">
        <is>
          <t>Pokémon</t>
        </is>
      </c>
    </row>
    <row r="236">
      <c r="E236" s="48" t="inlineStr">
        <is>
          <t>Impish</t>
        </is>
      </c>
      <c r="F236" s="48" t="inlineStr">
        <is>
          <t>Sturdy</t>
        </is>
      </c>
      <c r="G236" s="48" t="inlineStr">
        <is>
          <t>Modest</t>
        </is>
      </c>
      <c r="H236" s="48" t="inlineStr">
        <is>
          <t>Solid Rock</t>
        </is>
      </c>
      <c r="I236" s="48" t="inlineStr">
        <is>
          <t>Jolly</t>
        </is>
      </c>
      <c r="J236" s="48" t="inlineStr">
        <is>
          <t>Hyper Cutter</t>
        </is>
      </c>
      <c r="K236" s="48" t="inlineStr">
        <is>
          <t>Adamant</t>
        </is>
      </c>
      <c r="L236" s="48" t="inlineStr">
        <is>
          <t>Battle Armor</t>
        </is>
      </c>
      <c r="M236" s="48" t="inlineStr">
        <is>
          <t>Naughty</t>
        </is>
      </c>
      <c r="N236" s="48" t="inlineStr">
        <is>
          <t>Rough Skin</t>
        </is>
      </c>
      <c r="O236" s="48" t="inlineStr">
        <is>
          <t>Jolly</t>
        </is>
      </c>
      <c r="P236" s="48" t="inlineStr">
        <is>
          <t>Tough Claws</t>
        </is>
      </c>
      <c r="Q236" s="47" t="inlineStr">
        <is>
          <t>Nature / Ability</t>
        </is>
      </c>
    </row>
    <row r="237">
      <c r="B237" s="47" t="inlineStr">
        <is>
          <t>AI Flags:</t>
        </is>
      </c>
      <c r="E237" s="49" t="inlineStr">
        <is>
          <t>Smooth Rock</t>
        </is>
      </c>
      <c r="F237" s="46" t="n"/>
      <c r="G237" s="49" t="inlineStr">
        <is>
          <t>Charcoal</t>
        </is>
      </c>
      <c r="H237" s="46" t="n"/>
      <c r="I237" s="49" t="inlineStr">
        <is>
          <t>Eviolite</t>
        </is>
      </c>
      <c r="J237" s="46" t="n"/>
      <c r="K237" s="49" t="inlineStr">
        <is>
          <t>(None)</t>
        </is>
      </c>
      <c r="L237" s="46" t="n"/>
      <c r="M237" s="49" t="inlineStr">
        <is>
          <t>Eviolite</t>
        </is>
      </c>
      <c r="N237" s="46" t="n"/>
      <c r="O237" s="49" t="inlineStr">
        <is>
          <t>Rindo Berry</t>
        </is>
      </c>
      <c r="P237" s="46" t="n"/>
      <c r="Q237" s="47" t="inlineStr">
        <is>
          <t>Item</t>
        </is>
      </c>
    </row>
    <row r="238">
      <c r="B238" s="44" t="inlineStr">
        <is>
          <t>Smart Trainer</t>
        </is>
      </c>
      <c r="E238" s="62" t="inlineStr">
        <is>
          <t>Stealth Rock</t>
        </is>
      </c>
      <c r="F238" s="46" t="n"/>
      <c r="G238" s="58" t="inlineStr">
        <is>
          <t>Flamethrower</t>
        </is>
      </c>
      <c r="H238" s="46" t="n"/>
      <c r="I238" s="51" t="inlineStr">
        <is>
          <t>Swords Dance</t>
        </is>
      </c>
      <c r="J238" s="46" t="n"/>
      <c r="K238" s="62" t="inlineStr">
        <is>
          <t>Rock Slide</t>
        </is>
      </c>
      <c r="L238" s="46" t="n"/>
      <c r="M238" s="53" t="inlineStr">
        <is>
          <t>Earthquake</t>
        </is>
      </c>
      <c r="N238" s="46" t="n"/>
      <c r="O238" s="50" t="inlineStr">
        <is>
          <t>Hone Claws</t>
        </is>
      </c>
      <c r="P238" s="46" t="n"/>
      <c r="Q238" s="47" t="inlineStr">
        <is>
          <t>Moves</t>
        </is>
      </c>
    </row>
    <row r="239">
      <c r="E239" s="62" t="inlineStr">
        <is>
          <t>Rock Slide</t>
        </is>
      </c>
      <c r="F239" s="46" t="n"/>
      <c r="G239" s="62" t="inlineStr">
        <is>
          <t>Ancient Power</t>
        </is>
      </c>
      <c r="H239" s="46" t="n"/>
      <c r="I239" s="53" t="inlineStr">
        <is>
          <t>Earthquake</t>
        </is>
      </c>
      <c r="J239" s="46" t="n"/>
      <c r="K239" s="54" t="inlineStr">
        <is>
          <t>X-Scissor</t>
        </is>
      </c>
      <c r="L239" s="46" t="n"/>
      <c r="M239" s="68" t="inlineStr">
        <is>
          <t>Dragon Claw</t>
        </is>
      </c>
      <c r="N239" s="46" t="n"/>
      <c r="O239" s="61" t="inlineStr">
        <is>
          <t>Razor Shell</t>
        </is>
      </c>
      <c r="P239" s="46" t="n"/>
    </row>
    <row r="240">
      <c r="E240" s="51" t="inlineStr">
        <is>
          <t>Explosion</t>
        </is>
      </c>
      <c r="F240" s="46" t="n"/>
      <c r="G240" s="53" t="inlineStr">
        <is>
          <t>Earth Power</t>
        </is>
      </c>
      <c r="H240" s="46" t="n"/>
      <c r="I240" s="60" t="inlineStr">
        <is>
          <t>Aerial Ace</t>
        </is>
      </c>
      <c r="J240" s="46" t="n"/>
      <c r="K240" s="61" t="inlineStr">
        <is>
          <t>Aqua Jet</t>
        </is>
      </c>
      <c r="L240" s="46" t="n"/>
      <c r="M240" s="58" t="inlineStr">
        <is>
          <t>Flamethrower</t>
        </is>
      </c>
      <c r="N240" s="46" t="n"/>
      <c r="O240" s="62" t="inlineStr">
        <is>
          <t>Rock Slide</t>
        </is>
      </c>
      <c r="P240" s="46" t="n"/>
    </row>
    <row r="241">
      <c r="E241" s="52" t="inlineStr">
        <is>
          <t>Volt Switch</t>
        </is>
      </c>
      <c r="F241" s="46" t="n"/>
      <c r="G241" s="58" t="inlineStr">
        <is>
          <t>Will-O-Wisp</t>
        </is>
      </c>
      <c r="H241" s="46" t="n"/>
      <c r="I241" s="62" t="inlineStr">
        <is>
          <t>Rock Slide</t>
        </is>
      </c>
      <c r="J241" s="46" t="n"/>
      <c r="K241" s="60" t="inlineStr">
        <is>
          <t>Aerial Ace</t>
        </is>
      </c>
      <c r="L241" s="46" t="n"/>
      <c r="M241" s="50" t="inlineStr">
        <is>
          <t>Crunch</t>
        </is>
      </c>
      <c r="N241" s="46" t="n"/>
      <c r="O241" s="67" t="inlineStr">
        <is>
          <t>Shadow Claw</t>
        </is>
      </c>
      <c r="P241" s="46" t="n"/>
    </row>
    <row r="242">
      <c r="E242" s="57" t="inlineStr">
        <is>
          <t>Note: Gym Leader. Barbaracle Lv26 is the ace.</t>
        </is>
      </c>
    </row>
    <row r="244" ht="24" customHeight="1">
      <c r="B244" s="38" t="inlineStr">
        <is>
          <t>Route 104 / Rustboro City</t>
        </is>
      </c>
      <c r="C244" s="39" t="n"/>
      <c r="D244" s="39" t="n"/>
      <c r="E244" s="39" t="n"/>
      <c r="F244" s="39" t="n"/>
      <c r="G244" s="39" t="n"/>
      <c r="H244" s="39" t="n"/>
      <c r="I244" s="39" t="n"/>
      <c r="J244" s="39" t="n"/>
      <c r="K244" s="39" t="n"/>
      <c r="L244" s="39" t="n"/>
      <c r="M244" s="39" t="n"/>
      <c r="N244" s="39" t="n"/>
      <c r="O244" s="39" t="n"/>
      <c r="P244" s="39" t="n"/>
      <c r="Q244" s="39" t="n"/>
    </row>
    <row r="246" ht="20" customHeight="1">
      <c r="B246" s="40" t="inlineStr">
        <is>
          <t>Rival</t>
        </is>
      </c>
      <c r="C246" s="41" t="n"/>
      <c r="D246" s="41" t="n"/>
      <c r="E246" s="42" t="inlineStr">
        <is>
          <t>Rival Brendan</t>
        </is>
      </c>
      <c r="F246" s="41" t="n"/>
      <c r="G246" s="41" t="n"/>
      <c r="H246" s="41" t="n"/>
      <c r="I246" s="41" t="n"/>
      <c r="J246" s="41" t="n"/>
      <c r="K246" s="41" t="n"/>
      <c r="L246" s="41" t="n"/>
      <c r="M246" s="41" t="n"/>
      <c r="N246" s="41" t="n"/>
      <c r="O246" s="41" t="n"/>
      <c r="P246" s="41" t="n"/>
      <c r="Q246" s="41" t="n"/>
    </row>
    <row r="247" ht="69" customHeight="1">
      <c r="E247" s="43">
        <f>IFERROR(_xlfn.IMAGE("https://play.pokemonshowdown.com/sprites/gen5/wingull.png"),"")</f>
        <v/>
      </c>
      <c r="G247" s="43">
        <f>IFERROR(_xlfn.IMAGE("https://play.pokemonshowdown.com/sprites/gen5/treecko.png"),"")</f>
        <v/>
      </c>
    </row>
    <row r="248">
      <c r="E248" s="45" t="inlineStr">
        <is>
          <t>Lv 13 Wingull</t>
        </is>
      </c>
      <c r="F248" s="46" t="n"/>
      <c r="G248" s="45" t="inlineStr">
        <is>
          <t>Lv 15 Treecko</t>
        </is>
      </c>
      <c r="H248" s="46" t="n"/>
      <c r="Q248" s="47" t="inlineStr">
        <is>
          <t>Pokémon</t>
        </is>
      </c>
    </row>
    <row r="249">
      <c r="E249" s="48" t="inlineStr">
        <is>
          <t>Modest</t>
        </is>
      </c>
      <c r="F249" s="48" t="inlineStr">
        <is>
          <t>Gluttony</t>
        </is>
      </c>
      <c r="G249" s="48" t="inlineStr">
        <is>
          <t>Modest</t>
        </is>
      </c>
      <c r="H249" s="48" t="inlineStr">
        <is>
          <t>Overgrow</t>
        </is>
      </c>
      <c r="Q249" s="47" t="inlineStr">
        <is>
          <t>Nature / Ability</t>
        </is>
      </c>
    </row>
    <row r="250">
      <c r="B250" s="47" t="inlineStr">
        <is>
          <t>AI Flags:</t>
        </is>
      </c>
      <c r="E250" s="49" t="inlineStr">
        <is>
          <t>(None)</t>
        </is>
      </c>
      <c r="F250" s="46" t="n"/>
      <c r="G250" s="49" t="inlineStr">
        <is>
          <t>(None)</t>
        </is>
      </c>
      <c r="H250" s="46" t="n"/>
      <c r="Q250" s="47" t="inlineStr">
        <is>
          <t>Item</t>
        </is>
      </c>
    </row>
    <row r="251">
      <c r="B251" s="44" t="inlineStr">
        <is>
          <t>Smart Trainer</t>
        </is>
      </c>
      <c r="E251" s="60" t="inlineStr">
        <is>
          <t>Peck</t>
        </is>
      </c>
      <c r="F251" s="46" t="n"/>
      <c r="G251" s="51" t="inlineStr">
        <is>
          <t>Pound</t>
        </is>
      </c>
      <c r="H251" s="46" t="n"/>
      <c r="Q251" s="47" t="inlineStr">
        <is>
          <t>Moves</t>
        </is>
      </c>
    </row>
    <row r="252">
      <c r="E252" s="61" t="inlineStr">
        <is>
          <t>Water Gun</t>
        </is>
      </c>
      <c r="F252" s="46" t="n"/>
      <c r="G252" s="59" t="inlineStr">
        <is>
          <t>Mega Drain</t>
        </is>
      </c>
      <c r="H252" s="46" t="n"/>
    </row>
    <row r="253">
      <c r="E253" s="51" t="inlineStr">
        <is>
          <t>Supersonic</t>
        </is>
      </c>
      <c r="F253" s="46" t="n"/>
      <c r="G253" s="65" t="inlineStr">
        <is>
          <t>Seismic Toss</t>
        </is>
      </c>
      <c r="H253" s="46" t="n"/>
    </row>
    <row r="254">
      <c r="E254" s="50" t="inlineStr">
        <is>
          <t>Bite</t>
        </is>
      </c>
      <c r="F254" s="46" t="n"/>
      <c r="G254" s="50" t="inlineStr">
        <is>
          <t>Bite</t>
        </is>
      </c>
      <c r="H254" s="46" t="n"/>
    </row>
    <row r="256" ht="20" customHeight="1">
      <c r="B256" s="40" t="inlineStr">
        <is>
          <t>Rival</t>
        </is>
      </c>
      <c r="C256" s="41" t="n"/>
      <c r="D256" s="41" t="n"/>
      <c r="E256" s="42" t="inlineStr">
        <is>
          <t>Rival Brendan</t>
        </is>
      </c>
      <c r="F256" s="41" t="n"/>
      <c r="G256" s="41" t="n"/>
      <c r="H256" s="41" t="n"/>
      <c r="I256" s="41" t="n"/>
      <c r="J256" s="41" t="n"/>
      <c r="K256" s="41" t="n"/>
      <c r="L256" s="41" t="n"/>
      <c r="M256" s="41" t="n"/>
      <c r="N256" s="41" t="n"/>
      <c r="O256" s="41" t="n"/>
      <c r="P256" s="41" t="n"/>
      <c r="Q256" s="41" t="n"/>
    </row>
    <row r="257" ht="69" customHeight="1">
      <c r="E257" s="43">
        <f>IFERROR(_xlfn.IMAGE("https://play.pokemonshowdown.com/sprites/gen5/slugma.png"),"")</f>
        <v/>
      </c>
      <c r="G257" s="43">
        <f>IFERROR(_xlfn.IMAGE("https://play.pokemonshowdown.com/sprites/gen5/mudkip.png"),"")</f>
        <v/>
      </c>
    </row>
    <row r="258">
      <c r="E258" s="45" t="inlineStr">
        <is>
          <t>Lv 13 Slugma</t>
        </is>
      </c>
      <c r="F258" s="46" t="n"/>
      <c r="G258" s="45" t="inlineStr">
        <is>
          <t>Lv 15 Mudkip</t>
        </is>
      </c>
      <c r="H258" s="46" t="n"/>
      <c r="Q258" s="47" t="inlineStr">
        <is>
          <t>Pokémon</t>
        </is>
      </c>
    </row>
    <row r="259">
      <c r="E259" s="48" t="inlineStr">
        <is>
          <t>Modest</t>
        </is>
      </c>
      <c r="F259" s="48" t="inlineStr">
        <is>
          <t>Magma Armor</t>
        </is>
      </c>
      <c r="G259" s="48" t="inlineStr">
        <is>
          <t>Adamant</t>
        </is>
      </c>
      <c r="H259" s="48" t="inlineStr">
        <is>
          <t>Huge Power</t>
        </is>
      </c>
      <c r="Q259" s="47" t="inlineStr">
        <is>
          <t>Nature / Ability</t>
        </is>
      </c>
    </row>
    <row r="260">
      <c r="B260" s="47" t="inlineStr">
        <is>
          <t>AI Flags:</t>
        </is>
      </c>
      <c r="E260" s="49" t="inlineStr">
        <is>
          <t>(None)</t>
        </is>
      </c>
      <c r="F260" s="46" t="n"/>
      <c r="G260" s="49" t="inlineStr">
        <is>
          <t>(None)</t>
        </is>
      </c>
      <c r="H260" s="46" t="n"/>
      <c r="Q260" s="47" t="inlineStr">
        <is>
          <t>Item</t>
        </is>
      </c>
    </row>
    <row r="261">
      <c r="B261" s="44" t="inlineStr">
        <is>
          <t>Smart Trainer</t>
        </is>
      </c>
      <c r="E261" s="58" t="inlineStr">
        <is>
          <t>Fire Spin</t>
        </is>
      </c>
      <c r="F261" s="46" t="n"/>
      <c r="G261" s="61" t="inlineStr">
        <is>
          <t>Water Gun</t>
        </is>
      </c>
      <c r="H261" s="46" t="n"/>
      <c r="Q261" s="47" t="inlineStr">
        <is>
          <t>Moves</t>
        </is>
      </c>
    </row>
    <row r="262">
      <c r="E262" s="55" t="inlineStr">
        <is>
          <t>Smog</t>
        </is>
      </c>
      <c r="F262" s="46" t="n"/>
      <c r="G262" s="53" t="inlineStr">
        <is>
          <t>Mud Slap</t>
        </is>
      </c>
      <c r="H262" s="46" t="n"/>
    </row>
    <row r="263">
      <c r="E263" s="62" t="inlineStr">
        <is>
          <t>Rock Throw</t>
        </is>
      </c>
      <c r="F263" s="46" t="n"/>
      <c r="G263" s="62" t="inlineStr">
        <is>
          <t>Rock Throw</t>
        </is>
      </c>
      <c r="H263" s="46" t="n"/>
    </row>
    <row r="264">
      <c r="E264" s="51" t="inlineStr">
        <is>
          <t>Recover</t>
        </is>
      </c>
      <c r="F264" s="46" t="n"/>
      <c r="G264" s="65" t="inlineStr">
        <is>
          <t>Rock Smash</t>
        </is>
      </c>
      <c r="H264" s="46" t="n"/>
    </row>
    <row r="266" ht="20" customHeight="1">
      <c r="B266" s="40" t="inlineStr">
        <is>
          <t>Rival</t>
        </is>
      </c>
      <c r="C266" s="41" t="n"/>
      <c r="D266" s="41" t="n"/>
      <c r="E266" s="42" t="inlineStr">
        <is>
          <t>Rival Brendan</t>
        </is>
      </c>
      <c r="F266" s="41" t="n"/>
      <c r="G266" s="41" t="n"/>
      <c r="H266" s="41" t="n"/>
      <c r="I266" s="41" t="n"/>
      <c r="J266" s="41" t="n"/>
      <c r="K266" s="41" t="n"/>
      <c r="L266" s="41" t="n"/>
      <c r="M266" s="41" t="n"/>
      <c r="N266" s="41" t="n"/>
      <c r="O266" s="41" t="n"/>
      <c r="P266" s="41" t="n"/>
      <c r="Q266" s="41" t="n"/>
    </row>
    <row r="267" ht="69" customHeight="1">
      <c r="E267" s="43">
        <f>IFERROR(_xlfn.IMAGE("https://play.pokemonshowdown.com/sprites/gen5/lotad.png"),"")</f>
        <v/>
      </c>
      <c r="G267" s="43">
        <f>IFERROR(_xlfn.IMAGE("https://play.pokemonshowdown.com/sprites/gen5/torchic.png"),"")</f>
        <v/>
      </c>
    </row>
    <row r="268">
      <c r="E268" s="45" t="inlineStr">
        <is>
          <t>Lv 13 Lotad</t>
        </is>
      </c>
      <c r="F268" s="46" t="n"/>
      <c r="G268" s="45" t="inlineStr">
        <is>
          <t>Lv 15 Torchic</t>
        </is>
      </c>
      <c r="H268" s="46" t="n"/>
      <c r="Q268" s="47" t="inlineStr">
        <is>
          <t>Pokémon</t>
        </is>
      </c>
    </row>
    <row r="269">
      <c r="E269" s="48" t="inlineStr">
        <is>
          <t>Modest</t>
        </is>
      </c>
      <c r="F269" s="48" t="inlineStr">
        <is>
          <t>Swift Swim</t>
        </is>
      </c>
      <c r="G269" s="48" t="inlineStr">
        <is>
          <t>Modest</t>
        </is>
      </c>
      <c r="H269" s="48" t="inlineStr">
        <is>
          <t>Blaze</t>
        </is>
      </c>
      <c r="Q269" s="47" t="inlineStr">
        <is>
          <t>Nature / Ability</t>
        </is>
      </c>
    </row>
    <row r="270">
      <c r="B270" s="47" t="inlineStr">
        <is>
          <t>AI Flags:</t>
        </is>
      </c>
      <c r="E270" s="49" t="inlineStr">
        <is>
          <t>(None)</t>
        </is>
      </c>
      <c r="F270" s="46" t="n"/>
      <c r="G270" s="49" t="inlineStr">
        <is>
          <t>(None)</t>
        </is>
      </c>
      <c r="H270" s="46" t="n"/>
      <c r="Q270" s="47" t="inlineStr">
        <is>
          <t>Item</t>
        </is>
      </c>
    </row>
    <row r="271">
      <c r="B271" s="44" t="inlineStr">
        <is>
          <t>Smart Trainer</t>
        </is>
      </c>
      <c r="E271" s="67" t="inlineStr">
        <is>
          <t>Astonish</t>
        </is>
      </c>
      <c r="F271" s="46" t="n"/>
      <c r="G271" s="51" t="inlineStr">
        <is>
          <t>Scratch</t>
        </is>
      </c>
      <c r="H271" s="46" t="n"/>
      <c r="Q271" s="47" t="inlineStr">
        <is>
          <t>Moves</t>
        </is>
      </c>
    </row>
    <row r="272">
      <c r="E272" s="59" t="inlineStr">
        <is>
          <t>Razor Leaf</t>
        </is>
      </c>
      <c r="F272" s="46" t="n"/>
      <c r="G272" s="60" t="inlineStr">
        <is>
          <t>Peck</t>
        </is>
      </c>
      <c r="H272" s="46" t="n"/>
    </row>
    <row r="273">
      <c r="E273" s="61" t="inlineStr">
        <is>
          <t>Water Gun</t>
        </is>
      </c>
      <c r="F273" s="46" t="n"/>
      <c r="G273" s="58" t="inlineStr">
        <is>
          <t>Ember</t>
        </is>
      </c>
      <c r="H273" s="46" t="n"/>
    </row>
    <row r="274">
      <c r="E274" s="50" t="inlineStr">
        <is>
          <t>Absorb</t>
        </is>
      </c>
      <c r="F274" s="46" t="n"/>
      <c r="G274" s="65" t="inlineStr">
        <is>
          <t>Double Kick</t>
        </is>
      </c>
      <c r="H274" s="46" t="n"/>
    </row>
    <row r="276" ht="24" customHeight="1">
      <c r="B276" s="38" t="inlineStr">
        <is>
          <t>Route 104</t>
        </is>
      </c>
      <c r="C276" s="39" t="n"/>
      <c r="D276" s="39" t="n"/>
      <c r="E276" s="39" t="n"/>
      <c r="F276" s="39" t="n"/>
      <c r="G276" s="39" t="n"/>
      <c r="H276" s="39" t="n"/>
      <c r="I276" s="39" t="n"/>
      <c r="J276" s="39" t="n"/>
      <c r="K276" s="39" t="n"/>
      <c r="L276" s="39" t="n"/>
      <c r="M276" s="39" t="n"/>
      <c r="N276" s="39" t="n"/>
      <c r="O276" s="39" t="n"/>
      <c r="P276" s="39" t="n"/>
      <c r="Q276" s="39" t="n"/>
    </row>
    <row r="278" ht="20" customHeight="1">
      <c r="B278" s="40" t="inlineStr">
        <is>
          <t>Lady</t>
        </is>
      </c>
      <c r="C278" s="41" t="n"/>
      <c r="D278" s="41" t="n"/>
      <c r="E278" s="42" t="inlineStr">
        <is>
          <t>Lady Cindy</t>
        </is>
      </c>
      <c r="F278" s="41" t="n"/>
      <c r="G278" s="41" t="n"/>
      <c r="H278" s="41" t="n"/>
      <c r="I278" s="41" t="n"/>
      <c r="J278" s="41" t="n"/>
      <c r="K278" s="41" t="n"/>
      <c r="L278" s="41" t="n"/>
      <c r="M278" s="41" t="n"/>
      <c r="N278" s="41" t="n"/>
      <c r="O278" s="41" t="n"/>
      <c r="P278" s="41" t="n"/>
      <c r="Q278" s="41" t="n"/>
    </row>
    <row r="279" ht="69" customHeight="1">
      <c r="E279" s="43">
        <f>IFERROR(_xlfn.IMAGE("https://play.pokemonshowdown.com/sprites/gen5/zigzagoon.png"),"")</f>
        <v/>
      </c>
      <c r="Q279" s="44" t="inlineStr">
        <is>
          <t>Forced on sight (range 4)
Items: Full Restore</t>
        </is>
      </c>
    </row>
    <row r="280">
      <c r="E280" s="45" t="inlineStr">
        <is>
          <t>Lv 7 Zigzagoon</t>
        </is>
      </c>
      <c r="F280" s="46" t="n"/>
      <c r="Q280" s="47" t="inlineStr">
        <is>
          <t>Pokémon</t>
        </is>
      </c>
    </row>
    <row r="281">
      <c r="E281" s="48" t="inlineStr">
        <is>
          <t>Adamant</t>
        </is>
      </c>
      <c r="F281" s="48" t="inlineStr">
        <is>
          <t>Gluttony</t>
        </is>
      </c>
      <c r="Q281" s="47" t="inlineStr">
        <is>
          <t>Nature / Ability</t>
        </is>
      </c>
    </row>
    <row r="282">
      <c r="B282" s="47" t="inlineStr">
        <is>
          <t>AI Flags:</t>
        </is>
      </c>
      <c r="E282" s="49" t="inlineStr">
        <is>
          <t>Nugget</t>
        </is>
      </c>
      <c r="F282" s="46" t="n"/>
      <c r="Q282" s="47" t="inlineStr">
        <is>
          <t>Item</t>
        </is>
      </c>
    </row>
    <row r="283">
      <c r="B283" s="44" t="inlineStr">
        <is>
          <t>Smart Trainer</t>
        </is>
      </c>
      <c r="E283" s="51" t="inlineStr">
        <is>
          <t>Quick Attack</t>
        </is>
      </c>
      <c r="F283" s="46" t="n"/>
      <c r="Q283" s="47" t="inlineStr">
        <is>
          <t>Moves</t>
        </is>
      </c>
    </row>
    <row r="284">
      <c r="E284" s="53" t="inlineStr">
        <is>
          <t>Sand Attack</t>
        </is>
      </c>
      <c r="F284" s="46" t="n"/>
    </row>
    <row r="285">
      <c r="E285" s="50" t="inlineStr">
        <is>
          <t>Bite</t>
        </is>
      </c>
      <c r="F285" s="46" t="n"/>
    </row>
    <row r="286">
      <c r="E286" s="56" t="inlineStr">
        <is>
          <t>-</t>
        </is>
      </c>
      <c r="F286" s="46" t="n"/>
    </row>
    <row r="288" ht="24" customHeight="1">
      <c r="B288" s="38" t="inlineStr">
        <is>
          <t>Route 104 / Rustboro City</t>
        </is>
      </c>
      <c r="C288" s="39" t="n"/>
      <c r="D288" s="39" t="n"/>
      <c r="E288" s="39" t="n"/>
      <c r="F288" s="39" t="n"/>
      <c r="G288" s="39" t="n"/>
      <c r="H288" s="39" t="n"/>
      <c r="I288" s="39" t="n"/>
      <c r="J288" s="39" t="n"/>
      <c r="K288" s="39" t="n"/>
      <c r="L288" s="39" t="n"/>
      <c r="M288" s="39" t="n"/>
      <c r="N288" s="39" t="n"/>
      <c r="O288" s="39" t="n"/>
      <c r="P288" s="39" t="n"/>
      <c r="Q288" s="39" t="n"/>
    </row>
    <row r="290" ht="20" customHeight="1">
      <c r="B290" s="40" t="inlineStr">
        <is>
          <t>Rival</t>
        </is>
      </c>
      <c r="C290" s="41" t="n"/>
      <c r="D290" s="41" t="n"/>
      <c r="E290" s="42" t="inlineStr">
        <is>
          <t>Rival May</t>
        </is>
      </c>
      <c r="F290" s="41" t="n"/>
      <c r="G290" s="41" t="n"/>
      <c r="H290" s="41" t="n"/>
      <c r="I290" s="41" t="n"/>
      <c r="J290" s="41" t="n"/>
      <c r="K290" s="41" t="n"/>
      <c r="L290" s="41" t="n"/>
      <c r="M290" s="41" t="n"/>
      <c r="N290" s="41" t="n"/>
      <c r="O290" s="41" t="n"/>
      <c r="P290" s="41" t="n"/>
      <c r="Q290" s="41" t="n"/>
    </row>
    <row r="291" ht="69" customHeight="1">
      <c r="E291" s="43">
        <f>IFERROR(_xlfn.IMAGE("https://play.pokemonshowdown.com/sprites/gen5/wingull.png"),"")</f>
        <v/>
      </c>
      <c r="G291" s="43">
        <f>IFERROR(_xlfn.IMAGE("https://play.pokemonshowdown.com/sprites/gen5/treecko.png"),"")</f>
        <v/>
      </c>
    </row>
    <row r="292">
      <c r="E292" s="45" t="inlineStr">
        <is>
          <t>Lv 13 Wingull</t>
        </is>
      </c>
      <c r="F292" s="46" t="n"/>
      <c r="G292" s="45" t="inlineStr">
        <is>
          <t>Lv 15 Treecko</t>
        </is>
      </c>
      <c r="H292" s="46" t="n"/>
      <c r="Q292" s="47" t="inlineStr">
        <is>
          <t>Pokémon</t>
        </is>
      </c>
    </row>
    <row r="293">
      <c r="E293" s="48" t="inlineStr">
        <is>
          <t>Modest</t>
        </is>
      </c>
      <c r="F293" s="48" t="inlineStr">
        <is>
          <t>Gluttony</t>
        </is>
      </c>
      <c r="G293" s="48" t="inlineStr">
        <is>
          <t>Modest</t>
        </is>
      </c>
      <c r="H293" s="48" t="inlineStr">
        <is>
          <t>Overgrow</t>
        </is>
      </c>
      <c r="Q293" s="47" t="inlineStr">
        <is>
          <t>Nature / Ability</t>
        </is>
      </c>
    </row>
    <row r="294">
      <c r="B294" s="47" t="inlineStr">
        <is>
          <t>AI Flags:</t>
        </is>
      </c>
      <c r="E294" s="49" t="inlineStr">
        <is>
          <t>(None)</t>
        </is>
      </c>
      <c r="F294" s="46" t="n"/>
      <c r="G294" s="49" t="inlineStr">
        <is>
          <t>(None)</t>
        </is>
      </c>
      <c r="H294" s="46" t="n"/>
      <c r="Q294" s="47" t="inlineStr">
        <is>
          <t>Item</t>
        </is>
      </c>
    </row>
    <row r="295">
      <c r="B295" s="44" t="inlineStr">
        <is>
          <t>Smart Trainer</t>
        </is>
      </c>
      <c r="E295" s="60" t="inlineStr">
        <is>
          <t>Peck</t>
        </is>
      </c>
      <c r="F295" s="46" t="n"/>
      <c r="G295" s="51" t="inlineStr">
        <is>
          <t>Pound</t>
        </is>
      </c>
      <c r="H295" s="46" t="n"/>
      <c r="Q295" s="47" t="inlineStr">
        <is>
          <t>Moves</t>
        </is>
      </c>
    </row>
    <row r="296">
      <c r="E296" s="61" t="inlineStr">
        <is>
          <t>Water Gun</t>
        </is>
      </c>
      <c r="F296" s="46" t="n"/>
      <c r="G296" s="59" t="inlineStr">
        <is>
          <t>Mega Drain</t>
        </is>
      </c>
      <c r="H296" s="46" t="n"/>
    </row>
    <row r="297">
      <c r="E297" s="51" t="inlineStr">
        <is>
          <t>Supersonic</t>
        </is>
      </c>
      <c r="F297" s="46" t="n"/>
      <c r="G297" s="65" t="inlineStr">
        <is>
          <t>Seismic Toss</t>
        </is>
      </c>
      <c r="H297" s="46" t="n"/>
    </row>
    <row r="298">
      <c r="E298" s="50" t="inlineStr">
        <is>
          <t>Bite</t>
        </is>
      </c>
      <c r="F298" s="46" t="n"/>
      <c r="G298" s="50" t="inlineStr">
        <is>
          <t>Bite</t>
        </is>
      </c>
      <c r="H298" s="46" t="n"/>
    </row>
    <row r="300" ht="20" customHeight="1">
      <c r="B300" s="40" t="inlineStr">
        <is>
          <t>Rival</t>
        </is>
      </c>
      <c r="C300" s="41" t="n"/>
      <c r="D300" s="41" t="n"/>
      <c r="E300" s="42" t="inlineStr">
        <is>
          <t>Rival May</t>
        </is>
      </c>
      <c r="F300" s="41" t="n"/>
      <c r="G300" s="41" t="n"/>
      <c r="H300" s="41" t="n"/>
      <c r="I300" s="41" t="n"/>
      <c r="J300" s="41" t="n"/>
      <c r="K300" s="41" t="n"/>
      <c r="L300" s="41" t="n"/>
      <c r="M300" s="41" t="n"/>
      <c r="N300" s="41" t="n"/>
      <c r="O300" s="41" t="n"/>
      <c r="P300" s="41" t="n"/>
      <c r="Q300" s="41" t="n"/>
    </row>
    <row r="301" ht="69" customHeight="1">
      <c r="E301" s="43">
        <f>IFERROR(_xlfn.IMAGE("https://play.pokemonshowdown.com/sprites/gen5/torkoal.png"),"")</f>
        <v/>
      </c>
      <c r="G301" s="43">
        <f>IFERROR(_xlfn.IMAGE("https://play.pokemonshowdown.com/sprites/gen5/mudkip.png"),"")</f>
        <v/>
      </c>
    </row>
    <row r="302">
      <c r="E302" s="45" t="inlineStr">
        <is>
          <t>Lv 13 Torkoal</t>
        </is>
      </c>
      <c r="F302" s="46" t="n"/>
      <c r="G302" s="45" t="inlineStr">
        <is>
          <t>Lv 15 Mudkip</t>
        </is>
      </c>
      <c r="H302" s="46" t="n"/>
      <c r="Q302" s="47" t="inlineStr">
        <is>
          <t>Pokémon</t>
        </is>
      </c>
    </row>
    <row r="303">
      <c r="E303" s="48" t="inlineStr">
        <is>
          <t>Adamant</t>
        </is>
      </c>
      <c r="F303" s="48" t="inlineStr">
        <is>
          <t>White Smoke</t>
        </is>
      </c>
      <c r="G303" s="48" t="inlineStr">
        <is>
          <t>Adamant</t>
        </is>
      </c>
      <c r="H303" s="48" t="inlineStr">
        <is>
          <t>Huge Power</t>
        </is>
      </c>
      <c r="Q303" s="47" t="inlineStr">
        <is>
          <t>Nature / Ability</t>
        </is>
      </c>
    </row>
    <row r="304">
      <c r="B304" s="47" t="inlineStr">
        <is>
          <t>AI Flags:</t>
        </is>
      </c>
      <c r="E304" s="49" t="inlineStr">
        <is>
          <t>(None)</t>
        </is>
      </c>
      <c r="F304" s="46" t="n"/>
      <c r="G304" s="49" t="inlineStr">
        <is>
          <t>(None)</t>
        </is>
      </c>
      <c r="H304" s="46" t="n"/>
      <c r="Q304" s="47" t="inlineStr">
        <is>
          <t>Item</t>
        </is>
      </c>
    </row>
    <row r="305">
      <c r="B305" s="44" t="inlineStr">
        <is>
          <t>Smart Trainer</t>
        </is>
      </c>
      <c r="E305" s="58" t="inlineStr">
        <is>
          <t>Fire Spin</t>
        </is>
      </c>
      <c r="F305" s="46" t="n"/>
      <c r="G305" s="61" t="inlineStr">
        <is>
          <t>Water Gun</t>
        </is>
      </c>
      <c r="H305" s="46" t="n"/>
      <c r="Q305" s="47" t="inlineStr">
        <is>
          <t>Moves</t>
        </is>
      </c>
    </row>
    <row r="306">
      <c r="E306" s="55" t="inlineStr">
        <is>
          <t>Smog</t>
        </is>
      </c>
      <c r="F306" s="46" t="n"/>
      <c r="G306" s="53" t="inlineStr">
        <is>
          <t>Mud Slap</t>
        </is>
      </c>
      <c r="H306" s="46" t="n"/>
    </row>
    <row r="307">
      <c r="E307" s="51" t="inlineStr">
        <is>
          <t>Smokescreen</t>
        </is>
      </c>
      <c r="F307" s="46" t="n"/>
      <c r="G307" s="62" t="inlineStr">
        <is>
          <t>Rock Throw</t>
        </is>
      </c>
      <c r="H307" s="46" t="n"/>
    </row>
    <row r="308">
      <c r="E308" s="58" t="inlineStr">
        <is>
          <t>Ember</t>
        </is>
      </c>
      <c r="F308" s="46" t="n"/>
      <c r="G308" s="65" t="inlineStr">
        <is>
          <t>Rock Smash</t>
        </is>
      </c>
      <c r="H308" s="46" t="n"/>
    </row>
    <row r="310" ht="20" customHeight="1">
      <c r="B310" s="40" t="inlineStr">
        <is>
          <t>Rival</t>
        </is>
      </c>
      <c r="C310" s="41" t="n"/>
      <c r="D310" s="41" t="n"/>
      <c r="E310" s="42" t="inlineStr">
        <is>
          <t>Rival May</t>
        </is>
      </c>
      <c r="F310" s="41" t="n"/>
      <c r="G310" s="41" t="n"/>
      <c r="H310" s="41" t="n"/>
      <c r="I310" s="41" t="n"/>
      <c r="J310" s="41" t="n"/>
      <c r="K310" s="41" t="n"/>
      <c r="L310" s="41" t="n"/>
      <c r="M310" s="41" t="n"/>
      <c r="N310" s="41" t="n"/>
      <c r="O310" s="41" t="n"/>
      <c r="P310" s="41" t="n"/>
      <c r="Q310" s="41" t="n"/>
    </row>
    <row r="311" ht="69" customHeight="1">
      <c r="E311" s="43">
        <f>IFERROR(_xlfn.IMAGE("https://play.pokemonshowdown.com/sprites/gen5/lotad.png"),"")</f>
        <v/>
      </c>
      <c r="G311" s="43">
        <f>IFERROR(_xlfn.IMAGE("https://play.pokemonshowdown.com/sprites/gen5/torchic.png"),"")</f>
        <v/>
      </c>
    </row>
    <row r="312">
      <c r="E312" s="45" t="inlineStr">
        <is>
          <t>Lv 13 Lotad</t>
        </is>
      </c>
      <c r="F312" s="46" t="n"/>
      <c r="G312" s="45" t="inlineStr">
        <is>
          <t>Lv 15 Torchic</t>
        </is>
      </c>
      <c r="H312" s="46" t="n"/>
      <c r="Q312" s="47" t="inlineStr">
        <is>
          <t>Pokémon</t>
        </is>
      </c>
    </row>
    <row r="313">
      <c r="E313" s="48" t="inlineStr">
        <is>
          <t>Modest</t>
        </is>
      </c>
      <c r="F313" s="48" t="inlineStr">
        <is>
          <t>Swift Swim</t>
        </is>
      </c>
      <c r="G313" s="48" t="inlineStr">
        <is>
          <t>Modest</t>
        </is>
      </c>
      <c r="H313" s="48" t="inlineStr">
        <is>
          <t>Blaze</t>
        </is>
      </c>
      <c r="Q313" s="47" t="inlineStr">
        <is>
          <t>Nature / Ability</t>
        </is>
      </c>
    </row>
    <row r="314">
      <c r="B314" s="47" t="inlineStr">
        <is>
          <t>AI Flags:</t>
        </is>
      </c>
      <c r="E314" s="49" t="inlineStr">
        <is>
          <t>(None)</t>
        </is>
      </c>
      <c r="F314" s="46" t="n"/>
      <c r="G314" s="49" t="inlineStr">
        <is>
          <t>(None)</t>
        </is>
      </c>
      <c r="H314" s="46" t="n"/>
      <c r="Q314" s="47" t="inlineStr">
        <is>
          <t>Item</t>
        </is>
      </c>
    </row>
    <row r="315">
      <c r="B315" s="44" t="inlineStr">
        <is>
          <t>Smart Trainer</t>
        </is>
      </c>
      <c r="E315" s="67" t="inlineStr">
        <is>
          <t>Astonish</t>
        </is>
      </c>
      <c r="F315" s="46" t="n"/>
      <c r="G315" s="51" t="inlineStr">
        <is>
          <t>Scratch</t>
        </is>
      </c>
      <c r="H315" s="46" t="n"/>
      <c r="Q315" s="47" t="inlineStr">
        <is>
          <t>Moves</t>
        </is>
      </c>
    </row>
    <row r="316">
      <c r="E316" s="59" t="inlineStr">
        <is>
          <t>Razor Leaf</t>
        </is>
      </c>
      <c r="F316" s="46" t="n"/>
      <c r="G316" s="60" t="inlineStr">
        <is>
          <t>Peck</t>
        </is>
      </c>
      <c r="H316" s="46" t="n"/>
    </row>
    <row r="317">
      <c r="E317" s="61" t="inlineStr">
        <is>
          <t>Water Gun</t>
        </is>
      </c>
      <c r="F317" s="46" t="n"/>
      <c r="G317" s="58" t="inlineStr">
        <is>
          <t>Ember</t>
        </is>
      </c>
      <c r="H317" s="46" t="n"/>
    </row>
    <row r="318">
      <c r="E318" s="50" t="inlineStr">
        <is>
          <t>Absorb</t>
        </is>
      </c>
      <c r="F318" s="46" t="n"/>
      <c r="G318" s="65" t="inlineStr">
        <is>
          <t>Double Kick</t>
        </is>
      </c>
      <c r="H318" s="46" t="n"/>
    </row>
    <row r="320" ht="24" customHeight="1">
      <c r="B320" s="38" t="inlineStr">
        <is>
          <t>Rusturf Tunnel</t>
        </is>
      </c>
      <c r="C320" s="39" t="n"/>
      <c r="D320" s="39" t="n"/>
      <c r="E320" s="39" t="n"/>
      <c r="F320" s="39" t="n"/>
      <c r="G320" s="39" t="n"/>
      <c r="H320" s="39" t="n"/>
      <c r="I320" s="39" t="n"/>
      <c r="J320" s="39" t="n"/>
      <c r="K320" s="39" t="n"/>
      <c r="L320" s="39" t="n"/>
      <c r="M320" s="39" t="n"/>
      <c r="N320" s="39" t="n"/>
      <c r="O320" s="39" t="n"/>
      <c r="P320" s="39" t="n"/>
      <c r="Q320" s="39" t="n"/>
    </row>
    <row r="322" ht="20" customHeight="1">
      <c r="B322" s="40" t="inlineStr">
        <is>
          <t>Team Aqua</t>
        </is>
      </c>
      <c r="C322" s="41" t="n"/>
      <c r="D322" s="41" t="n"/>
      <c r="E322" s="42" t="inlineStr">
        <is>
          <t>Team Aqua Grunt</t>
        </is>
      </c>
      <c r="F322" s="41" t="n"/>
      <c r="G322" s="41" t="n"/>
      <c r="H322" s="41" t="n"/>
      <c r="I322" s="41" t="n"/>
      <c r="J322" s="41" t="n"/>
      <c r="K322" s="41" t="n"/>
      <c r="L322" s="41" t="n"/>
      <c r="M322" s="41" t="n"/>
      <c r="N322" s="41" t="n"/>
      <c r="O322" s="41" t="n"/>
      <c r="P322" s="41" t="n"/>
      <c r="Q322" s="41" t="n"/>
    </row>
    <row r="323" ht="69" customHeight="1">
      <c r="E323" s="43">
        <f>IFERROR(_xlfn.IMAGE("https://play.pokemonshowdown.com/sprites/gen5/trubbish.png"),"")</f>
        <v/>
      </c>
      <c r="G323" s="43">
        <f>IFERROR(_xlfn.IMAGE("https://play.pokemonshowdown.com/sprites/gen5/simipour.png"),"")</f>
        <v/>
      </c>
      <c r="I323" s="43">
        <f>IFERROR(_xlfn.IMAGE("https://play.pokemonshowdown.com/sprites/gen5/umbreon.png"),"")</f>
        <v/>
      </c>
      <c r="K323" s="43">
        <f>IFERROR(_xlfn.IMAGE("https://play.pokemonshowdown.com/sprites/gen5/emolga.png"),"")</f>
        <v/>
      </c>
      <c r="M323" s="43">
        <f>IFERROR(_xlfn.IMAGE("https://play.pokemonshowdown.com/sprites/gen5/fraxure.png"),"")</f>
        <v/>
      </c>
      <c r="Q323" s="44" t="inlineStr">
        <is>
          <t>Optional</t>
        </is>
      </c>
    </row>
    <row r="324">
      <c r="E324" s="45" t="inlineStr">
        <is>
          <t>Lv 26 Trubbish</t>
        </is>
      </c>
      <c r="F324" s="46" t="n"/>
      <c r="G324" s="45" t="inlineStr">
        <is>
          <t>Lv 26 Simipour</t>
        </is>
      </c>
      <c r="H324" s="46" t="n"/>
      <c r="I324" s="45" t="inlineStr">
        <is>
          <t>Lv 26 Umbreon</t>
        </is>
      </c>
      <c r="J324" s="46" t="n"/>
      <c r="K324" s="45" t="inlineStr">
        <is>
          <t>Lv 26 Emolga</t>
        </is>
      </c>
      <c r="L324" s="46" t="n"/>
      <c r="M324" s="45" t="inlineStr">
        <is>
          <t>Lv 26 Fraxure</t>
        </is>
      </c>
      <c r="N324" s="46" t="n"/>
      <c r="Q324" s="47" t="inlineStr">
        <is>
          <t>Pokémon</t>
        </is>
      </c>
    </row>
    <row r="325">
      <c r="E325" s="48" t="inlineStr">
        <is>
          <t>Bold</t>
        </is>
      </c>
      <c r="F325" s="48" t="inlineStr">
        <is>
          <t>Aftermath</t>
        </is>
      </c>
      <c r="G325" s="48" t="inlineStr">
        <is>
          <t>Timid</t>
        </is>
      </c>
      <c r="H325" s="48" t="inlineStr">
        <is>
          <t>Torrent</t>
        </is>
      </c>
      <c r="I325" s="48" t="inlineStr">
        <is>
          <t>Careful</t>
        </is>
      </c>
      <c r="J325" s="48" t="inlineStr">
        <is>
          <t>Synchronize</t>
        </is>
      </c>
      <c r="K325" s="48" t="inlineStr">
        <is>
          <t>Timid</t>
        </is>
      </c>
      <c r="L325" s="48" t="inlineStr">
        <is>
          <t>Motor Drive</t>
        </is>
      </c>
      <c r="M325" s="48" t="inlineStr">
        <is>
          <t>Jolly</t>
        </is>
      </c>
      <c r="N325" s="48" t="inlineStr">
        <is>
          <t>Mold Breaker</t>
        </is>
      </c>
      <c r="Q325" s="47" t="inlineStr">
        <is>
          <t>Nature / Ability</t>
        </is>
      </c>
    </row>
    <row r="326">
      <c r="B326" s="47" t="inlineStr">
        <is>
          <t>AI Flags:</t>
        </is>
      </c>
      <c r="E326" s="49" t="inlineStr">
        <is>
          <t>Focus Sash</t>
        </is>
      </c>
      <c r="F326" s="46" t="n"/>
      <c r="G326" s="49" t="inlineStr">
        <is>
          <t>Mystic Water</t>
        </is>
      </c>
      <c r="H326" s="46" t="n"/>
      <c r="I326" s="49" t="inlineStr">
        <is>
          <t>Leftovers</t>
        </is>
      </c>
      <c r="J326" s="46" t="n"/>
      <c r="K326" s="49" t="inlineStr">
        <is>
          <t>Sitrus Berry</t>
        </is>
      </c>
      <c r="L326" s="46" t="n"/>
      <c r="M326" s="49" t="inlineStr">
        <is>
          <t>Dragon Fang</t>
        </is>
      </c>
      <c r="N326" s="46" t="n"/>
      <c r="Q326" s="47" t="inlineStr">
        <is>
          <t>Item</t>
        </is>
      </c>
    </row>
    <row r="327">
      <c r="B327" s="44" t="inlineStr">
        <is>
          <t>Smart Trainer</t>
        </is>
      </c>
      <c r="E327" s="55" t="inlineStr">
        <is>
          <t>Toxic Spikes</t>
        </is>
      </c>
      <c r="F327" s="46" t="n"/>
      <c r="G327" s="61" t="inlineStr">
        <is>
          <t>Water Pulse</t>
        </is>
      </c>
      <c r="H327" s="46" t="n"/>
      <c r="I327" s="50" t="inlineStr">
        <is>
          <t>Foul Play</t>
        </is>
      </c>
      <c r="J327" s="46" t="n"/>
      <c r="K327" s="52" t="inlineStr">
        <is>
          <t>Discharge</t>
        </is>
      </c>
      <c r="L327" s="46" t="n"/>
      <c r="M327" s="68" t="inlineStr">
        <is>
          <t>Dragon Claw</t>
        </is>
      </c>
      <c r="N327" s="46" t="n"/>
      <c r="Q327" s="47" t="inlineStr">
        <is>
          <t>Moves</t>
        </is>
      </c>
    </row>
    <row r="328">
      <c r="E328" s="55" t="inlineStr">
        <is>
          <t>Sludge Bomb</t>
        </is>
      </c>
      <c r="F328" s="46" t="n"/>
      <c r="G328" s="64" t="inlineStr">
        <is>
          <t>Icy Wind</t>
        </is>
      </c>
      <c r="H328" s="46" t="n"/>
      <c r="I328" s="51" t="inlineStr">
        <is>
          <t>Moonlight</t>
        </is>
      </c>
      <c r="J328" s="46" t="n"/>
      <c r="K328" s="60" t="inlineStr">
        <is>
          <t>Air Slash</t>
        </is>
      </c>
      <c r="L328" s="46" t="n"/>
      <c r="M328" s="68" t="inlineStr">
        <is>
          <t>Dual Chop</t>
        </is>
      </c>
      <c r="N328" s="46" t="n"/>
    </row>
    <row r="329">
      <c r="E329" s="62" t="inlineStr">
        <is>
          <t>Rock Blast</t>
        </is>
      </c>
      <c r="F329" s="46" t="n"/>
      <c r="G329" s="59" t="inlineStr">
        <is>
          <t>Grass Knot</t>
        </is>
      </c>
      <c r="H329" s="46" t="n"/>
      <c r="I329" s="55" t="inlineStr">
        <is>
          <t>Toxic</t>
        </is>
      </c>
      <c r="J329" s="46" t="n"/>
      <c r="K329" s="51" t="inlineStr">
        <is>
          <t>Encore</t>
        </is>
      </c>
      <c r="L329" s="46" t="n"/>
      <c r="M329" s="62" t="inlineStr">
        <is>
          <t>Rock Tomb</t>
        </is>
      </c>
      <c r="N329" s="46" t="n"/>
    </row>
    <row r="330">
      <c r="E330" s="51" t="inlineStr">
        <is>
          <t>Explosion</t>
        </is>
      </c>
      <c r="F330" s="46" t="n"/>
      <c r="G330" s="50" t="inlineStr">
        <is>
          <t>Taunt</t>
        </is>
      </c>
      <c r="H330" s="46" t="n"/>
      <c r="I330" s="51" t="inlineStr">
        <is>
          <t>Protect</t>
        </is>
      </c>
      <c r="J330" s="46" t="n"/>
      <c r="K330" s="54" t="inlineStr">
        <is>
          <t>U-turn</t>
        </is>
      </c>
      <c r="L330" s="46" t="n"/>
      <c r="M330" s="68" t="inlineStr">
        <is>
          <t>Dragon Dance</t>
        </is>
      </c>
      <c r="N330" s="46" t="n"/>
    </row>
    <row r="332" ht="20" customHeight="1">
      <c r="B332" s="40" t="inlineStr">
        <is>
          <t>Hiker</t>
        </is>
      </c>
      <c r="C332" s="41" t="n"/>
      <c r="D332" s="41" t="n"/>
      <c r="E332" s="42" t="inlineStr">
        <is>
          <t>Hiker Mike (Rematch 1)</t>
        </is>
      </c>
      <c r="F332" s="41" t="n"/>
      <c r="G332" s="41" t="n"/>
      <c r="H332" s="41" t="n"/>
      <c r="I332" s="41" t="n"/>
      <c r="J332" s="41" t="n"/>
      <c r="K332" s="41" t="n"/>
      <c r="L332" s="41" t="n"/>
      <c r="M332" s="41" t="n"/>
      <c r="N332" s="41" t="n"/>
      <c r="O332" s="41" t="n"/>
      <c r="P332" s="41" t="n"/>
      <c r="Q332" s="41" t="n"/>
    </row>
    <row r="333" ht="69" customHeight="1">
      <c r="E333" s="43">
        <f>IFERROR(_xlfn.IMAGE("https://play.pokemonshowdown.com/sprites/gen5/geodude.png"),"")</f>
        <v/>
      </c>
      <c r="G333" s="43">
        <f>IFERROR(_xlfn.IMAGE("https://play.pokemonshowdown.com/sprites/gen5/geodude.png"),"")</f>
        <v/>
      </c>
      <c r="I333" s="43">
        <f>IFERROR(_xlfn.IMAGE("https://play.pokemonshowdown.com/sprites/gen5/machop.png"),"")</f>
        <v/>
      </c>
      <c r="Q333" s="44" t="inlineStr">
        <is>
          <t>Forced on sight (range 3)</t>
        </is>
      </c>
    </row>
    <row r="334">
      <c r="E334" s="45" t="inlineStr">
        <is>
          <t>Lv 16 Geodude</t>
        </is>
      </c>
      <c r="F334" s="46" t="n"/>
      <c r="G334" s="45" t="inlineStr">
        <is>
          <t>Lv 16 Geodude</t>
        </is>
      </c>
      <c r="H334" s="46" t="n"/>
      <c r="I334" s="45" t="inlineStr">
        <is>
          <t>Lv 16 Machop</t>
        </is>
      </c>
      <c r="J334" s="46" t="n"/>
      <c r="Q334" s="47" t="inlineStr">
        <is>
          <t>Pokémon</t>
        </is>
      </c>
    </row>
    <row r="335">
      <c r="E335" s="48" t="inlineStr">
        <is>
          <t>Adamant</t>
        </is>
      </c>
      <c r="F335" s="48" t="inlineStr">
        <is>
          <t>Rock Head</t>
        </is>
      </c>
      <c r="G335" s="48" t="inlineStr">
        <is>
          <t>Adamant</t>
        </is>
      </c>
      <c r="H335" s="48" t="inlineStr">
        <is>
          <t>Rock Head</t>
        </is>
      </c>
      <c r="I335" s="48" t="inlineStr">
        <is>
          <t>Adamant</t>
        </is>
      </c>
      <c r="J335" s="48" t="inlineStr">
        <is>
          <t>No Guard</t>
        </is>
      </c>
      <c r="Q335" s="47" t="inlineStr">
        <is>
          <t>Nature / Ability</t>
        </is>
      </c>
    </row>
    <row r="336">
      <c r="B336" s="47" t="inlineStr">
        <is>
          <t>AI Flags:</t>
        </is>
      </c>
      <c r="E336" s="49" t="inlineStr">
        <is>
          <t>(None)</t>
        </is>
      </c>
      <c r="F336" s="46" t="n"/>
      <c r="G336" s="49" t="inlineStr">
        <is>
          <t>(None)</t>
        </is>
      </c>
      <c r="H336" s="46" t="n"/>
      <c r="I336" s="49" t="inlineStr">
        <is>
          <t>(None)</t>
        </is>
      </c>
      <c r="J336" s="46" t="n"/>
      <c r="Q336" s="47" t="inlineStr">
        <is>
          <t>Item</t>
        </is>
      </c>
    </row>
    <row r="337">
      <c r="B337" s="44" t="inlineStr">
        <is>
          <t>Smart Trainer</t>
        </is>
      </c>
      <c r="E337" s="53" t="inlineStr">
        <is>
          <t>Mud Bomb</t>
        </is>
      </c>
      <c r="F337" s="46" t="n"/>
      <c r="G337" s="53" t="inlineStr">
        <is>
          <t>Mud Bomb</t>
        </is>
      </c>
      <c r="H337" s="46" t="n"/>
      <c r="I337" s="51" t="inlineStr">
        <is>
          <t>Pound</t>
        </is>
      </c>
      <c r="J337" s="46" t="n"/>
      <c r="Q337" s="47" t="inlineStr">
        <is>
          <t>Moves</t>
        </is>
      </c>
    </row>
    <row r="338">
      <c r="E338" s="51" t="inlineStr">
        <is>
          <t>Headbutt</t>
        </is>
      </c>
      <c r="F338" s="46" t="n"/>
      <c r="G338" s="51" t="inlineStr">
        <is>
          <t>Headbutt</t>
        </is>
      </c>
      <c r="H338" s="46" t="n"/>
      <c r="I338" s="62" t="inlineStr">
        <is>
          <t>Rock Throw</t>
        </is>
      </c>
      <c r="J338" s="46" t="n"/>
    </row>
    <row r="339">
      <c r="E339" s="65" t="inlineStr">
        <is>
          <t>Karate Chop</t>
        </is>
      </c>
      <c r="F339" s="46" t="n"/>
      <c r="G339" s="65" t="inlineStr">
        <is>
          <t>Karate Chop</t>
        </is>
      </c>
      <c r="H339" s="46" t="n"/>
      <c r="I339" s="65" t="inlineStr">
        <is>
          <t>Seismic Toss</t>
        </is>
      </c>
      <c r="J339" s="46" t="n"/>
    </row>
    <row r="340">
      <c r="E340" s="51" t="inlineStr">
        <is>
          <t>Self Destruct</t>
        </is>
      </c>
      <c r="F340" s="46" t="n"/>
      <c r="G340" s="51" t="inlineStr">
        <is>
          <t>Self Destruct</t>
        </is>
      </c>
      <c r="H340" s="46" t="n"/>
      <c r="I340" s="65" t="inlineStr">
        <is>
          <t>Wake Up Slap</t>
        </is>
      </c>
      <c r="J340" s="46" t="n"/>
    </row>
  </sheetData>
  <mergeCells count="890">
    <mergeCell ref="K227:L227"/>
    <mergeCell ref="E71:F71"/>
    <mergeCell ref="K33:L33"/>
    <mergeCell ref="I104:J104"/>
    <mergeCell ref="G71:H71"/>
    <mergeCell ref="I340:J340"/>
    <mergeCell ref="B53:D53"/>
    <mergeCell ref="E234:F234"/>
    <mergeCell ref="G307:H307"/>
    <mergeCell ref="E8:F8"/>
    <mergeCell ref="E79:F79"/>
    <mergeCell ref="K241:L241"/>
    <mergeCell ref="M70:N70"/>
    <mergeCell ref="K35:L35"/>
    <mergeCell ref="I106:J106"/>
    <mergeCell ref="M241:N241"/>
    <mergeCell ref="E171:F171"/>
    <mergeCell ref="B261:D264"/>
    <mergeCell ref="Q315:Q318"/>
    <mergeCell ref="E137:F137"/>
    <mergeCell ref="Q23:Q26"/>
    <mergeCell ref="G66:H66"/>
    <mergeCell ref="G137:H137"/>
    <mergeCell ref="I66:J66"/>
    <mergeCell ref="E308:F308"/>
    <mergeCell ref="E173:F173"/>
    <mergeCell ref="E229:F229"/>
    <mergeCell ref="Q137:Q140"/>
    <mergeCell ref="G229:H229"/>
    <mergeCell ref="E148:F148"/>
    <mergeCell ref="E322:Q322"/>
    <mergeCell ref="G148:H148"/>
    <mergeCell ref="G68:H68"/>
    <mergeCell ref="E166:F166"/>
    <mergeCell ref="G139:H139"/>
    <mergeCell ref="G114:H114"/>
    <mergeCell ref="I170:J170"/>
    <mergeCell ref="B337:D340"/>
    <mergeCell ref="G206:H206"/>
    <mergeCell ref="E1:Q1"/>
    <mergeCell ref="I328:J328"/>
    <mergeCell ref="K328:L328"/>
    <mergeCell ref="I193:J193"/>
    <mergeCell ref="G213:H213"/>
    <mergeCell ref="I172:J172"/>
    <mergeCell ref="K234:L234"/>
    <mergeCell ref="G270:H270"/>
    <mergeCell ref="K215:L215"/>
    <mergeCell ref="M215:N215"/>
    <mergeCell ref="E326:F326"/>
    <mergeCell ref="I30:J30"/>
    <mergeCell ref="G59:H59"/>
    <mergeCell ref="K92:L92"/>
    <mergeCell ref="K30:L30"/>
    <mergeCell ref="M92:N92"/>
    <mergeCell ref="K223:L223"/>
    <mergeCell ref="E117:F117"/>
    <mergeCell ref="M323:N323"/>
    <mergeCell ref="E55:F55"/>
    <mergeCell ref="G117:H117"/>
    <mergeCell ref="I46:J46"/>
    <mergeCell ref="B192:D195"/>
    <mergeCell ref="M229:N229"/>
    <mergeCell ref="G61:H61"/>
    <mergeCell ref="E48:F48"/>
    <mergeCell ref="I61:J61"/>
    <mergeCell ref="E219:F219"/>
    <mergeCell ref="G48:H48"/>
    <mergeCell ref="G219:H219"/>
    <mergeCell ref="M216:N216"/>
    <mergeCell ref="Q238:Q241"/>
    <mergeCell ref="E246:Q246"/>
    <mergeCell ref="B305:D308"/>
    <mergeCell ref="G125:H125"/>
    <mergeCell ref="I54:J54"/>
    <mergeCell ref="E233:Q233"/>
    <mergeCell ref="B99:D99"/>
    <mergeCell ref="I125:J125"/>
    <mergeCell ref="E161:F161"/>
    <mergeCell ref="Q69:Q72"/>
    <mergeCell ref="I41:J41"/>
    <mergeCell ref="G112:H112"/>
    <mergeCell ref="I212:J212"/>
    <mergeCell ref="K41:L41"/>
    <mergeCell ref="M218:N218"/>
    <mergeCell ref="B68:D68"/>
    <mergeCell ref="O193:P193"/>
    <mergeCell ref="B310:D310"/>
    <mergeCell ref="G127:H127"/>
    <mergeCell ref="G298:H298"/>
    <mergeCell ref="I127:J127"/>
    <mergeCell ref="E252:F252"/>
    <mergeCell ref="E185:Q185"/>
    <mergeCell ref="Q192:Q195"/>
    <mergeCell ref="I107:J107"/>
    <mergeCell ref="E316:F316"/>
    <mergeCell ref="E250:F250"/>
    <mergeCell ref="G201:H201"/>
    <mergeCell ref="G250:H250"/>
    <mergeCell ref="B58:D61"/>
    <mergeCell ref="I201:J201"/>
    <mergeCell ref="M234:N234"/>
    <mergeCell ref="E237:F237"/>
    <mergeCell ref="E76:F76"/>
    <mergeCell ref="G138:H138"/>
    <mergeCell ref="B215:D215"/>
    <mergeCell ref="G76:H76"/>
    <mergeCell ref="B326:D326"/>
    <mergeCell ref="E301:F301"/>
    <mergeCell ref="G230:H230"/>
    <mergeCell ref="E239:F239"/>
    <mergeCell ref="G301:H301"/>
    <mergeCell ref="I59:J59"/>
    <mergeCell ref="E251:F251"/>
    <mergeCell ref="G9:H9"/>
    <mergeCell ref="E189:F189"/>
    <mergeCell ref="B205:D208"/>
    <mergeCell ref="I9:J9"/>
    <mergeCell ref="G140:H140"/>
    <mergeCell ref="E238:F238"/>
    <mergeCell ref="G238:H238"/>
    <mergeCell ref="K25:L25"/>
    <mergeCell ref="E27:Q27"/>
    <mergeCell ref="E154:Q154"/>
    <mergeCell ref="B80:D83"/>
    <mergeCell ref="G11:H11"/>
    <mergeCell ref="E119:Q119"/>
    <mergeCell ref="I207:J207"/>
    <mergeCell ref="I11:J11"/>
    <mergeCell ref="I204:J204"/>
    <mergeCell ref="Q126:Q129"/>
    <mergeCell ref="B126:D129"/>
    <mergeCell ref="G296:H296"/>
    <mergeCell ref="E92:F92"/>
    <mergeCell ref="K54:L54"/>
    <mergeCell ref="E196:Q196"/>
    <mergeCell ref="B5:Q5"/>
    <mergeCell ref="E205:F205"/>
    <mergeCell ref="E94:F94"/>
    <mergeCell ref="B260:D260"/>
    <mergeCell ref="K44:L44"/>
    <mergeCell ref="K237:L237"/>
    <mergeCell ref="E69:F69"/>
    <mergeCell ref="K31:L31"/>
    <mergeCell ref="Q205:Q208"/>
    <mergeCell ref="G69:H69"/>
    <mergeCell ref="M237:N237"/>
    <mergeCell ref="E311:F311"/>
    <mergeCell ref="E31:F31"/>
    <mergeCell ref="E158:F158"/>
    <mergeCell ref="G87:H87"/>
    <mergeCell ref="E329:F329"/>
    <mergeCell ref="G329:H329"/>
    <mergeCell ref="I87:J87"/>
    <mergeCell ref="E77:F77"/>
    <mergeCell ref="E133:F133"/>
    <mergeCell ref="K239:L239"/>
    <mergeCell ref="M239:N239"/>
    <mergeCell ref="G133:H133"/>
    <mergeCell ref="E304:F304"/>
    <mergeCell ref="B244:Q244"/>
    <mergeCell ref="E38:Q38"/>
    <mergeCell ref="M26:N26"/>
    <mergeCell ref="E162:F162"/>
    <mergeCell ref="E306:F306"/>
    <mergeCell ref="G306:H306"/>
    <mergeCell ref="Q45:Q48"/>
    <mergeCell ref="B165:D165"/>
    <mergeCell ref="I191:J191"/>
    <mergeCell ref="K191:L191"/>
    <mergeCell ref="E84:Q84"/>
    <mergeCell ref="B181:D184"/>
    <mergeCell ref="E72:F72"/>
    <mergeCell ref="B137:D140"/>
    <mergeCell ref="E176:Q176"/>
    <mergeCell ref="I128:J128"/>
    <mergeCell ref="K57:L57"/>
    <mergeCell ref="G226:H226"/>
    <mergeCell ref="G217:H217"/>
    <mergeCell ref="E86:Q86"/>
    <mergeCell ref="E258:F258"/>
    <mergeCell ref="I65:J65"/>
    <mergeCell ref="I192:J192"/>
    <mergeCell ref="E24:F24"/>
    <mergeCell ref="E195:F195"/>
    <mergeCell ref="G251:H251"/>
    <mergeCell ref="E42:F42"/>
    <mergeCell ref="B29:D29"/>
    <mergeCell ref="E188:F188"/>
    <mergeCell ref="E88:F88"/>
    <mergeCell ref="E126:F126"/>
    <mergeCell ref="E82:F82"/>
    <mergeCell ref="E253:F253"/>
    <mergeCell ref="E324:F324"/>
    <mergeCell ref="G82:H82"/>
    <mergeCell ref="E180:F180"/>
    <mergeCell ref="G253:H253"/>
    <mergeCell ref="E240:F240"/>
    <mergeCell ref="G240:H240"/>
    <mergeCell ref="M212:N212"/>
    <mergeCell ref="E19:F19"/>
    <mergeCell ref="G19:H19"/>
    <mergeCell ref="G317:H317"/>
    <mergeCell ref="E182:F182"/>
    <mergeCell ref="I206:J206"/>
    <mergeCell ref="Q261:Q264"/>
    <mergeCell ref="G304:H304"/>
    <mergeCell ref="B266:D266"/>
    <mergeCell ref="G83:H83"/>
    <mergeCell ref="I12:J12"/>
    <mergeCell ref="G254:H254"/>
    <mergeCell ref="G248:H248"/>
    <mergeCell ref="K12:L12"/>
    <mergeCell ref="G235:H235"/>
    <mergeCell ref="E141:Q141"/>
    <mergeCell ref="I235:J235"/>
    <mergeCell ref="K326:L326"/>
    <mergeCell ref="B23:D26"/>
    <mergeCell ref="M326:N326"/>
    <mergeCell ref="G14:H14"/>
    <mergeCell ref="I14:J14"/>
    <mergeCell ref="K14:L14"/>
    <mergeCell ref="K70:L70"/>
    <mergeCell ref="E143:Q143"/>
    <mergeCell ref="B90:D90"/>
    <mergeCell ref="B283:D286"/>
    <mergeCell ref="Q337:Q340"/>
    <mergeCell ref="I339:J339"/>
    <mergeCell ref="M330:N330"/>
    <mergeCell ref="E37:F37"/>
    <mergeCell ref="E159:F159"/>
    <mergeCell ref="E208:F208"/>
    <mergeCell ref="G159:H159"/>
    <mergeCell ref="M240:N240"/>
    <mergeCell ref="E47:F47"/>
    <mergeCell ref="G72:H72"/>
    <mergeCell ref="E145:F145"/>
    <mergeCell ref="E139:F139"/>
    <mergeCell ref="E272:F272"/>
    <mergeCell ref="G161:H161"/>
    <mergeCell ref="I217:J217"/>
    <mergeCell ref="E111:F111"/>
    <mergeCell ref="K217:L217"/>
    <mergeCell ref="G136:H136"/>
    <mergeCell ref="B250:D250"/>
    <mergeCell ref="B44:D44"/>
    <mergeCell ref="K192:L192"/>
    <mergeCell ref="G228:H228"/>
    <mergeCell ref="I228:J228"/>
    <mergeCell ref="O235:P235"/>
    <mergeCell ref="I129:J129"/>
    <mergeCell ref="I194:J194"/>
    <mergeCell ref="G292:H292"/>
    <mergeCell ref="G267:H267"/>
    <mergeCell ref="I25:J25"/>
    <mergeCell ref="K194:L194"/>
    <mergeCell ref="B143:D143"/>
    <mergeCell ref="I71:J71"/>
    <mergeCell ref="B238:D241"/>
    <mergeCell ref="I58:J58"/>
    <mergeCell ref="G294:H294"/>
    <mergeCell ref="K58:L58"/>
    <mergeCell ref="I223:J223"/>
    <mergeCell ref="E261:F261"/>
    <mergeCell ref="B256:D256"/>
    <mergeCell ref="K195:L195"/>
    <mergeCell ref="M195:N195"/>
    <mergeCell ref="M189:N189"/>
    <mergeCell ref="M45:N45"/>
    <mergeCell ref="O189:P189"/>
    <mergeCell ref="I83:J83"/>
    <mergeCell ref="M238:N238"/>
    <mergeCell ref="E116:F116"/>
    <mergeCell ref="O238:P238"/>
    <mergeCell ref="E91:F91"/>
    <mergeCell ref="G20:H20"/>
    <mergeCell ref="O188:P188"/>
    <mergeCell ref="G91:H91"/>
    <mergeCell ref="I20:J20"/>
    <mergeCell ref="G318:H318"/>
    <mergeCell ref="E327:F327"/>
    <mergeCell ref="M47:N47"/>
    <mergeCell ref="E183:F183"/>
    <mergeCell ref="Q91:Q94"/>
    <mergeCell ref="G183:H183"/>
    <mergeCell ref="O240:P240"/>
    <mergeCell ref="Q327:Q330"/>
    <mergeCell ref="M19:N19"/>
    <mergeCell ref="E22:F22"/>
    <mergeCell ref="I13:J13"/>
    <mergeCell ref="G22:H22"/>
    <mergeCell ref="E93:F93"/>
    <mergeCell ref="K13:L13"/>
    <mergeCell ref="E99:Q99"/>
    <mergeCell ref="G149:H149"/>
    <mergeCell ref="E193:F193"/>
    <mergeCell ref="G193:H193"/>
    <mergeCell ref="E49:Q49"/>
    <mergeCell ref="G247:H247"/>
    <mergeCell ref="K205:L205"/>
    <mergeCell ref="E163:Q163"/>
    <mergeCell ref="G257:H257"/>
    <mergeCell ref="I15:J15"/>
    <mergeCell ref="E122:F122"/>
    <mergeCell ref="K15:L15"/>
    <mergeCell ref="G151:H151"/>
    <mergeCell ref="M44:N44"/>
    <mergeCell ref="I80:J80"/>
    <mergeCell ref="G178:H178"/>
    <mergeCell ref="I213:J213"/>
    <mergeCell ref="M329:N329"/>
    <mergeCell ref="G272:H272"/>
    <mergeCell ref="K55:L55"/>
    <mergeCell ref="E147:F147"/>
    <mergeCell ref="E280:F280"/>
    <mergeCell ref="E274:F274"/>
    <mergeCell ref="B187:D187"/>
    <mergeCell ref="K208:L208"/>
    <mergeCell ref="G162:H162"/>
    <mergeCell ref="E338:F338"/>
    <mergeCell ref="Q295:Q298"/>
    <mergeCell ref="E62:Q62"/>
    <mergeCell ref="G338:H338"/>
    <mergeCell ref="B115:D118"/>
    <mergeCell ref="A1:D3"/>
    <mergeCell ref="G177:H177"/>
    <mergeCell ref="E104:F104"/>
    <mergeCell ref="G33:H33"/>
    <mergeCell ref="G204:H204"/>
    <mergeCell ref="G104:H104"/>
    <mergeCell ref="I33:J33"/>
    <mergeCell ref="E340:F340"/>
    <mergeCell ref="I226:J226"/>
    <mergeCell ref="Q148:Q151"/>
    <mergeCell ref="G340:H340"/>
    <mergeCell ref="E64:Q64"/>
    <mergeCell ref="B148:D151"/>
    <mergeCell ref="I8:J8"/>
    <mergeCell ref="M41:N41"/>
    <mergeCell ref="O241:P241"/>
    <mergeCell ref="I241:J241"/>
    <mergeCell ref="G35:H35"/>
    <mergeCell ref="G302:H302"/>
    <mergeCell ref="M24:N24"/>
    <mergeCell ref="I35:J35"/>
    <mergeCell ref="G333:H333"/>
    <mergeCell ref="I333:J333"/>
    <mergeCell ref="G252:H252"/>
    <mergeCell ref="E220:Q220"/>
    <mergeCell ref="B282:D282"/>
    <mergeCell ref="K66:L66"/>
    <mergeCell ref="M66:N66"/>
    <mergeCell ref="E66:F66"/>
    <mergeCell ref="M324:N324"/>
    <mergeCell ref="E222:Q222"/>
    <mergeCell ref="K68:L68"/>
    <mergeCell ref="M68:N68"/>
    <mergeCell ref="E68:F68"/>
    <mergeCell ref="G155:H155"/>
    <mergeCell ref="M188:N188"/>
    <mergeCell ref="E160:F160"/>
    <mergeCell ref="E328:F328"/>
    <mergeCell ref="M48:N48"/>
    <mergeCell ref="G328:H328"/>
    <mergeCell ref="B45:D48"/>
    <mergeCell ref="G122:H122"/>
    <mergeCell ref="E107:F107"/>
    <mergeCell ref="K213:L213"/>
    <mergeCell ref="E224:F224"/>
    <mergeCell ref="G224:H224"/>
    <mergeCell ref="M69:N69"/>
    <mergeCell ref="Q159:Q162"/>
    <mergeCell ref="E75:Q75"/>
    <mergeCell ref="G101:H101"/>
    <mergeCell ref="B159:D162"/>
    <mergeCell ref="G172:H172"/>
    <mergeCell ref="B211:D211"/>
    <mergeCell ref="E121:Q121"/>
    <mergeCell ref="B300:D300"/>
    <mergeCell ref="I215:J215"/>
    <mergeCell ref="G263:H263"/>
    <mergeCell ref="G323:H323"/>
    <mergeCell ref="E59:F59"/>
    <mergeCell ref="I323:J323"/>
    <mergeCell ref="B114:D114"/>
    <mergeCell ref="K323:L323"/>
    <mergeCell ref="E46:F46"/>
    <mergeCell ref="K8:L8"/>
    <mergeCell ref="I229:J229"/>
    <mergeCell ref="I23:J23"/>
    <mergeCell ref="E61:F61"/>
    <mergeCell ref="K23:L23"/>
    <mergeCell ref="I216:J216"/>
    <mergeCell ref="K216:L216"/>
    <mergeCell ref="E152:Q152"/>
    <mergeCell ref="E54:F54"/>
    <mergeCell ref="E125:F125"/>
    <mergeCell ref="G54:H54"/>
    <mergeCell ref="E41:F41"/>
    <mergeCell ref="E212:F212"/>
    <mergeCell ref="E112:F112"/>
    <mergeCell ref="G41:H41"/>
    <mergeCell ref="B180:D180"/>
    <mergeCell ref="G212:H212"/>
    <mergeCell ref="E283:F283"/>
    <mergeCell ref="G106:H106"/>
    <mergeCell ref="Q283:Q286"/>
    <mergeCell ref="G105:H105"/>
    <mergeCell ref="I34:J34"/>
    <mergeCell ref="E285:F285"/>
    <mergeCell ref="I105:J105"/>
    <mergeCell ref="K34:L34"/>
    <mergeCell ref="Q227:Q230"/>
    <mergeCell ref="B132:D132"/>
    <mergeCell ref="B251:D254"/>
    <mergeCell ref="B216:D219"/>
    <mergeCell ref="B290:D290"/>
    <mergeCell ref="G36:H36"/>
    <mergeCell ref="G107:H107"/>
    <mergeCell ref="I36:J36"/>
    <mergeCell ref="E7:Q7"/>
    <mergeCell ref="K36:L36"/>
    <mergeCell ref="I101:J101"/>
    <mergeCell ref="I234:J234"/>
    <mergeCell ref="I334:J334"/>
    <mergeCell ref="I100:J100"/>
    <mergeCell ref="E138:F138"/>
    <mergeCell ref="I336:J336"/>
    <mergeCell ref="K94:L94"/>
    <mergeCell ref="B295:D298"/>
    <mergeCell ref="M94:N94"/>
    <mergeCell ref="E230:F230"/>
    <mergeCell ref="E295:F295"/>
    <mergeCell ref="E9:F9"/>
    <mergeCell ref="B64:D64"/>
    <mergeCell ref="E167:F167"/>
    <mergeCell ref="K229:L229"/>
    <mergeCell ref="E165:Q165"/>
    <mergeCell ref="Q251:Q254"/>
    <mergeCell ref="K204:L204"/>
    <mergeCell ref="E207:F207"/>
    <mergeCell ref="E11:F11"/>
    <mergeCell ref="G207:H207"/>
    <mergeCell ref="E169:F169"/>
    <mergeCell ref="B237:D237"/>
    <mergeCell ref="E296:F296"/>
    <mergeCell ref="E271:F271"/>
    <mergeCell ref="G271:H271"/>
    <mergeCell ref="E227:F227"/>
    <mergeCell ref="G227:H227"/>
    <mergeCell ref="M72:N72"/>
    <mergeCell ref="B18:D18"/>
    <mergeCell ref="E273:F273"/>
    <mergeCell ref="G31:H31"/>
    <mergeCell ref="G202:H202"/>
    <mergeCell ref="G273:H273"/>
    <mergeCell ref="I31:J31"/>
    <mergeCell ref="I202:J202"/>
    <mergeCell ref="I329:J329"/>
    <mergeCell ref="K87:L87"/>
    <mergeCell ref="K329:L329"/>
    <mergeCell ref="M87:N87"/>
    <mergeCell ref="K218:L218"/>
    <mergeCell ref="G291:H291"/>
    <mergeCell ref="B11:D11"/>
    <mergeCell ref="B278:D278"/>
    <mergeCell ref="K24:L24"/>
    <mergeCell ref="B57:D57"/>
    <mergeCell ref="G268:H268"/>
    <mergeCell ref="I26:J26"/>
    <mergeCell ref="K88:L88"/>
    <mergeCell ref="K26:L26"/>
    <mergeCell ref="B51:Q51"/>
    <mergeCell ref="M88:N88"/>
    <mergeCell ref="K219:L219"/>
    <mergeCell ref="K324:L324"/>
    <mergeCell ref="M219:N219"/>
    <mergeCell ref="E156:F156"/>
    <mergeCell ref="E128:F128"/>
    <mergeCell ref="G57:H57"/>
    <mergeCell ref="K90:L90"/>
    <mergeCell ref="G128:H128"/>
    <mergeCell ref="M90:N90"/>
    <mergeCell ref="E155:F155"/>
    <mergeCell ref="G184:H184"/>
    <mergeCell ref="B158:D158"/>
    <mergeCell ref="G171:H171"/>
    <mergeCell ref="I171:J171"/>
    <mergeCell ref="E65:F65"/>
    <mergeCell ref="B204:D204"/>
    <mergeCell ref="M227:N227"/>
    <mergeCell ref="E284:F284"/>
    <mergeCell ref="Q170:Q173"/>
    <mergeCell ref="I42:J42"/>
    <mergeCell ref="K42:L42"/>
    <mergeCell ref="I173:J173"/>
    <mergeCell ref="G58:H58"/>
    <mergeCell ref="E73:Q73"/>
    <mergeCell ref="Q80:Q83"/>
    <mergeCell ref="G123:H123"/>
    <mergeCell ref="E231:Q231"/>
    <mergeCell ref="I123:J123"/>
    <mergeCell ref="B233:D233"/>
    <mergeCell ref="E286:F286"/>
    <mergeCell ref="G215:H215"/>
    <mergeCell ref="I44:J44"/>
    <mergeCell ref="I166:J166"/>
    <mergeCell ref="B332:D332"/>
    <mergeCell ref="K37:L37"/>
    <mergeCell ref="E317:F317"/>
    <mergeCell ref="K230:L230"/>
    <mergeCell ref="E310:Q310"/>
    <mergeCell ref="M230:N230"/>
    <mergeCell ref="M224:N224"/>
    <mergeCell ref="E298:F298"/>
    <mergeCell ref="E12:F12"/>
    <mergeCell ref="B322:D322"/>
    <mergeCell ref="G12:H12"/>
    <mergeCell ref="K235:L235"/>
    <mergeCell ref="E248:F248"/>
    <mergeCell ref="E297:F297"/>
    <mergeCell ref="Q12:Q15"/>
    <mergeCell ref="E235:F235"/>
    <mergeCell ref="G297:H297"/>
    <mergeCell ref="E247:F247"/>
    <mergeCell ref="E14:F14"/>
    <mergeCell ref="E312:F312"/>
    <mergeCell ref="G70:H70"/>
    <mergeCell ref="G241:H241"/>
    <mergeCell ref="G312:H312"/>
    <mergeCell ref="I70:J70"/>
    <mergeCell ref="I57:J57"/>
    <mergeCell ref="E242:Q242"/>
    <mergeCell ref="B304:D304"/>
    <mergeCell ref="E170:F170"/>
    <mergeCell ref="E314:F314"/>
    <mergeCell ref="I330:J330"/>
    <mergeCell ref="K330:L330"/>
    <mergeCell ref="B227:D230"/>
    <mergeCell ref="B97:Q97"/>
    <mergeCell ref="E201:F201"/>
    <mergeCell ref="E90:F90"/>
    <mergeCell ref="B110:D110"/>
    <mergeCell ref="E290:Q290"/>
    <mergeCell ref="G65:H65"/>
    <mergeCell ref="G192:H192"/>
    <mergeCell ref="G129:H129"/>
    <mergeCell ref="M91:N91"/>
    <mergeCell ref="E172:F172"/>
    <mergeCell ref="K327:L327"/>
    <mergeCell ref="E25:F25"/>
    <mergeCell ref="M327:N327"/>
    <mergeCell ref="G25:H25"/>
    <mergeCell ref="Q104:Q107"/>
    <mergeCell ref="B69:D72"/>
    <mergeCell ref="E302:F302"/>
    <mergeCell ref="G60:H60"/>
    <mergeCell ref="K93:L93"/>
    <mergeCell ref="E58:F58"/>
    <mergeCell ref="I60:J60"/>
    <mergeCell ref="M93:N93"/>
    <mergeCell ref="E223:F223"/>
    <mergeCell ref="E294:F294"/>
    <mergeCell ref="G223:H223"/>
    <mergeCell ref="B136:D136"/>
    <mergeCell ref="E110:Q110"/>
    <mergeCell ref="K9:L9"/>
    <mergeCell ref="I189:J189"/>
    <mergeCell ref="I45:J45"/>
    <mergeCell ref="K189:L189"/>
    <mergeCell ref="E83:F83"/>
    <mergeCell ref="K45:L45"/>
    <mergeCell ref="E187:Q187"/>
    <mergeCell ref="K238:L238"/>
    <mergeCell ref="E254:F254"/>
    <mergeCell ref="E174:Q174"/>
    <mergeCell ref="G126:H126"/>
    <mergeCell ref="I188:J188"/>
    <mergeCell ref="B314:D314"/>
    <mergeCell ref="I126:J126"/>
    <mergeCell ref="K188:L188"/>
    <mergeCell ref="K11:L11"/>
    <mergeCell ref="E20:F20"/>
    <mergeCell ref="I47:J47"/>
    <mergeCell ref="I218:J218"/>
    <mergeCell ref="E318:F318"/>
    <mergeCell ref="K47:L47"/>
    <mergeCell ref="K240:L240"/>
    <mergeCell ref="E177:F177"/>
    <mergeCell ref="E13:F13"/>
    <mergeCell ref="G13:H13"/>
    <mergeCell ref="K46:L46"/>
    <mergeCell ref="E149:F149"/>
    <mergeCell ref="E114:F114"/>
    <mergeCell ref="G205:H205"/>
    <mergeCell ref="G314:H314"/>
    <mergeCell ref="I205:J205"/>
    <mergeCell ref="E241:F241"/>
    <mergeCell ref="E15:F15"/>
    <mergeCell ref="B154:D154"/>
    <mergeCell ref="G15:H15"/>
    <mergeCell ref="E191:F191"/>
    <mergeCell ref="E80:F80"/>
    <mergeCell ref="E257:F257"/>
    <mergeCell ref="G80:H80"/>
    <mergeCell ref="E178:F178"/>
    <mergeCell ref="K71:L71"/>
    <mergeCell ref="M235:N235"/>
    <mergeCell ref="G234:H234"/>
    <mergeCell ref="G305:H305"/>
    <mergeCell ref="E29:Q29"/>
    <mergeCell ref="E200:Q200"/>
    <mergeCell ref="G79:H79"/>
    <mergeCell ref="E144:F144"/>
    <mergeCell ref="I79:J79"/>
    <mergeCell ref="E315:F315"/>
    <mergeCell ref="G144:H144"/>
    <mergeCell ref="G315:H315"/>
    <mergeCell ref="B22:D22"/>
    <mergeCell ref="E81:F81"/>
    <mergeCell ref="E108:Q108"/>
    <mergeCell ref="G173:H173"/>
    <mergeCell ref="B86:D86"/>
    <mergeCell ref="E95:Q95"/>
    <mergeCell ref="E266:Q266"/>
    <mergeCell ref="E267:F267"/>
    <mergeCell ref="E106:F106"/>
    <mergeCell ref="K201:L201"/>
    <mergeCell ref="K226:L226"/>
    <mergeCell ref="M226:N226"/>
    <mergeCell ref="E33:F33"/>
    <mergeCell ref="E204:F204"/>
    <mergeCell ref="G8:H8"/>
    <mergeCell ref="K228:L228"/>
    <mergeCell ref="G170:H170"/>
    <mergeCell ref="M328:N328"/>
    <mergeCell ref="I195:J195"/>
    <mergeCell ref="E35:F35"/>
    <mergeCell ref="E206:F206"/>
    <mergeCell ref="M228:N228"/>
    <mergeCell ref="E262:F262"/>
    <mergeCell ref="E264:F264"/>
    <mergeCell ref="G262:H262"/>
    <mergeCell ref="E333:F333"/>
    <mergeCell ref="B246:D246"/>
    <mergeCell ref="O234:P234"/>
    <mergeCell ref="G308:H308"/>
    <mergeCell ref="B40:D40"/>
    <mergeCell ref="Q181:Q184"/>
    <mergeCell ref="G326:H326"/>
    <mergeCell ref="Q34:Q37"/>
    <mergeCell ref="B12:D15"/>
    <mergeCell ref="I326:J326"/>
    <mergeCell ref="B33:D33"/>
    <mergeCell ref="G239:H239"/>
    <mergeCell ref="K59:L59"/>
    <mergeCell ref="I68:J68"/>
    <mergeCell ref="E30:F30"/>
    <mergeCell ref="G92:H92"/>
    <mergeCell ref="M223:N223"/>
    <mergeCell ref="G30:H30"/>
    <mergeCell ref="I92:J92"/>
    <mergeCell ref="I55:J55"/>
    <mergeCell ref="B79:D79"/>
    <mergeCell ref="M46:N46"/>
    <mergeCell ref="B320:Q320"/>
    <mergeCell ref="K61:L61"/>
    <mergeCell ref="I48:J48"/>
    <mergeCell ref="I219:J219"/>
    <mergeCell ref="K48:L48"/>
    <mergeCell ref="G150:H150"/>
    <mergeCell ref="E217:F217"/>
    <mergeCell ref="K193:L193"/>
    <mergeCell ref="E192:F192"/>
    <mergeCell ref="E263:F263"/>
    <mergeCell ref="E323:F323"/>
    <mergeCell ref="G81:H81"/>
    <mergeCell ref="I81:J81"/>
    <mergeCell ref="G208:H208"/>
    <mergeCell ref="I208:J208"/>
    <mergeCell ref="E129:F129"/>
    <mergeCell ref="E23:F23"/>
    <mergeCell ref="E194:F194"/>
    <mergeCell ref="G23:H23"/>
    <mergeCell ref="G145:H145"/>
    <mergeCell ref="G194:H194"/>
    <mergeCell ref="E181:F181"/>
    <mergeCell ref="G316:H316"/>
    <mergeCell ref="B104:D107"/>
    <mergeCell ref="G181:H181"/>
    <mergeCell ref="G237:H237"/>
    <mergeCell ref="I237:J237"/>
    <mergeCell ref="B91:D94"/>
    <mergeCell ref="G160:H160"/>
    <mergeCell ref="E87:F87"/>
    <mergeCell ref="B270:D270"/>
    <mergeCell ref="B327:D330"/>
    <mergeCell ref="G147:H147"/>
    <mergeCell ref="I76:J76"/>
    <mergeCell ref="I239:J239"/>
    <mergeCell ref="I122:J122"/>
    <mergeCell ref="E332:Q332"/>
    <mergeCell ref="G189:H189"/>
    <mergeCell ref="E34:F34"/>
    <mergeCell ref="I238:J238"/>
    <mergeCell ref="E105:F105"/>
    <mergeCell ref="M25:N25"/>
    <mergeCell ref="G34:H34"/>
    <mergeCell ref="E270:F270"/>
    <mergeCell ref="E36:F36"/>
    <mergeCell ref="E334:F334"/>
    <mergeCell ref="E101:F101"/>
    <mergeCell ref="G334:H334"/>
    <mergeCell ref="B125:D125"/>
    <mergeCell ref="E100:F100"/>
    <mergeCell ref="G100:H100"/>
    <mergeCell ref="E336:F336"/>
    <mergeCell ref="G94:H94"/>
    <mergeCell ref="E136:F136"/>
    <mergeCell ref="G336:H336"/>
    <mergeCell ref="I94:J94"/>
    <mergeCell ref="Q271:Q274"/>
    <mergeCell ref="E115:F115"/>
    <mergeCell ref="G44:H44"/>
    <mergeCell ref="O237:P237"/>
    <mergeCell ref="I69:J69"/>
    <mergeCell ref="B176:D176"/>
    <mergeCell ref="G311:H311"/>
    <mergeCell ref="K69:L69"/>
    <mergeCell ref="Q115:Q118"/>
    <mergeCell ref="G158:H158"/>
    <mergeCell ref="E2:Q2"/>
    <mergeCell ref="E300:Q300"/>
    <mergeCell ref="G77:H77"/>
    <mergeCell ref="B288:Q288"/>
    <mergeCell ref="I77:J77"/>
    <mergeCell ref="O239:P239"/>
    <mergeCell ref="G169:H169"/>
    <mergeCell ref="M193:N193"/>
    <mergeCell ref="E127:F127"/>
    <mergeCell ref="B147:D147"/>
    <mergeCell ref="E256:Q256"/>
    <mergeCell ref="B315:D318"/>
    <mergeCell ref="M191:N191"/>
    <mergeCell ref="I227:J227"/>
    <mergeCell ref="O191:P191"/>
    <mergeCell ref="G191:H191"/>
    <mergeCell ref="I72:J72"/>
    <mergeCell ref="K72:L72"/>
    <mergeCell ref="E202:F202"/>
    <mergeCell ref="G258:H258"/>
    <mergeCell ref="E291:F291"/>
    <mergeCell ref="M65:N65"/>
    <mergeCell ref="M192:N192"/>
    <mergeCell ref="G24:H24"/>
    <mergeCell ref="G195:H195"/>
    <mergeCell ref="O192:P192"/>
    <mergeCell ref="I24:J24"/>
    <mergeCell ref="I224:J224"/>
    <mergeCell ref="E260:F260"/>
    <mergeCell ref="G260:H260"/>
    <mergeCell ref="B276:Q276"/>
    <mergeCell ref="B170:D173"/>
    <mergeCell ref="E209:Q209"/>
    <mergeCell ref="B75:D75"/>
    <mergeCell ref="E26:F26"/>
    <mergeCell ref="G88:H88"/>
    <mergeCell ref="B336:D336"/>
    <mergeCell ref="G26:H26"/>
    <mergeCell ref="I88:J88"/>
    <mergeCell ref="G324:H324"/>
    <mergeCell ref="I82:J82"/>
    <mergeCell ref="I324:J324"/>
    <mergeCell ref="I240:J240"/>
    <mergeCell ref="E40:Q40"/>
    <mergeCell ref="E211:Q211"/>
    <mergeCell ref="G90:H90"/>
    <mergeCell ref="I19:J19"/>
    <mergeCell ref="G261:H261"/>
    <mergeCell ref="K19:L19"/>
    <mergeCell ref="E184:F184"/>
    <mergeCell ref="K212:L212"/>
    <mergeCell ref="K206:L206"/>
    <mergeCell ref="G115:H115"/>
    <mergeCell ref="E213:F213"/>
    <mergeCell ref="E151:F151"/>
    <mergeCell ref="G42:H42"/>
    <mergeCell ref="E123:F123"/>
    <mergeCell ref="B191:D191"/>
    <mergeCell ref="E150:F150"/>
    <mergeCell ref="Q58:Q61"/>
    <mergeCell ref="E44:F44"/>
    <mergeCell ref="E215:F215"/>
    <mergeCell ref="K60:L60"/>
    <mergeCell ref="G166:H166"/>
    <mergeCell ref="E337:F337"/>
    <mergeCell ref="G337:H337"/>
    <mergeCell ref="I337:J337"/>
    <mergeCell ref="B198:Q198"/>
    <mergeCell ref="G116:H116"/>
    <mergeCell ref="E53:Q53"/>
    <mergeCell ref="B226:D226"/>
    <mergeCell ref="E103:F103"/>
    <mergeCell ref="G103:H103"/>
    <mergeCell ref="G37:H37"/>
    <mergeCell ref="E279:F279"/>
    <mergeCell ref="I103:J103"/>
    <mergeCell ref="E3:Q3"/>
    <mergeCell ref="I37:J37"/>
    <mergeCell ref="I230:J230"/>
    <mergeCell ref="E130:Q130"/>
    <mergeCell ref="E339:F339"/>
    <mergeCell ref="G339:H339"/>
    <mergeCell ref="E118:F118"/>
    <mergeCell ref="K224:L224"/>
    <mergeCell ref="G118:H118"/>
    <mergeCell ref="B222:D222"/>
    <mergeCell ref="G167:H167"/>
    <mergeCell ref="Q216:Q219"/>
    <mergeCell ref="E132:Q132"/>
    <mergeCell ref="E226:F226"/>
    <mergeCell ref="M217:N217"/>
    <mergeCell ref="K207:L207"/>
    <mergeCell ref="E70:F70"/>
    <mergeCell ref="E57:F57"/>
    <mergeCell ref="E228:F228"/>
    <mergeCell ref="M23:N23"/>
    <mergeCell ref="K65:L65"/>
    <mergeCell ref="E134:F134"/>
    <mergeCell ref="M194:N194"/>
    <mergeCell ref="G134:H134"/>
    <mergeCell ref="O194:P194"/>
    <mergeCell ref="E268:F268"/>
    <mergeCell ref="E292:F292"/>
    <mergeCell ref="E305:F305"/>
    <mergeCell ref="E330:F330"/>
    <mergeCell ref="G330:H330"/>
    <mergeCell ref="Q305:Q308"/>
    <mergeCell ref="B34:D37"/>
    <mergeCell ref="M71:N71"/>
    <mergeCell ref="K202:L202"/>
    <mergeCell ref="E307:F307"/>
    <mergeCell ref="I90:J90"/>
    <mergeCell ref="O195:P195"/>
    <mergeCell ref="E16:Q16"/>
    <mergeCell ref="B103:D103"/>
    <mergeCell ref="E140:F140"/>
    <mergeCell ref="B271:D274"/>
    <mergeCell ref="I91:J91"/>
    <mergeCell ref="K20:L20"/>
    <mergeCell ref="G156:H156"/>
    <mergeCell ref="K91:L91"/>
    <mergeCell ref="M20:N20"/>
    <mergeCell ref="G327:H327"/>
    <mergeCell ref="I327:J327"/>
    <mergeCell ref="E18:Q18"/>
    <mergeCell ref="G93:H93"/>
    <mergeCell ref="I22:J22"/>
    <mergeCell ref="G264:H264"/>
    <mergeCell ref="E60:F60"/>
    <mergeCell ref="K22:L22"/>
    <mergeCell ref="I93:J93"/>
    <mergeCell ref="M22:N22"/>
    <mergeCell ref="E278:Q278"/>
    <mergeCell ref="B169:D169"/>
    <mergeCell ref="G180:H180"/>
    <mergeCell ref="E45:F45"/>
    <mergeCell ref="M42:N42"/>
    <mergeCell ref="E216:F216"/>
    <mergeCell ref="G45:H45"/>
    <mergeCell ref="G216:H216"/>
    <mergeCell ref="M213:N213"/>
    <mergeCell ref="I167:J167"/>
    <mergeCell ref="B7:D7"/>
    <mergeCell ref="B200:D200"/>
    <mergeCell ref="G55:H55"/>
    <mergeCell ref="G188:H188"/>
    <mergeCell ref="B121:D121"/>
    <mergeCell ref="G182:H182"/>
    <mergeCell ref="E218:F218"/>
    <mergeCell ref="G47:H47"/>
    <mergeCell ref="G218:H218"/>
    <mergeCell ref="G274:H274"/>
    <mergeCell ref="I169:J169"/>
    <mergeCell ref="G295:H295"/>
    <mergeCell ref="G46:H46"/>
    <mergeCell ref="B294:D294"/>
    <mergeCell ref="E282:F282"/>
    <mergeCell ref="G111:H111"/>
    <mergeCell ref="I338:J3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42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Hollowbrook</t>
        </is>
      </c>
      <c r="C5" s="39" t="n"/>
      <c r="D5" s="39" t="n"/>
      <c r="E5" s="39" t="n"/>
      <c r="F5" s="39" t="n"/>
      <c r="G5" s="39" t="n"/>
      <c r="H5" s="39" t="n"/>
      <c r="I5" s="39" t="n"/>
      <c r="J5" s="39" t="n"/>
      <c r="K5" s="39" t="n"/>
      <c r="L5" s="39" t="n"/>
      <c r="M5" s="39" t="n"/>
      <c r="N5" s="39" t="n"/>
      <c r="O5" s="39" t="n"/>
      <c r="P5" s="39" t="n"/>
      <c r="Q5" s="39" t="n"/>
    </row>
    <row r="7" ht="20" customHeight="1">
      <c r="B7" s="40" t="inlineStr">
        <is>
          <t>Gentleman</t>
        </is>
      </c>
      <c r="C7" s="41" t="n"/>
      <c r="D7" s="41" t="n"/>
      <c r="E7" s="42" t="inlineStr">
        <is>
          <t>Gentleman Mortimer</t>
        </is>
      </c>
      <c r="F7" s="41" t="n"/>
      <c r="G7" s="41" t="n"/>
      <c r="H7" s="41" t="n"/>
      <c r="I7" s="41" t="n"/>
      <c r="J7" s="41" t="n"/>
      <c r="K7" s="41" t="n"/>
      <c r="L7" s="41" t="n"/>
      <c r="M7" s="41" t="n"/>
      <c r="N7" s="41" t="n"/>
      <c r="O7" s="41" t="n"/>
      <c r="P7" s="41" t="n"/>
      <c r="Q7" s="41" t="n"/>
    </row>
    <row r="8" ht="69" customHeight="1">
      <c r="E8" s="43">
        <f>IFERROR(_xlfn.IMAGE("https://play.pokemonshowdown.com/sprites/gen5/duskull.png"),"")</f>
        <v/>
      </c>
      <c r="G8" s="43">
        <f>IFERROR(_xlfn.IMAGE("https://play.pokemonshowdown.com/sprites/gen5/shuppet.png"),"")</f>
        <v/>
      </c>
      <c r="I8" s="43">
        <f>IFERROR(_xlfn.IMAGE("https://play.pokemonshowdown.com/sprites/gen5/roggenrola.png"),"")</f>
        <v/>
      </c>
      <c r="Q8" s="44" t="inlineStr">
        <is>
          <t>Items: Potion</t>
        </is>
      </c>
    </row>
    <row r="9">
      <c r="E9" s="45" t="inlineStr">
        <is>
          <t>Lv 25 Duskull</t>
        </is>
      </c>
      <c r="F9" s="46" t="n"/>
      <c r="G9" s="45" t="inlineStr">
        <is>
          <t>Lv 25 Shuppet</t>
        </is>
      </c>
      <c r="H9" s="46" t="n"/>
      <c r="I9" s="45" t="inlineStr">
        <is>
          <t>Lv 25 Roggenrola</t>
        </is>
      </c>
      <c r="J9" s="46" t="n"/>
      <c r="Q9" s="47" t="inlineStr">
        <is>
          <t>Pokémon</t>
        </is>
      </c>
    </row>
    <row r="10">
      <c r="E10" s="48" t="inlineStr">
        <is>
          <t>Naughty</t>
        </is>
      </c>
      <c r="F10" s="48" t="inlineStr">
        <is>
          <t>Levitate</t>
        </is>
      </c>
      <c r="G10" s="48" t="inlineStr">
        <is>
          <t>Modest</t>
        </is>
      </c>
      <c r="H10" s="48" t="inlineStr">
        <is>
          <t>Cursed Body</t>
        </is>
      </c>
      <c r="I10" s="48" t="inlineStr">
        <is>
          <t>Naughty</t>
        </is>
      </c>
      <c r="J10" s="48" t="inlineStr">
        <is>
          <t>Weak Armor</t>
        </is>
      </c>
      <c r="Q10" s="47" t="inlineStr">
        <is>
          <t>Nature / Ability</t>
        </is>
      </c>
    </row>
    <row r="11">
      <c r="B11" s="47" t="inlineStr">
        <is>
          <t>AI Flags:</t>
        </is>
      </c>
      <c r="E11" s="49" t="inlineStr">
        <is>
          <t>Lum Berry</t>
        </is>
      </c>
      <c r="F11" s="46" t="n"/>
      <c r="G11" s="49" t="inlineStr">
        <is>
          <t>Spell Tag</t>
        </is>
      </c>
      <c r="H11" s="46" t="n"/>
      <c r="I11" s="49" t="inlineStr">
        <is>
          <t>Sitrus Berry</t>
        </is>
      </c>
      <c r="J11" s="46" t="n"/>
      <c r="Q11" s="47" t="inlineStr">
        <is>
          <t>Item</t>
        </is>
      </c>
    </row>
    <row r="12">
      <c r="B12" s="44" t="inlineStr">
        <is>
          <t>Smart Trainer</t>
        </is>
      </c>
      <c r="E12" s="67" t="inlineStr">
        <is>
          <t>Night Shade</t>
        </is>
      </c>
      <c r="F12" s="46" t="n"/>
      <c r="G12" s="67" t="inlineStr">
        <is>
          <t>Night Shade</t>
        </is>
      </c>
      <c r="H12" s="46" t="n"/>
      <c r="I12" s="62" t="inlineStr">
        <is>
          <t>Smack Down</t>
        </is>
      </c>
      <c r="J12" s="46" t="n"/>
      <c r="Q12" s="47" t="inlineStr">
        <is>
          <t>Moves</t>
        </is>
      </c>
    </row>
    <row r="13">
      <c r="E13" s="67" t="inlineStr">
        <is>
          <t>Confuse Ray</t>
        </is>
      </c>
      <c r="F13" s="46" t="n"/>
      <c r="G13" s="67" t="inlineStr">
        <is>
          <t>Spite</t>
        </is>
      </c>
      <c r="H13" s="46" t="n"/>
      <c r="I13" s="66" t="inlineStr">
        <is>
          <t>Iron Defense</t>
        </is>
      </c>
      <c r="J13" s="46" t="n"/>
    </row>
    <row r="14">
      <c r="E14" s="51" t="inlineStr">
        <is>
          <t>Double-Edge</t>
        </is>
      </c>
      <c r="F14" s="46" t="n"/>
      <c r="G14" s="67" t="inlineStr">
        <is>
          <t>Ominous Wind</t>
        </is>
      </c>
      <c r="H14" s="46" t="n"/>
      <c r="I14" s="51" t="inlineStr">
        <is>
          <t>Headbutt</t>
        </is>
      </c>
      <c r="J14" s="46" t="n"/>
    </row>
    <row r="15">
      <c r="E15" s="63" t="inlineStr">
        <is>
          <t>Future Sight</t>
        </is>
      </c>
      <c r="F15" s="46" t="n"/>
      <c r="G15" s="58" t="inlineStr">
        <is>
          <t>Will-O-Wisp</t>
        </is>
      </c>
      <c r="H15" s="46" t="n"/>
      <c r="I15" s="53" t="inlineStr">
        <is>
          <t>Mud-Slap</t>
        </is>
      </c>
      <c r="J15" s="46" t="n"/>
    </row>
    <row r="17" ht="20" customHeight="1">
      <c r="B17" s="40" t="inlineStr">
        <is>
          <t>Lass</t>
        </is>
      </c>
      <c r="C17" s="41" t="n"/>
      <c r="D17" s="41" t="n"/>
      <c r="E17" s="42" t="inlineStr">
        <is>
          <t>Lass Prudence</t>
        </is>
      </c>
      <c r="F17" s="41" t="n"/>
      <c r="G17" s="41" t="n"/>
      <c r="H17" s="41" t="n"/>
      <c r="I17" s="41" t="n"/>
      <c r="J17" s="41" t="n"/>
      <c r="K17" s="41" t="n"/>
      <c r="L17" s="41" t="n"/>
      <c r="M17" s="41" t="n"/>
      <c r="N17" s="41" t="n"/>
      <c r="O17" s="41" t="n"/>
      <c r="P17" s="41" t="n"/>
      <c r="Q17" s="41" t="n"/>
    </row>
    <row r="18" ht="69" customHeight="1">
      <c r="E18" s="43">
        <f>IFERROR(_xlfn.IMAGE("https://play.pokemonshowdown.com/sprites/gen5/spinarak.png"),"")</f>
        <v/>
      </c>
      <c r="G18" s="43">
        <f>IFERROR(_xlfn.IMAGE("https://play.pokemonshowdown.com/sprites/gen5/nincada.png"),"")</f>
        <v/>
      </c>
      <c r="I18" s="43">
        <f>IFERROR(_xlfn.IMAGE("https://play.pokemonshowdown.com/sprites/gen5/whismur.png"),"")</f>
        <v/>
      </c>
      <c r="Q18" s="44" t="inlineStr">
        <is>
          <t>Items: Potion</t>
        </is>
      </c>
    </row>
    <row r="19">
      <c r="E19" s="45" t="inlineStr">
        <is>
          <t>Lv 26 Spinarak</t>
        </is>
      </c>
      <c r="F19" s="46" t="n"/>
      <c r="G19" s="45" t="inlineStr">
        <is>
          <t>Lv 26 Nincada</t>
        </is>
      </c>
      <c r="H19" s="46" t="n"/>
      <c r="I19" s="45" t="inlineStr">
        <is>
          <t>Lv 26 Whismur</t>
        </is>
      </c>
      <c r="J19" s="46" t="n"/>
      <c r="Q19" s="47" t="inlineStr">
        <is>
          <t>Pokémon</t>
        </is>
      </c>
    </row>
    <row r="20">
      <c r="E20" s="48" t="inlineStr">
        <is>
          <t>Adamant</t>
        </is>
      </c>
      <c r="F20" s="48" t="inlineStr">
        <is>
          <t>Intimidate</t>
        </is>
      </c>
      <c r="G20" s="48" t="inlineStr">
        <is>
          <t>Naughty</t>
        </is>
      </c>
      <c r="H20" s="48" t="inlineStr">
        <is>
          <t>Compound Eyes</t>
        </is>
      </c>
      <c r="I20" s="48" t="inlineStr">
        <is>
          <t>Naughty</t>
        </is>
      </c>
      <c r="J20" s="48" t="inlineStr">
        <is>
          <t>Rattled</t>
        </is>
      </c>
      <c r="Q20" s="47" t="inlineStr">
        <is>
          <t>Nature / Ability</t>
        </is>
      </c>
    </row>
    <row r="21">
      <c r="B21" s="47" t="inlineStr">
        <is>
          <t>AI Flags:</t>
        </is>
      </c>
      <c r="E21" s="49" t="inlineStr">
        <is>
          <t>Black Sludge</t>
        </is>
      </c>
      <c r="F21" s="46" t="n"/>
      <c r="G21" s="49" t="inlineStr">
        <is>
          <t>Silver Powder</t>
        </is>
      </c>
      <c r="H21" s="46" t="n"/>
      <c r="I21" s="49" t="inlineStr">
        <is>
          <t>Sitrus Berry</t>
        </is>
      </c>
      <c r="J21" s="46" t="n"/>
      <c r="Q21" s="47" t="inlineStr">
        <is>
          <t>Item</t>
        </is>
      </c>
    </row>
    <row r="22">
      <c r="B22" s="44" t="inlineStr">
        <is>
          <t>Smart Trainer</t>
        </is>
      </c>
      <c r="E22" s="55" t="inlineStr">
        <is>
          <t>Poison Jab</t>
        </is>
      </c>
      <c r="F22" s="46" t="n"/>
      <c r="G22" s="54" t="inlineStr">
        <is>
          <t>Bug Buzz</t>
        </is>
      </c>
      <c r="H22" s="46" t="n"/>
      <c r="I22" s="51" t="inlineStr">
        <is>
          <t>Uproar</t>
        </is>
      </c>
      <c r="J22" s="46" t="n"/>
      <c r="Q22" s="47" t="inlineStr">
        <is>
          <t>Moves</t>
        </is>
      </c>
    </row>
    <row r="23">
      <c r="E23" s="67" t="inlineStr">
        <is>
          <t>Shadow Sneak</t>
        </is>
      </c>
      <c r="F23" s="46" t="n"/>
      <c r="G23" s="53" t="inlineStr">
        <is>
          <t>Dig</t>
        </is>
      </c>
      <c r="H23" s="46" t="n"/>
      <c r="I23" s="51" t="inlineStr">
        <is>
          <t>Growl</t>
        </is>
      </c>
      <c r="J23" s="46" t="n"/>
    </row>
    <row r="24">
      <c r="E24" s="54" t="inlineStr">
        <is>
          <t>Bug Bite</t>
        </is>
      </c>
      <c r="F24" s="46" t="n"/>
      <c r="G24" s="54" t="inlineStr">
        <is>
          <t>Leech Life</t>
        </is>
      </c>
      <c r="H24" s="46" t="n"/>
      <c r="I24" s="67" t="inlineStr">
        <is>
          <t>Astonish</t>
        </is>
      </c>
      <c r="J24" s="46" t="n"/>
    </row>
    <row r="25">
      <c r="E25" s="54" t="inlineStr">
        <is>
          <t>Spider Web</t>
        </is>
      </c>
      <c r="F25" s="46" t="n"/>
      <c r="G25" s="53" t="inlineStr">
        <is>
          <t>Mud-Slap</t>
        </is>
      </c>
      <c r="H25" s="46" t="n"/>
      <c r="I25" s="51" t="inlineStr">
        <is>
          <t>Pound</t>
        </is>
      </c>
      <c r="J25" s="46" t="n"/>
    </row>
    <row r="27" ht="24" customHeight="1">
      <c r="B27" s="38" t="inlineStr">
        <is>
          <t>Granite Shore</t>
        </is>
      </c>
      <c r="C27" s="39" t="n"/>
      <c r="D27" s="39" t="n"/>
      <c r="E27" s="39" t="n"/>
      <c r="F27" s="39" t="n"/>
      <c r="G27" s="39" t="n"/>
      <c r="H27" s="39" t="n"/>
      <c r="I27" s="39" t="n"/>
      <c r="J27" s="39" t="n"/>
      <c r="K27" s="39" t="n"/>
      <c r="L27" s="39" t="n"/>
      <c r="M27" s="39" t="n"/>
      <c r="N27" s="39" t="n"/>
      <c r="O27" s="39" t="n"/>
      <c r="P27" s="39" t="n"/>
      <c r="Q27" s="39" t="n"/>
    </row>
    <row r="29" ht="20" customHeight="1">
      <c r="B29" s="40" t="inlineStr">
        <is>
          <t>Youngster</t>
        </is>
      </c>
      <c r="C29" s="41" t="n"/>
      <c r="D29" s="41" t="n"/>
      <c r="E29" s="42" t="inlineStr">
        <is>
          <t>Youngster Deacon</t>
        </is>
      </c>
      <c r="F29" s="41" t="n"/>
      <c r="G29" s="41" t="n"/>
      <c r="H29" s="41" t="n"/>
      <c r="I29" s="41" t="n"/>
      <c r="J29" s="41" t="n"/>
      <c r="K29" s="41" t="n"/>
      <c r="L29" s="41" t="n"/>
      <c r="M29" s="41" t="n"/>
      <c r="N29" s="41" t="n"/>
      <c r="O29" s="41" t="n"/>
      <c r="P29" s="41" t="n"/>
      <c r="Q29" s="41" t="n"/>
    </row>
    <row r="30" ht="69" customHeight="1">
      <c r="E30" s="43">
        <f>IFERROR(_xlfn.IMAGE("https://play.pokemonshowdown.com/sprites/gen5/wingull.png"),"")</f>
        <v/>
      </c>
      <c r="G30" s="43">
        <f>IFERROR(_xlfn.IMAGE("https://play.pokemonshowdown.com/sprites/gen5/tentacool.png"),"")</f>
        <v/>
      </c>
      <c r="I30" s="43">
        <f>IFERROR(_xlfn.IMAGE("https://play.pokemonshowdown.com/sprites/gen5/zigzagoon.png"),"")</f>
        <v/>
      </c>
      <c r="Q30" s="44" t="inlineStr">
        <is>
          <t>Forced on sight (range 5)
Items: Potion</t>
        </is>
      </c>
    </row>
    <row r="31">
      <c r="E31" s="45" t="inlineStr">
        <is>
          <t>Lv 24 Wingull</t>
        </is>
      </c>
      <c r="F31" s="46" t="n"/>
      <c r="G31" s="45" t="inlineStr">
        <is>
          <t>Lv 24 Tentacool</t>
        </is>
      </c>
      <c r="H31" s="46" t="n"/>
      <c r="I31" s="45" t="inlineStr">
        <is>
          <t>Lv 24 Zigzagoon</t>
        </is>
      </c>
      <c r="J31" s="46" t="n"/>
      <c r="Q31" s="47" t="inlineStr">
        <is>
          <t>Pokémon</t>
        </is>
      </c>
    </row>
    <row r="32">
      <c r="E32" s="48" t="inlineStr">
        <is>
          <t>Rash</t>
        </is>
      </c>
      <c r="F32" s="48" t="inlineStr">
        <is>
          <t>Gluttony</t>
        </is>
      </c>
      <c r="G32" s="48" t="inlineStr">
        <is>
          <t>Mild</t>
        </is>
      </c>
      <c r="H32" s="48" t="inlineStr">
        <is>
          <t>Clear Body</t>
        </is>
      </c>
      <c r="I32" s="48" t="inlineStr">
        <is>
          <t>Naughty</t>
        </is>
      </c>
      <c r="J32" s="48" t="inlineStr">
        <is>
          <t>Quick Feet</t>
        </is>
      </c>
      <c r="Q32" s="47" t="inlineStr">
        <is>
          <t>Nature / Ability</t>
        </is>
      </c>
    </row>
    <row r="33">
      <c r="B33" s="47" t="inlineStr">
        <is>
          <t>AI Flags:</t>
        </is>
      </c>
      <c r="E33" s="49" t="inlineStr">
        <is>
          <t>Mystic Water</t>
        </is>
      </c>
      <c r="F33" s="46" t="n"/>
      <c r="G33" s="49" t="inlineStr">
        <is>
          <t>Poison Barb</t>
        </is>
      </c>
      <c r="H33" s="46" t="n"/>
      <c r="I33" s="49" t="inlineStr">
        <is>
          <t>Bright Powder</t>
        </is>
      </c>
      <c r="J33" s="46" t="n"/>
      <c r="Q33" s="47" t="inlineStr">
        <is>
          <t>Item</t>
        </is>
      </c>
    </row>
    <row r="34">
      <c r="B34" s="44" t="inlineStr">
        <is>
          <t>Smart Trainer</t>
        </is>
      </c>
      <c r="E34" s="61" t="inlineStr">
        <is>
          <t>Water Pulse</t>
        </is>
      </c>
      <c r="F34" s="46" t="n"/>
      <c r="G34" s="61" t="inlineStr">
        <is>
          <t>Bubble Beam</t>
        </is>
      </c>
      <c r="H34" s="46" t="n"/>
      <c r="I34" s="51" t="inlineStr">
        <is>
          <t>Quick Attack</t>
        </is>
      </c>
      <c r="J34" s="46" t="n"/>
      <c r="Q34" s="47" t="inlineStr">
        <is>
          <t>Moves</t>
        </is>
      </c>
    </row>
    <row r="35">
      <c r="E35" s="60" t="inlineStr">
        <is>
          <t>Wing Attack</t>
        </is>
      </c>
      <c r="F35" s="46" t="n"/>
      <c r="G35" s="55" t="inlineStr">
        <is>
          <t>Poison Jab</t>
        </is>
      </c>
      <c r="H35" s="46" t="n"/>
      <c r="I35" s="53" t="inlineStr">
        <is>
          <t>Sand Attack</t>
        </is>
      </c>
      <c r="J35" s="46" t="n"/>
    </row>
    <row r="36">
      <c r="E36" s="50" t="inlineStr">
        <is>
          <t>Bite</t>
        </is>
      </c>
      <c r="F36" s="46" t="n"/>
      <c r="G36" s="63" t="inlineStr">
        <is>
          <t>Psybeam</t>
        </is>
      </c>
      <c r="H36" s="46" t="n"/>
      <c r="I36" s="51" t="inlineStr">
        <is>
          <t>Headbutt</t>
        </is>
      </c>
      <c r="J36" s="46" t="n"/>
    </row>
    <row r="37">
      <c r="E37" s="51" t="inlineStr">
        <is>
          <t>Supersonic</t>
        </is>
      </c>
      <c r="F37" s="46" t="n"/>
      <c r="G37" s="67" t="inlineStr">
        <is>
          <t>Confuse Ray</t>
        </is>
      </c>
      <c r="H37" s="46" t="n"/>
      <c r="I37" s="53" t="inlineStr">
        <is>
          <t>Mud-Slap</t>
        </is>
      </c>
      <c r="J37" s="46" t="n"/>
    </row>
    <row r="39" ht="20" customHeight="1">
      <c r="B39" s="40" t="inlineStr">
        <is>
          <t>Lass</t>
        </is>
      </c>
      <c r="C39" s="41" t="n"/>
      <c r="D39" s="41" t="n"/>
      <c r="E39" s="42" t="inlineStr">
        <is>
          <t>Lass Priya</t>
        </is>
      </c>
      <c r="F39" s="41" t="n"/>
      <c r="G39" s="41" t="n"/>
      <c r="H39" s="41" t="n"/>
      <c r="I39" s="41" t="n"/>
      <c r="J39" s="41" t="n"/>
      <c r="K39" s="41" t="n"/>
      <c r="L39" s="41" t="n"/>
      <c r="M39" s="41" t="n"/>
      <c r="N39" s="41" t="n"/>
      <c r="O39" s="41" t="n"/>
      <c r="P39" s="41" t="n"/>
      <c r="Q39" s="41" t="n"/>
    </row>
    <row r="40" ht="69" customHeight="1">
      <c r="E40" s="43">
        <f>IFERROR(_xlfn.IMAGE("https://play.pokemonshowdown.com/sprites/gen5/tentacool.png"),"")</f>
        <v/>
      </c>
      <c r="G40" s="43">
        <f>IFERROR(_xlfn.IMAGE("https://play.pokemonshowdown.com/sprites/gen5/wingull.png"),"")</f>
        <v/>
      </c>
      <c r="I40" s="43">
        <f>IFERROR(_xlfn.IMAGE("https://play.pokemonshowdown.com/sprites/gen5/jigglypuff.png"),"")</f>
        <v/>
      </c>
      <c r="Q40" s="44" t="inlineStr">
        <is>
          <t>Forced on sight (range 5)
Items: Potion</t>
        </is>
      </c>
    </row>
    <row r="41">
      <c r="E41" s="45" t="inlineStr">
        <is>
          <t>Lv 24 Tentacool</t>
        </is>
      </c>
      <c r="F41" s="46" t="n"/>
      <c r="G41" s="45" t="inlineStr">
        <is>
          <t>Lv 24 Wingull</t>
        </is>
      </c>
      <c r="H41" s="46" t="n"/>
      <c r="I41" s="45" t="inlineStr">
        <is>
          <t>Lv 24 Jigglypuff</t>
        </is>
      </c>
      <c r="J41" s="46" t="n"/>
      <c r="Q41" s="47" t="inlineStr">
        <is>
          <t>Pokémon</t>
        </is>
      </c>
    </row>
    <row r="42">
      <c r="E42" s="48" t="inlineStr">
        <is>
          <t>Mild</t>
        </is>
      </c>
      <c r="F42" s="48" t="inlineStr">
        <is>
          <t>Clear Body</t>
        </is>
      </c>
      <c r="G42" s="48" t="inlineStr">
        <is>
          <t>Rash</t>
        </is>
      </c>
      <c r="H42" s="48" t="inlineStr">
        <is>
          <t>Gluttony</t>
        </is>
      </c>
      <c r="I42" s="48" t="inlineStr">
        <is>
          <t>Mild</t>
        </is>
      </c>
      <c r="J42" s="48" t="inlineStr">
        <is>
          <t>Aftermath</t>
        </is>
      </c>
      <c r="Q42" s="47" t="inlineStr">
        <is>
          <t>Nature / Ability</t>
        </is>
      </c>
    </row>
    <row r="43">
      <c r="B43" s="47" t="inlineStr">
        <is>
          <t>AI Flags:</t>
        </is>
      </c>
      <c r="E43" s="49" t="inlineStr">
        <is>
          <t>Poison Barb</t>
        </is>
      </c>
      <c r="F43" s="46" t="n"/>
      <c r="G43" s="49" t="inlineStr">
        <is>
          <t>Mystic Water</t>
        </is>
      </c>
      <c r="H43" s="46" t="n"/>
      <c r="I43" s="49" t="inlineStr">
        <is>
          <t>Focus Sash</t>
        </is>
      </c>
      <c r="J43" s="46" t="n"/>
      <c r="Q43" s="47" t="inlineStr">
        <is>
          <t>Item</t>
        </is>
      </c>
    </row>
    <row r="44">
      <c r="B44" s="44" t="inlineStr">
        <is>
          <t>Smart Trainer</t>
        </is>
      </c>
      <c r="E44" s="61" t="inlineStr">
        <is>
          <t>Bubble Beam</t>
        </is>
      </c>
      <c r="F44" s="46" t="n"/>
      <c r="G44" s="61" t="inlineStr">
        <is>
          <t>Water Pulse</t>
        </is>
      </c>
      <c r="H44" s="46" t="n"/>
      <c r="I44" s="51" t="inlineStr">
        <is>
          <t>Sing</t>
        </is>
      </c>
      <c r="J44" s="46" t="n"/>
      <c r="Q44" s="47" t="inlineStr">
        <is>
          <t>Moves</t>
        </is>
      </c>
    </row>
    <row r="45">
      <c r="E45" s="55" t="inlineStr">
        <is>
          <t>Poison Jab</t>
        </is>
      </c>
      <c r="F45" s="46" t="n"/>
      <c r="G45" s="60" t="inlineStr">
        <is>
          <t>Wing Attack</t>
        </is>
      </c>
      <c r="H45" s="46" t="n"/>
      <c r="I45" s="51" t="inlineStr">
        <is>
          <t>Double Slap</t>
        </is>
      </c>
      <c r="J45" s="46" t="n"/>
    </row>
    <row r="46">
      <c r="E46" s="63" t="inlineStr">
        <is>
          <t>Psybeam</t>
        </is>
      </c>
      <c r="F46" s="46" t="n"/>
      <c r="G46" s="50" t="inlineStr">
        <is>
          <t>Bite</t>
        </is>
      </c>
      <c r="H46" s="46" t="n"/>
      <c r="I46" s="61" t="inlineStr">
        <is>
          <t>Water Pulse</t>
        </is>
      </c>
      <c r="J46" s="46" t="n"/>
    </row>
    <row r="47">
      <c r="E47" s="67" t="inlineStr">
        <is>
          <t>Confuse Ray</t>
        </is>
      </c>
      <c r="F47" s="46" t="n"/>
      <c r="G47" s="51" t="inlineStr">
        <is>
          <t>Supersonic</t>
        </is>
      </c>
      <c r="H47" s="46" t="n"/>
      <c r="I47" s="51" t="inlineStr">
        <is>
          <t>Pound</t>
        </is>
      </c>
      <c r="J47" s="46" t="n"/>
    </row>
    <row r="49" ht="24" customHeight="1">
      <c r="B49" s="38" t="inlineStr">
        <is>
          <t>Route 105</t>
        </is>
      </c>
      <c r="C49" s="39" t="n"/>
      <c r="D49" s="39" t="n"/>
      <c r="E49" s="39" t="n"/>
      <c r="F49" s="39" t="n"/>
      <c r="G49" s="39" t="n"/>
      <c r="H49" s="39" t="n"/>
      <c r="I49" s="39" t="n"/>
      <c r="J49" s="39" t="n"/>
      <c r="K49" s="39" t="n"/>
      <c r="L49" s="39" t="n"/>
      <c r="M49" s="39" t="n"/>
      <c r="N49" s="39" t="n"/>
      <c r="O49" s="39" t="n"/>
      <c r="P49" s="39" t="n"/>
      <c r="Q49" s="39" t="n"/>
    </row>
    <row r="51" ht="20" customHeight="1">
      <c r="B51" s="40" t="inlineStr">
        <is>
          <t>Ruin Maniac</t>
        </is>
      </c>
      <c r="C51" s="41" t="n"/>
      <c r="D51" s="41" t="n"/>
      <c r="E51" s="42" t="inlineStr">
        <is>
          <t>Ruin Maniac Andres</t>
        </is>
      </c>
      <c r="F51" s="41" t="n"/>
      <c r="G51" s="41" t="n"/>
      <c r="H51" s="41" t="n"/>
      <c r="I51" s="41" t="n"/>
      <c r="J51" s="41" t="n"/>
      <c r="K51" s="41" t="n"/>
      <c r="L51" s="41" t="n"/>
      <c r="M51" s="41" t="n"/>
      <c r="N51" s="41" t="n"/>
      <c r="O51" s="41" t="n"/>
      <c r="P51" s="41" t="n"/>
      <c r="Q51" s="41" t="n"/>
    </row>
    <row r="52" ht="69" customHeight="1">
      <c r="E52" s="43">
        <f>IFERROR(_xlfn.IMAGE("https://play.pokemonshowdown.com/sprites/gen5/sandshrew.png"),"")</f>
        <v/>
      </c>
      <c r="G52" s="43">
        <f>IFERROR(_xlfn.IMAGE("https://play.pokemonshowdown.com/sprites/gen5/sandshrew.png"),"")</f>
        <v/>
      </c>
      <c r="Q52" s="44" t="inlineStr">
        <is>
          <t>Forced on sight (range 4)</t>
        </is>
      </c>
    </row>
    <row r="53">
      <c r="E53" s="45" t="inlineStr">
        <is>
          <t>Lv 25 Sandshrew</t>
        </is>
      </c>
      <c r="F53" s="46" t="n"/>
      <c r="G53" s="45" t="inlineStr">
        <is>
          <t>Lv 25 Sandshrew</t>
        </is>
      </c>
      <c r="H53" s="46" t="n"/>
      <c r="Q53" s="47" t="inlineStr">
        <is>
          <t>Pokémon</t>
        </is>
      </c>
    </row>
    <row r="54">
      <c r="E54" s="48" t="inlineStr">
        <is>
          <t>Adamant</t>
        </is>
      </c>
      <c r="F54" s="48" t="inlineStr">
        <is>
          <t>Rough Skin</t>
        </is>
      </c>
      <c r="G54" s="48" t="inlineStr">
        <is>
          <t>Adamant</t>
        </is>
      </c>
      <c r="H54" s="48" t="inlineStr">
        <is>
          <t>Rough Skin</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1" t="inlineStr">
        <is>
          <t>Slash</t>
        </is>
      </c>
      <c r="F56" s="46" t="n"/>
      <c r="G56" s="51" t="inlineStr">
        <is>
          <t>Slash</t>
        </is>
      </c>
      <c r="H56" s="46" t="n"/>
      <c r="Q56" s="47" t="inlineStr">
        <is>
          <t>Moves</t>
        </is>
      </c>
    </row>
    <row r="57">
      <c r="E57" s="62" t="inlineStr">
        <is>
          <t>Rock Throw</t>
        </is>
      </c>
      <c r="F57" s="46" t="n"/>
      <c r="G57" s="62" t="inlineStr">
        <is>
          <t>Rock Throw</t>
        </is>
      </c>
      <c r="H57" s="46" t="n"/>
    </row>
    <row r="58">
      <c r="E58" s="66" t="inlineStr">
        <is>
          <t>Gyro Ball</t>
        </is>
      </c>
      <c r="F58" s="46" t="n"/>
      <c r="G58" s="66" t="inlineStr">
        <is>
          <t>Gyro Ball</t>
        </is>
      </c>
      <c r="H58" s="46" t="n"/>
    </row>
    <row r="59">
      <c r="E59" s="53" t="inlineStr">
        <is>
          <t>Drill Run</t>
        </is>
      </c>
      <c r="F59" s="46" t="n"/>
      <c r="G59" s="53" t="inlineStr">
        <is>
          <t>Drill Run</t>
        </is>
      </c>
      <c r="H59" s="46" t="n"/>
    </row>
    <row r="61" ht="20" customHeight="1">
      <c r="B61" s="40" t="inlineStr">
        <is>
          <t>Swimmer F</t>
        </is>
      </c>
      <c r="C61" s="41" t="n"/>
      <c r="D61" s="41" t="n"/>
      <c r="E61" s="42" t="inlineStr">
        <is>
          <t>Swimmer F Beverly</t>
        </is>
      </c>
      <c r="F61" s="41" t="n"/>
      <c r="G61" s="41" t="n"/>
      <c r="H61" s="41" t="n"/>
      <c r="I61" s="41" t="n"/>
      <c r="J61" s="41" t="n"/>
      <c r="K61" s="41" t="n"/>
      <c r="L61" s="41" t="n"/>
      <c r="M61" s="41" t="n"/>
      <c r="N61" s="41" t="n"/>
      <c r="O61" s="41" t="n"/>
      <c r="P61" s="41" t="n"/>
      <c r="Q61" s="41" t="n"/>
    </row>
    <row r="62" ht="69" customHeight="1">
      <c r="E62" s="43">
        <f>IFERROR(_xlfn.IMAGE("https://play.pokemonshowdown.com/sprites/gen5/wingull.png"),"")</f>
        <v/>
      </c>
      <c r="G62" s="43">
        <f>IFERROR(_xlfn.IMAGE("https://play.pokemonshowdown.com/sprites/gen5/wailmer.png"),"")</f>
        <v/>
      </c>
    </row>
    <row r="63">
      <c r="E63" s="45" t="inlineStr">
        <is>
          <t>Lv 25 Wingull</t>
        </is>
      </c>
      <c r="F63" s="46" t="n"/>
      <c r="G63" s="45" t="inlineStr">
        <is>
          <t>Lv 25 Wailmer</t>
        </is>
      </c>
      <c r="H63" s="46" t="n"/>
      <c r="Q63" s="47" t="inlineStr">
        <is>
          <t>Pokémon</t>
        </is>
      </c>
    </row>
    <row r="64">
      <c r="E64" s="48" t="inlineStr">
        <is>
          <t>Modest</t>
        </is>
      </c>
      <c r="F64" s="48" t="inlineStr">
        <is>
          <t>Gluttony</t>
        </is>
      </c>
      <c r="G64" s="48" t="inlineStr">
        <is>
          <t>Adamant</t>
        </is>
      </c>
      <c r="H64" s="48" t="inlineStr">
        <is>
          <t>Pressure</t>
        </is>
      </c>
      <c r="Q64" s="47" t="inlineStr">
        <is>
          <t>Nature / Ability</t>
        </is>
      </c>
    </row>
    <row r="65">
      <c r="B65" s="47" t="inlineStr">
        <is>
          <t>AI Flags:</t>
        </is>
      </c>
      <c r="E65" s="49" t="inlineStr">
        <is>
          <t>(None)</t>
        </is>
      </c>
      <c r="F65" s="46" t="n"/>
      <c r="G65" s="49" t="inlineStr">
        <is>
          <t>(None)</t>
        </is>
      </c>
      <c r="H65" s="46" t="n"/>
      <c r="Q65" s="47" t="inlineStr">
        <is>
          <t>Item</t>
        </is>
      </c>
    </row>
    <row r="66">
      <c r="B66" s="44" t="inlineStr">
        <is>
          <t>Smart Trainer</t>
        </is>
      </c>
      <c r="E66" s="50" t="inlineStr">
        <is>
          <t>Bite</t>
        </is>
      </c>
      <c r="F66" s="46" t="n"/>
      <c r="G66" s="64" t="inlineStr">
        <is>
          <t>Ice Ball</t>
        </is>
      </c>
      <c r="H66" s="46" t="n"/>
      <c r="Q66" s="47" t="inlineStr">
        <is>
          <t>Moves</t>
        </is>
      </c>
    </row>
    <row r="67">
      <c r="E67" s="60" t="inlineStr">
        <is>
          <t>Wing Attack</t>
        </is>
      </c>
      <c r="F67" s="46" t="n"/>
      <c r="G67" s="61" t="inlineStr">
        <is>
          <t>Brine</t>
        </is>
      </c>
      <c r="H67" s="46" t="n"/>
    </row>
    <row r="68">
      <c r="E68" s="61" t="inlineStr">
        <is>
          <t>Water Pulse</t>
        </is>
      </c>
      <c r="F68" s="46" t="n"/>
      <c r="G68" s="51" t="inlineStr">
        <is>
          <t>Hyper Voice</t>
        </is>
      </c>
      <c r="H68" s="46" t="n"/>
    </row>
    <row r="69">
      <c r="E69" s="50" t="inlineStr">
        <is>
          <t>Pursuit</t>
        </is>
      </c>
      <c r="F69" s="46" t="n"/>
      <c r="G69" s="51" t="inlineStr">
        <is>
          <t>Roar</t>
        </is>
      </c>
      <c r="H69" s="46" t="n"/>
    </row>
    <row r="71" ht="20" customHeight="1">
      <c r="B71" s="40" t="inlineStr">
        <is>
          <t>Swimmer M</t>
        </is>
      </c>
      <c r="C71" s="41" t="n"/>
      <c r="D71" s="41" t="n"/>
      <c r="E71" s="42" t="inlineStr">
        <is>
          <t>Swimmer M Dominik</t>
        </is>
      </c>
      <c r="F71" s="41" t="n"/>
      <c r="G71" s="41" t="n"/>
      <c r="H71" s="41" t="n"/>
      <c r="I71" s="41" t="n"/>
      <c r="J71" s="41" t="n"/>
      <c r="K71" s="41" t="n"/>
      <c r="L71" s="41" t="n"/>
      <c r="M71" s="41" t="n"/>
      <c r="N71" s="41" t="n"/>
      <c r="O71" s="41" t="n"/>
      <c r="P71" s="41" t="n"/>
      <c r="Q71" s="41" t="n"/>
    </row>
    <row r="72" ht="69" customHeight="1">
      <c r="E72" s="43">
        <f>IFERROR(_xlfn.IMAGE("https://play.pokemonshowdown.com/sprites/gen5/tentacool.png"),"")</f>
        <v/>
      </c>
    </row>
    <row r="73">
      <c r="E73" s="45" t="inlineStr">
        <is>
          <t>Lv 26 Tentacool</t>
        </is>
      </c>
      <c r="F73" s="46" t="n"/>
      <c r="Q73" s="47" t="inlineStr">
        <is>
          <t>Pokémon</t>
        </is>
      </c>
    </row>
    <row r="74">
      <c r="E74" s="48" t="inlineStr">
        <is>
          <t>Modest</t>
        </is>
      </c>
      <c r="F74" s="48" t="inlineStr">
        <is>
          <t>Rain Dish</t>
        </is>
      </c>
      <c r="Q74" s="47" t="inlineStr">
        <is>
          <t>Nature / Ability</t>
        </is>
      </c>
    </row>
    <row r="75">
      <c r="B75" s="47" t="inlineStr">
        <is>
          <t>AI Flags:</t>
        </is>
      </c>
      <c r="E75" s="49" t="inlineStr">
        <is>
          <t>(None)</t>
        </is>
      </c>
      <c r="F75" s="46" t="n"/>
      <c r="Q75" s="47" t="inlineStr">
        <is>
          <t>Item</t>
        </is>
      </c>
    </row>
    <row r="76">
      <c r="B76" s="44" t="inlineStr">
        <is>
          <t>Smart Trainer</t>
        </is>
      </c>
      <c r="E76" s="54" t="inlineStr">
        <is>
          <t>Signal Beam</t>
        </is>
      </c>
      <c r="F76" s="46" t="n"/>
      <c r="Q76" s="47" t="inlineStr">
        <is>
          <t>Moves</t>
        </is>
      </c>
    </row>
    <row r="77">
      <c r="E77" s="55" t="inlineStr">
        <is>
          <t>Poison Jab</t>
        </is>
      </c>
      <c r="F77" s="46" t="n"/>
    </row>
    <row r="78">
      <c r="E78" s="67" t="inlineStr">
        <is>
          <t>Confuse Ray</t>
        </is>
      </c>
      <c r="F78" s="46" t="n"/>
    </row>
    <row r="79">
      <c r="E79" s="61" t="inlineStr">
        <is>
          <t>Water Pulse</t>
        </is>
      </c>
      <c r="F79" s="46" t="n"/>
    </row>
    <row r="81" ht="20" customHeight="1">
      <c r="B81" s="40" t="inlineStr">
        <is>
          <t>Ruin Maniac</t>
        </is>
      </c>
      <c r="C81" s="41" t="n"/>
      <c r="D81" s="41" t="n"/>
      <c r="E81" s="42" t="inlineStr">
        <is>
          <t>Ruin Maniac Foster</t>
        </is>
      </c>
      <c r="F81" s="41" t="n"/>
      <c r="G81" s="41" t="n"/>
      <c r="H81" s="41" t="n"/>
      <c r="I81" s="41" t="n"/>
      <c r="J81" s="41" t="n"/>
      <c r="K81" s="41" t="n"/>
      <c r="L81" s="41" t="n"/>
      <c r="M81" s="41" t="n"/>
      <c r="N81" s="41" t="n"/>
      <c r="O81" s="41" t="n"/>
      <c r="P81" s="41" t="n"/>
      <c r="Q81" s="41" t="n"/>
    </row>
    <row r="82" ht="69" customHeight="1">
      <c r="E82" s="43">
        <f>IFERROR(_xlfn.IMAGE("https://play.pokemonshowdown.com/sprites/gen5/sandshrew.png"),"")</f>
        <v/>
      </c>
      <c r="G82" s="43">
        <f>IFERROR(_xlfn.IMAGE("https://play.pokemonshowdown.com/sprites/gen5/sandslash.png"),"")</f>
        <v/>
      </c>
    </row>
    <row r="83">
      <c r="E83" s="45" t="inlineStr">
        <is>
          <t>Lv 25 Sandshrew</t>
        </is>
      </c>
      <c r="F83" s="46" t="n"/>
      <c r="G83" s="45" t="inlineStr">
        <is>
          <t>Lv 25 Sandslash</t>
        </is>
      </c>
      <c r="H83" s="46" t="n"/>
      <c r="Q83" s="47" t="inlineStr">
        <is>
          <t>Pokémon</t>
        </is>
      </c>
    </row>
    <row r="84">
      <c r="E84" s="48" t="inlineStr">
        <is>
          <t>Adamant</t>
        </is>
      </c>
      <c r="F84" s="48" t="inlineStr">
        <is>
          <t>Rough Skin</t>
        </is>
      </c>
      <c r="G84" s="48" t="inlineStr">
        <is>
          <t>Adamant</t>
        </is>
      </c>
      <c r="H84" s="48" t="inlineStr">
        <is>
          <t>Rough Skin</t>
        </is>
      </c>
      <c r="Q84" s="47" t="inlineStr">
        <is>
          <t>Nature / Ability</t>
        </is>
      </c>
    </row>
    <row r="85">
      <c r="B85" s="47" t="inlineStr">
        <is>
          <t>AI Flags:</t>
        </is>
      </c>
      <c r="E85" s="49" t="inlineStr">
        <is>
          <t>(None)</t>
        </is>
      </c>
      <c r="F85" s="46" t="n"/>
      <c r="G85" s="49" t="inlineStr">
        <is>
          <t>(None)</t>
        </is>
      </c>
      <c r="H85" s="46" t="n"/>
      <c r="Q85" s="47" t="inlineStr">
        <is>
          <t>Item</t>
        </is>
      </c>
    </row>
    <row r="86">
      <c r="B86" s="44" t="inlineStr">
        <is>
          <t>Smart Trainer</t>
        </is>
      </c>
      <c r="E86" s="53" t="inlineStr">
        <is>
          <t>Dig</t>
        </is>
      </c>
      <c r="F86" s="46" t="n"/>
      <c r="G86" s="53" t="inlineStr">
        <is>
          <t>Dig</t>
        </is>
      </c>
      <c r="H86" s="46" t="n"/>
      <c r="Q86" s="47" t="inlineStr">
        <is>
          <t>Moves</t>
        </is>
      </c>
    </row>
    <row r="87">
      <c r="E87" s="51" t="inlineStr">
        <is>
          <t>Slash</t>
        </is>
      </c>
      <c r="F87" s="46" t="n"/>
      <c r="G87" s="51" t="inlineStr">
        <is>
          <t>Slash</t>
        </is>
      </c>
      <c r="H87" s="46" t="n"/>
    </row>
    <row r="88">
      <c r="E88" s="53" t="inlineStr">
        <is>
          <t>Sand Attack</t>
        </is>
      </c>
      <c r="F88" s="46" t="n"/>
      <c r="G88" s="53" t="inlineStr">
        <is>
          <t>Sand Attack</t>
        </is>
      </c>
      <c r="H88" s="46" t="n"/>
    </row>
    <row r="89">
      <c r="E89" s="55" t="inlineStr">
        <is>
          <t>Poison Sting</t>
        </is>
      </c>
      <c r="F89" s="46" t="n"/>
      <c r="G89" s="55" t="inlineStr">
        <is>
          <t>Poison Sting</t>
        </is>
      </c>
      <c r="H89" s="46" t="n"/>
    </row>
    <row r="91" ht="20" customHeight="1">
      <c r="B91" s="40" t="inlineStr">
        <is>
          <t>Swimmer F</t>
        </is>
      </c>
      <c r="C91" s="41" t="n"/>
      <c r="D91" s="41" t="n"/>
      <c r="E91" s="42" t="inlineStr">
        <is>
          <t>Swimmer F Imani</t>
        </is>
      </c>
      <c r="F91" s="41" t="n"/>
      <c r="G91" s="41" t="n"/>
      <c r="H91" s="41" t="n"/>
      <c r="I91" s="41" t="n"/>
      <c r="J91" s="41" t="n"/>
      <c r="K91" s="41" t="n"/>
      <c r="L91" s="41" t="n"/>
      <c r="M91" s="41" t="n"/>
      <c r="N91" s="41" t="n"/>
      <c r="O91" s="41" t="n"/>
      <c r="P91" s="41" t="n"/>
      <c r="Q91" s="41" t="n"/>
    </row>
    <row r="92" ht="69" customHeight="1">
      <c r="E92" s="43">
        <f>IFERROR(_xlfn.IMAGE("https://play.pokemonshowdown.com/sprites/gen5/marill.png"),"")</f>
        <v/>
      </c>
    </row>
    <row r="93">
      <c r="E93" s="45" t="inlineStr">
        <is>
          <t>Lv 26 Marill</t>
        </is>
      </c>
      <c r="F93" s="46" t="n"/>
      <c r="Q93" s="47" t="inlineStr">
        <is>
          <t>Pokémon</t>
        </is>
      </c>
    </row>
    <row r="94">
      <c r="E94" s="48" t="inlineStr">
        <is>
          <t>Adamant</t>
        </is>
      </c>
      <c r="F94" s="48" t="inlineStr">
        <is>
          <t>Huge Power</t>
        </is>
      </c>
      <c r="Q94" s="47" t="inlineStr">
        <is>
          <t>Nature / Ability</t>
        </is>
      </c>
    </row>
    <row r="95">
      <c r="B95" s="47" t="inlineStr">
        <is>
          <t>AI Flags:</t>
        </is>
      </c>
      <c r="E95" s="49" t="inlineStr">
        <is>
          <t>(None)</t>
        </is>
      </c>
      <c r="F95" s="46" t="n"/>
      <c r="Q95" s="47" t="inlineStr">
        <is>
          <t>Item</t>
        </is>
      </c>
    </row>
    <row r="96">
      <c r="B96" s="44" t="inlineStr">
        <is>
          <t>Smart Trainer</t>
        </is>
      </c>
      <c r="E96" s="61" t="inlineStr">
        <is>
          <t>Water Gun</t>
        </is>
      </c>
      <c r="F96" s="46" t="n"/>
      <c r="Q96" s="47" t="inlineStr">
        <is>
          <t>Moves</t>
        </is>
      </c>
    </row>
    <row r="97">
      <c r="E97" s="51" t="inlineStr">
        <is>
          <t>Pound</t>
        </is>
      </c>
      <c r="F97" s="46" t="n"/>
    </row>
    <row r="98">
      <c r="E98" s="61" t="inlineStr">
        <is>
          <t>Bubble Beam</t>
        </is>
      </c>
      <c r="F98" s="46" t="n"/>
    </row>
    <row r="99">
      <c r="E99" s="65" t="inlineStr">
        <is>
          <t>Brick Break</t>
        </is>
      </c>
      <c r="F99" s="46" t="n"/>
    </row>
    <row r="101" ht="20" customHeight="1">
      <c r="B101" s="40" t="inlineStr">
        <is>
          <t>Bird Keeper</t>
        </is>
      </c>
      <c r="C101" s="41" t="n"/>
      <c r="D101" s="41" t="n"/>
      <c r="E101" s="42" t="inlineStr">
        <is>
          <t>Bird Keeper Josue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IFERROR(_xlfn.IMAGE("https://play.pokemonshowdown.com/sprites/gen5/taillow.png"),"")</f>
        <v/>
      </c>
      <c r="G102" s="43">
        <f>IFERROR(_xlfn.IMAGE("https://play.pokemonshowdown.com/sprites/gen5/wingull.png"),"")</f>
        <v/>
      </c>
      <c r="Q102" s="44" t="inlineStr">
        <is>
          <t>Forced on sight (range 2)</t>
        </is>
      </c>
    </row>
    <row r="103">
      <c r="E103" s="45" t="inlineStr">
        <is>
          <t>Lv 25 Taillow</t>
        </is>
      </c>
      <c r="F103" s="46" t="n"/>
      <c r="G103" s="45" t="inlineStr">
        <is>
          <t>Lv 25 Wingull</t>
        </is>
      </c>
      <c r="H103" s="46" t="n"/>
      <c r="Q103" s="47" t="inlineStr">
        <is>
          <t>Pokémon</t>
        </is>
      </c>
    </row>
    <row r="104">
      <c r="E104" s="48" t="inlineStr">
        <is>
          <t>Adamant</t>
        </is>
      </c>
      <c r="F104" s="48" t="inlineStr">
        <is>
          <t>Guts</t>
        </is>
      </c>
      <c r="G104" s="48" t="inlineStr">
        <is>
          <t>Modest</t>
        </is>
      </c>
      <c r="H104" s="48" t="inlineStr">
        <is>
          <t>Gluttony</t>
        </is>
      </c>
      <c r="Q104" s="47" t="inlineStr">
        <is>
          <t>Nature / Ability</t>
        </is>
      </c>
    </row>
    <row r="105">
      <c r="B105" s="47" t="inlineStr">
        <is>
          <t>AI Flags:</t>
        </is>
      </c>
      <c r="E105" s="49" t="inlineStr">
        <is>
          <t>(None)</t>
        </is>
      </c>
      <c r="F105" s="46" t="n"/>
      <c r="G105" s="49" t="inlineStr">
        <is>
          <t>(None)</t>
        </is>
      </c>
      <c r="H105" s="46" t="n"/>
      <c r="Q105" s="47" t="inlineStr">
        <is>
          <t>Item</t>
        </is>
      </c>
    </row>
    <row r="106">
      <c r="B106" s="44" t="inlineStr">
        <is>
          <t>Smart Trainer</t>
        </is>
      </c>
      <c r="E106" s="51" t="inlineStr">
        <is>
          <t>Whirlwind</t>
        </is>
      </c>
      <c r="F106" s="46" t="n"/>
      <c r="G106" s="50" t="inlineStr">
        <is>
          <t>Bite</t>
        </is>
      </c>
      <c r="H106" s="46" t="n"/>
      <c r="Q106" s="47" t="inlineStr">
        <is>
          <t>Moves</t>
        </is>
      </c>
    </row>
    <row r="107">
      <c r="E107" s="60" t="inlineStr">
        <is>
          <t>Wing Attack</t>
        </is>
      </c>
      <c r="F107" s="46" t="n"/>
      <c r="G107" s="60" t="inlineStr">
        <is>
          <t>Wing Attack</t>
        </is>
      </c>
      <c r="H107" s="46" t="n"/>
    </row>
    <row r="108">
      <c r="E108" s="51" t="inlineStr">
        <is>
          <t>Tackle</t>
        </is>
      </c>
      <c r="F108" s="46" t="n"/>
      <c r="G108" s="61" t="inlineStr">
        <is>
          <t>Water Pulse</t>
        </is>
      </c>
      <c r="H108" s="46" t="n"/>
    </row>
    <row r="109">
      <c r="E109" s="51" t="inlineStr">
        <is>
          <t>Hyper Voice</t>
        </is>
      </c>
      <c r="F109" s="46" t="n"/>
      <c r="G109" s="50" t="inlineStr">
        <is>
          <t>Pursuit</t>
        </is>
      </c>
      <c r="H109" s="46" t="n"/>
    </row>
    <row r="111" ht="20" customHeight="1">
      <c r="B111" s="40" t="inlineStr">
        <is>
          <t>Swimmer M</t>
        </is>
      </c>
      <c r="C111" s="41" t="n"/>
      <c r="D111" s="41" t="n"/>
      <c r="E111" s="42" t="inlineStr">
        <is>
          <t>Swimmer M Luis</t>
        </is>
      </c>
      <c r="F111" s="41" t="n"/>
      <c r="G111" s="41" t="n"/>
      <c r="H111" s="41" t="n"/>
      <c r="I111" s="41" t="n"/>
      <c r="J111" s="41" t="n"/>
      <c r="K111" s="41" t="n"/>
      <c r="L111" s="41" t="n"/>
      <c r="M111" s="41" t="n"/>
      <c r="N111" s="41" t="n"/>
      <c r="O111" s="41" t="n"/>
      <c r="P111" s="41" t="n"/>
      <c r="Q111" s="41" t="n"/>
    </row>
    <row r="112" ht="69" customHeight="1">
      <c r="E112" s="43">
        <f>IFERROR(_xlfn.IMAGE("https://play.pokemonshowdown.com/sprites/gen5/carvanha.png"),"")</f>
        <v/>
      </c>
      <c r="Q112" s="44" t="inlineStr">
        <is>
          <t>Forced on sight (range 6)</t>
        </is>
      </c>
    </row>
    <row r="113">
      <c r="E113" s="45" t="inlineStr">
        <is>
          <t>Lv 26 Carvanha</t>
        </is>
      </c>
      <c r="F113" s="46" t="n"/>
      <c r="Q113" s="47" t="inlineStr">
        <is>
          <t>Pokémon</t>
        </is>
      </c>
    </row>
    <row r="114">
      <c r="E114" s="48" t="inlineStr">
        <is>
          <t>Adamant</t>
        </is>
      </c>
      <c r="F114" s="48" t="inlineStr">
        <is>
          <t>Rough Skin</t>
        </is>
      </c>
      <c r="Q114" s="47" t="inlineStr">
        <is>
          <t>Nature / Ability</t>
        </is>
      </c>
    </row>
    <row r="115">
      <c r="B115" s="47" t="inlineStr">
        <is>
          <t>AI Flags:</t>
        </is>
      </c>
      <c r="E115" s="49" t="inlineStr">
        <is>
          <t>(None)</t>
        </is>
      </c>
      <c r="F115" s="46" t="n"/>
      <c r="Q115" s="47" t="inlineStr">
        <is>
          <t>Item</t>
        </is>
      </c>
    </row>
    <row r="116">
      <c r="B116" s="44" t="inlineStr">
        <is>
          <t>Smart Trainer</t>
        </is>
      </c>
      <c r="E116" s="50" t="inlineStr">
        <is>
          <t>Feint Attack</t>
        </is>
      </c>
      <c r="F116" s="46" t="n"/>
      <c r="Q116" s="47" t="inlineStr">
        <is>
          <t>Moves</t>
        </is>
      </c>
    </row>
    <row r="117">
      <c r="E117" s="61" t="inlineStr">
        <is>
          <t>Aqua Cutter</t>
        </is>
      </c>
      <c r="F117" s="46" t="n"/>
    </row>
    <row r="118">
      <c r="E118" s="61" t="inlineStr">
        <is>
          <t>Water Pulse</t>
        </is>
      </c>
      <c r="F118" s="46" t="n"/>
    </row>
    <row r="119">
      <c r="E119" s="50" t="inlineStr">
        <is>
          <t>Payback</t>
        </is>
      </c>
      <c r="F119" s="46" t="n"/>
    </row>
    <row r="121" ht="20" customHeight="1">
      <c r="B121" s="40" t="inlineStr">
        <is>
          <t>Lass</t>
        </is>
      </c>
      <c r="C121" s="41" t="n"/>
      <c r="D121" s="41" t="n"/>
      <c r="E121" s="42" t="inlineStr">
        <is>
          <t>Lass Tess</t>
        </is>
      </c>
      <c r="F121" s="41" t="n"/>
      <c r="G121" s="41" t="n"/>
      <c r="H121" s="41" t="n"/>
      <c r="I121" s="41" t="n"/>
      <c r="J121" s="41" t="n"/>
      <c r="K121" s="41" t="n"/>
      <c r="L121" s="41" t="n"/>
      <c r="M121" s="41" t="n"/>
      <c r="N121" s="41" t="n"/>
      <c r="O121" s="41" t="n"/>
      <c r="P121" s="41" t="n"/>
      <c r="Q121" s="41" t="n"/>
    </row>
    <row r="122" ht="69" customHeight="1">
      <c r="E122" s="43">
        <f>IFERROR(_xlfn.IMAGE("https://play.pokemonshowdown.com/sprites/gen5/tentacool.png"),"")</f>
        <v/>
      </c>
      <c r="G122" s="43">
        <f>IFERROR(_xlfn.IMAGE("https://play.pokemonshowdown.com/sprites/gen5/wingull.png"),"")</f>
        <v/>
      </c>
      <c r="Q122" s="44" t="inlineStr">
        <is>
          <t>Forced on sight (range 3)</t>
        </is>
      </c>
    </row>
    <row r="123">
      <c r="E123" s="45" t="inlineStr">
        <is>
          <t>Lv 25 Tentacool</t>
        </is>
      </c>
      <c r="F123" s="46" t="n"/>
      <c r="G123" s="45" t="inlineStr">
        <is>
          <t>Lv 26 Wingull</t>
        </is>
      </c>
      <c r="H123" s="46" t="n"/>
      <c r="Q123" s="47" t="inlineStr">
        <is>
          <t>Pokémon</t>
        </is>
      </c>
    </row>
    <row r="124">
      <c r="E124" s="48" t="inlineStr">
        <is>
          <t>Mild</t>
        </is>
      </c>
      <c r="F124" s="48" t="inlineStr">
        <is>
          <t>Clear Body</t>
        </is>
      </c>
      <c r="G124" s="48" t="inlineStr">
        <is>
          <t>Rash</t>
        </is>
      </c>
      <c r="H124" s="48" t="inlineStr">
        <is>
          <t>Gluttony</t>
        </is>
      </c>
      <c r="Q124" s="47" t="inlineStr">
        <is>
          <t>Nature / Ability</t>
        </is>
      </c>
    </row>
    <row r="125">
      <c r="B125" s="47" t="inlineStr">
        <is>
          <t>AI Flags:</t>
        </is>
      </c>
      <c r="E125" s="49" t="inlineStr">
        <is>
          <t>Poison Barb</t>
        </is>
      </c>
      <c r="F125" s="46" t="n"/>
      <c r="G125" s="49" t="inlineStr">
        <is>
          <t>Mystic Water</t>
        </is>
      </c>
      <c r="H125" s="46" t="n"/>
      <c r="Q125" s="47" t="inlineStr">
        <is>
          <t>Item</t>
        </is>
      </c>
    </row>
    <row r="126">
      <c r="B126" s="44" t="inlineStr">
        <is>
          <t>Smart Trainer</t>
        </is>
      </c>
      <c r="E126" s="61" t="inlineStr">
        <is>
          <t>Bubble Beam</t>
        </is>
      </c>
      <c r="F126" s="46" t="n"/>
      <c r="G126" s="61" t="inlineStr">
        <is>
          <t>Water Pulse</t>
        </is>
      </c>
      <c r="H126" s="46" t="n"/>
      <c r="Q126" s="47" t="inlineStr">
        <is>
          <t>Moves</t>
        </is>
      </c>
    </row>
    <row r="127">
      <c r="E127" s="55" t="inlineStr">
        <is>
          <t>Poison Jab</t>
        </is>
      </c>
      <c r="F127" s="46" t="n"/>
      <c r="G127" s="60" t="inlineStr">
        <is>
          <t>Wing Attack</t>
        </is>
      </c>
      <c r="H127" s="46" t="n"/>
    </row>
    <row r="128">
      <c r="E128" s="63" t="inlineStr">
        <is>
          <t>Psybeam</t>
        </is>
      </c>
      <c r="F128" s="46" t="n"/>
      <c r="G128" s="50" t="inlineStr">
        <is>
          <t>Bite</t>
        </is>
      </c>
      <c r="H128" s="46" t="n"/>
    </row>
    <row r="129">
      <c r="E129" s="67" t="inlineStr">
        <is>
          <t>Confuse Ray</t>
        </is>
      </c>
      <c r="F129" s="46" t="n"/>
      <c r="G129" s="51" t="inlineStr">
        <is>
          <t>Supersonic</t>
        </is>
      </c>
      <c r="H129" s="46" t="n"/>
    </row>
    <row r="131" ht="24" customHeight="1">
      <c r="B131" s="38" t="inlineStr">
        <is>
          <t>Route 106</t>
        </is>
      </c>
      <c r="C131" s="39" t="n"/>
      <c r="D131" s="39" t="n"/>
      <c r="E131" s="39" t="n"/>
      <c r="F131" s="39" t="n"/>
      <c r="G131" s="39" t="n"/>
      <c r="H131" s="39" t="n"/>
      <c r="I131" s="39" t="n"/>
      <c r="J131" s="39" t="n"/>
      <c r="K131" s="39" t="n"/>
      <c r="L131" s="39" t="n"/>
      <c r="M131" s="39" t="n"/>
      <c r="N131" s="39" t="n"/>
      <c r="O131" s="39" t="n"/>
      <c r="P131" s="39" t="n"/>
      <c r="Q131" s="39" t="n"/>
    </row>
    <row r="133" ht="20" customHeight="1">
      <c r="B133" s="40" t="inlineStr">
        <is>
          <t>Swimmer M</t>
        </is>
      </c>
      <c r="C133" s="41" t="n"/>
      <c r="D133" s="41" t="n"/>
      <c r="E133" s="42" t="inlineStr">
        <is>
          <t>Swimmer M Douglas</t>
        </is>
      </c>
      <c r="F133" s="41" t="n"/>
      <c r="G133" s="41" t="n"/>
      <c r="H133" s="41" t="n"/>
      <c r="I133" s="41" t="n"/>
      <c r="J133" s="41" t="n"/>
      <c r="K133" s="41" t="n"/>
      <c r="L133" s="41" t="n"/>
      <c r="M133" s="41" t="n"/>
      <c r="N133" s="41" t="n"/>
      <c r="O133" s="41" t="n"/>
      <c r="P133" s="41" t="n"/>
      <c r="Q133" s="41" t="n"/>
    </row>
    <row r="134" ht="69" customHeight="1">
      <c r="E134" s="43">
        <f>IFERROR(_xlfn.IMAGE("https://play.pokemonshowdown.com/sprites/gen5/tentacool.png"),"")</f>
        <v/>
      </c>
      <c r="G134" s="43">
        <f>IFERROR(_xlfn.IMAGE("https://play.pokemonshowdown.com/sprites/gen5/tentacool.png"),"")</f>
        <v/>
      </c>
    </row>
    <row r="135">
      <c r="E135" s="45" t="inlineStr">
        <is>
          <t>Lv 24 Tentacool</t>
        </is>
      </c>
      <c r="F135" s="46" t="n"/>
      <c r="G135" s="45" t="inlineStr">
        <is>
          <t>Lv 24 Tentacool</t>
        </is>
      </c>
      <c r="H135" s="46" t="n"/>
      <c r="Q135" s="47" t="inlineStr">
        <is>
          <t>Pokémon</t>
        </is>
      </c>
    </row>
    <row r="136">
      <c r="E136" s="48" t="inlineStr">
        <is>
          <t>Modest</t>
        </is>
      </c>
      <c r="F136" s="48" t="inlineStr">
        <is>
          <t>Rain Dish</t>
        </is>
      </c>
      <c r="G136" s="48" t="inlineStr">
        <is>
          <t>Modest</t>
        </is>
      </c>
      <c r="H136" s="48" t="inlineStr">
        <is>
          <t>Rain Dish</t>
        </is>
      </c>
      <c r="Q136" s="47" t="inlineStr">
        <is>
          <t>Nature / Ability</t>
        </is>
      </c>
    </row>
    <row r="137">
      <c r="B137" s="47" t="inlineStr">
        <is>
          <t>AI Flags:</t>
        </is>
      </c>
      <c r="E137" s="49" t="inlineStr">
        <is>
          <t>(None)</t>
        </is>
      </c>
      <c r="F137" s="46" t="n"/>
      <c r="G137" s="49" t="inlineStr">
        <is>
          <t>(None)</t>
        </is>
      </c>
      <c r="H137" s="46" t="n"/>
      <c r="Q137" s="47" t="inlineStr">
        <is>
          <t>Item</t>
        </is>
      </c>
    </row>
    <row r="138">
      <c r="B138" s="44" t="inlineStr">
        <is>
          <t>Smart Trainer</t>
        </is>
      </c>
      <c r="E138" s="61" t="inlineStr">
        <is>
          <t>Bubble Beam</t>
        </is>
      </c>
      <c r="F138" s="46" t="n"/>
      <c r="G138" s="61" t="inlineStr">
        <is>
          <t>Bubble Beam</t>
        </is>
      </c>
      <c r="H138" s="46" t="n"/>
      <c r="Q138" s="47" t="inlineStr">
        <is>
          <t>Moves</t>
        </is>
      </c>
    </row>
    <row r="139">
      <c r="E139" s="54" t="inlineStr">
        <is>
          <t>Signal Beam</t>
        </is>
      </c>
      <c r="F139" s="46" t="n"/>
      <c r="G139" s="54" t="inlineStr">
        <is>
          <t>Signal Beam</t>
        </is>
      </c>
      <c r="H139" s="46" t="n"/>
    </row>
    <row r="140">
      <c r="E140" s="55" t="inlineStr">
        <is>
          <t>Poison Jab</t>
        </is>
      </c>
      <c r="F140" s="46" t="n"/>
      <c r="G140" s="55" t="inlineStr">
        <is>
          <t>Poison Jab</t>
        </is>
      </c>
      <c r="H140" s="46" t="n"/>
    </row>
    <row r="141">
      <c r="E141" s="67" t="inlineStr">
        <is>
          <t>Confuse Ray</t>
        </is>
      </c>
      <c r="F141" s="46" t="n"/>
      <c r="G141" s="67" t="inlineStr">
        <is>
          <t>Confuse Ray</t>
        </is>
      </c>
      <c r="H141" s="46" t="n"/>
    </row>
    <row r="143" ht="20" customHeight="1">
      <c r="B143" s="40" t="inlineStr">
        <is>
          <t>Fisherman</t>
        </is>
      </c>
      <c r="C143" s="41" t="n"/>
      <c r="D143" s="41" t="n"/>
      <c r="E143" s="42" t="inlineStr">
        <is>
          <t>Fisherman Elliot</t>
        </is>
      </c>
      <c r="F143" s="41" t="n"/>
      <c r="G143" s="41" t="n"/>
      <c r="H143" s="41" t="n"/>
      <c r="I143" s="41" t="n"/>
      <c r="J143" s="41" t="n"/>
      <c r="K143" s="41" t="n"/>
      <c r="L143" s="41" t="n"/>
      <c r="M143" s="41" t="n"/>
      <c r="N143" s="41" t="n"/>
      <c r="O143" s="41" t="n"/>
      <c r="P143" s="41" t="n"/>
      <c r="Q143" s="41" t="n"/>
    </row>
    <row r="144" ht="69" customHeight="1">
      <c r="E144" s="43">
        <f>IFERROR(_xlfn.IMAGE("https://play.pokemonshowdown.com/sprites/gen5/magikarp.png"),"")</f>
        <v/>
      </c>
      <c r="G144" s="43">
        <f>IFERROR(_xlfn.IMAGE("https://play.pokemonshowdown.com/sprites/gen5/tentacool.png"),"")</f>
        <v/>
      </c>
      <c r="I144" s="43">
        <f>IFERROR(_xlfn.IMAGE("https://play.pokemonshowdown.com/sprites/gen5/magikarp.png"),"")</f>
        <v/>
      </c>
    </row>
    <row r="145">
      <c r="E145" s="45" t="inlineStr">
        <is>
          <t>Lv 10 Magikarp</t>
        </is>
      </c>
      <c r="F145" s="46" t="n"/>
      <c r="G145" s="45" t="inlineStr">
        <is>
          <t>Lv 7 Tentacool</t>
        </is>
      </c>
      <c r="H145" s="46" t="n"/>
      <c r="I145" s="45" t="inlineStr">
        <is>
          <t>Lv 10 Magikarp</t>
        </is>
      </c>
      <c r="J145" s="46" t="n"/>
      <c r="Q145" s="47" t="inlineStr">
        <is>
          <t>Pokémon</t>
        </is>
      </c>
    </row>
    <row r="146">
      <c r="E146" s="48" t="inlineStr">
        <is>
          <t>Modest</t>
        </is>
      </c>
      <c r="F146" s="48" t="inlineStr">
        <is>
          <t>Swift Swim</t>
        </is>
      </c>
      <c r="G146" s="48" t="inlineStr">
        <is>
          <t>Modest</t>
        </is>
      </c>
      <c r="H146" s="48" t="inlineStr">
        <is>
          <t>Rain Dish</t>
        </is>
      </c>
      <c r="I146" s="48" t="inlineStr">
        <is>
          <t>Modest</t>
        </is>
      </c>
      <c r="J146" s="48" t="inlineStr">
        <is>
          <t>Swift Swim</t>
        </is>
      </c>
      <c r="Q146" s="47" t="inlineStr">
        <is>
          <t>Nature / Ability</t>
        </is>
      </c>
    </row>
    <row r="147">
      <c r="B147" s="47" t="inlineStr">
        <is>
          <t>AI Flags:</t>
        </is>
      </c>
      <c r="E147" s="49" t="inlineStr">
        <is>
          <t>(None)</t>
        </is>
      </c>
      <c r="F147" s="46" t="n"/>
      <c r="G147" s="49" t="inlineStr">
        <is>
          <t>(None)</t>
        </is>
      </c>
      <c r="H147" s="46" t="n"/>
      <c r="I147" s="49" t="inlineStr">
        <is>
          <t>(None)</t>
        </is>
      </c>
      <c r="J147" s="46" t="n"/>
      <c r="Q147" s="47" t="inlineStr">
        <is>
          <t>Item</t>
        </is>
      </c>
    </row>
    <row r="148">
      <c r="B148" s="44" t="inlineStr">
        <is>
          <t>Smart Trainer</t>
        </is>
      </c>
      <c r="E148" s="51" t="inlineStr">
        <is>
          <t>Tackle</t>
        </is>
      </c>
      <c r="F148" s="46" t="n"/>
      <c r="G148" s="55" t="inlineStr">
        <is>
          <t>Poison Sting</t>
        </is>
      </c>
      <c r="H148" s="46" t="n"/>
      <c r="I148" s="51" t="inlineStr">
        <is>
          <t>Tackle</t>
        </is>
      </c>
      <c r="J148" s="46" t="n"/>
      <c r="Q148" s="47" t="inlineStr">
        <is>
          <t>Moves</t>
        </is>
      </c>
    </row>
    <row r="149">
      <c r="E149" s="56" t="inlineStr">
        <is>
          <t>-</t>
        </is>
      </c>
      <c r="F149" s="46" t="n"/>
      <c r="G149" s="55" t="inlineStr">
        <is>
          <t>Acid</t>
        </is>
      </c>
      <c r="H149" s="46" t="n"/>
      <c r="I149" s="56" t="inlineStr">
        <is>
          <t>-</t>
        </is>
      </c>
      <c r="J149" s="46" t="n"/>
    </row>
    <row r="150">
      <c r="E150" s="56" t="inlineStr">
        <is>
          <t>-</t>
        </is>
      </c>
      <c r="F150" s="46" t="n"/>
      <c r="G150" s="56" t="inlineStr">
        <is>
          <t>-</t>
        </is>
      </c>
      <c r="H150" s="46" t="n"/>
      <c r="I150" s="56" t="inlineStr">
        <is>
          <t>-</t>
        </is>
      </c>
      <c r="J150" s="46" t="n"/>
    </row>
    <row r="151">
      <c r="E151" s="56" t="inlineStr">
        <is>
          <t>-</t>
        </is>
      </c>
      <c r="F151" s="46" t="n"/>
      <c r="G151" s="56" t="inlineStr">
        <is>
          <t>-</t>
        </is>
      </c>
      <c r="H151" s="46" t="n"/>
      <c r="I151" s="56" t="inlineStr">
        <is>
          <t>-</t>
        </is>
      </c>
      <c r="J151" s="46" t="n"/>
    </row>
    <row r="153" ht="20" customHeight="1">
      <c r="B153" s="40" t="inlineStr">
        <is>
          <t>Swimmer F</t>
        </is>
      </c>
      <c r="C153" s="41" t="n"/>
      <c r="D153" s="41" t="n"/>
      <c r="E153" s="42" t="inlineStr">
        <is>
          <t>Swimmer F Kyla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IFERROR(_xlfn.IMAGE("https://play.pokemonshowdown.com/sprites/gen5/wailmer.png"),"")</f>
        <v/>
      </c>
    </row>
    <row r="155">
      <c r="E155" s="45" t="inlineStr">
        <is>
          <t>Lv 26 Wailmer</t>
        </is>
      </c>
      <c r="F155" s="46" t="n"/>
      <c r="Q155" s="47" t="inlineStr">
        <is>
          <t>Pokémon</t>
        </is>
      </c>
    </row>
    <row r="156">
      <c r="E156" s="48" t="inlineStr">
        <is>
          <t>Adamant</t>
        </is>
      </c>
      <c r="F156" s="48" t="inlineStr">
        <is>
          <t>Pressure</t>
        </is>
      </c>
      <c r="Q156" s="47" t="inlineStr">
        <is>
          <t>Nature / Ability</t>
        </is>
      </c>
    </row>
    <row r="157">
      <c r="B157" s="47" t="inlineStr">
        <is>
          <t>AI Flags:</t>
        </is>
      </c>
      <c r="E157" s="49" t="inlineStr">
        <is>
          <t>(None)</t>
        </is>
      </c>
      <c r="F157" s="46" t="n"/>
      <c r="Q157" s="47" t="inlineStr">
        <is>
          <t>Item</t>
        </is>
      </c>
    </row>
    <row r="158">
      <c r="B158" s="44" t="inlineStr">
        <is>
          <t>Smart Trainer</t>
        </is>
      </c>
      <c r="E158" s="64" t="inlineStr">
        <is>
          <t>Ice Ball</t>
        </is>
      </c>
      <c r="F158" s="46" t="n"/>
      <c r="Q158" s="47" t="inlineStr">
        <is>
          <t>Moves</t>
        </is>
      </c>
    </row>
    <row r="159">
      <c r="E159" s="61" t="inlineStr">
        <is>
          <t>Brine</t>
        </is>
      </c>
      <c r="F159" s="46" t="n"/>
    </row>
    <row r="160">
      <c r="E160" s="51" t="inlineStr">
        <is>
          <t>Hyper Voice</t>
        </is>
      </c>
      <c r="F160" s="46" t="n"/>
    </row>
    <row r="161">
      <c r="E161" s="51" t="inlineStr">
        <is>
          <t>Roar</t>
        </is>
      </c>
      <c r="F161" s="46" t="n"/>
    </row>
    <row r="163" ht="20" customHeight="1">
      <c r="B163" s="40" t="inlineStr">
        <is>
          <t>Fisherman</t>
        </is>
      </c>
      <c r="C163" s="41" t="n"/>
      <c r="D163" s="41" t="n"/>
      <c r="E163" s="42" t="inlineStr">
        <is>
          <t>Fisherman Ned</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IFERROR(_xlfn.IMAGE("https://play.pokemonshowdown.com/sprites/gen5/tentacool.png"),"")</f>
        <v/>
      </c>
    </row>
    <row r="165">
      <c r="E165" s="45" t="inlineStr">
        <is>
          <t>Lv 11 Tentacool</t>
        </is>
      </c>
      <c r="F165" s="46" t="n"/>
      <c r="Q165" s="47" t="inlineStr">
        <is>
          <t>Pokémon</t>
        </is>
      </c>
    </row>
    <row r="166">
      <c r="E166" s="48" t="inlineStr">
        <is>
          <t>Modest</t>
        </is>
      </c>
      <c r="F166" s="48" t="inlineStr">
        <is>
          <t>Rain Dish</t>
        </is>
      </c>
      <c r="Q166" s="47" t="inlineStr">
        <is>
          <t>Nature / Ability</t>
        </is>
      </c>
    </row>
    <row r="167">
      <c r="B167" s="47" t="inlineStr">
        <is>
          <t>AI Flags:</t>
        </is>
      </c>
      <c r="E167" s="49" t="inlineStr">
        <is>
          <t>(None)</t>
        </is>
      </c>
      <c r="F167" s="46" t="n"/>
      <c r="Q167" s="47" t="inlineStr">
        <is>
          <t>Item</t>
        </is>
      </c>
    </row>
    <row r="168">
      <c r="B168" s="44" t="inlineStr">
        <is>
          <t>Smart Trainer</t>
        </is>
      </c>
      <c r="E168" s="55" t="inlineStr">
        <is>
          <t>Poison Sting</t>
        </is>
      </c>
      <c r="F168" s="46" t="n"/>
      <c r="Q168" s="47" t="inlineStr">
        <is>
          <t>Moves</t>
        </is>
      </c>
    </row>
    <row r="169">
      <c r="E169" s="55" t="inlineStr">
        <is>
          <t>Acid</t>
        </is>
      </c>
      <c r="F169" s="46" t="n"/>
    </row>
    <row r="170">
      <c r="E170" s="63" t="inlineStr">
        <is>
          <t>Psybeam</t>
        </is>
      </c>
      <c r="F170" s="46" t="n"/>
    </row>
    <row r="171">
      <c r="E171" s="56" t="inlineStr">
        <is>
          <t>-</t>
        </is>
      </c>
      <c r="F171" s="46" t="n"/>
    </row>
    <row r="173" ht="20" customHeight="1">
      <c r="B173" s="40" t="inlineStr">
        <is>
          <t>Cooltrainer</t>
        </is>
      </c>
      <c r="C173" s="41" t="n"/>
      <c r="D173" s="41" t="n"/>
      <c r="E173" s="42" t="inlineStr">
        <is>
          <t>Cooltrainer Milo</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IFERROR(_xlfn.IMAGE("https://play.pokemonshowdown.com/sprites/gen5/grovyle.png"),"")</f>
        <v/>
      </c>
      <c r="G174" s="43">
        <f>IFERROR(_xlfn.IMAGE("https://play.pokemonshowdown.com/sprites/gen5/wailmer.png"),"")</f>
        <v/>
      </c>
      <c r="I174" s="43">
        <f>IFERROR(_xlfn.IMAGE("https://play.pokemonshowdown.com/sprites/gen5/kadabra.png"),"")</f>
        <v/>
      </c>
      <c r="K174" s="43">
        <f>IFERROR(_xlfn.IMAGE("https://play.pokemonshowdown.com/sprites/gen5/fletchinder.png"),"")</f>
        <v/>
      </c>
      <c r="M174" s="43">
        <f>IFERROR(_xlfn.IMAGE("https://play.pokemonshowdown.com/sprites/gen5/mimejr.png"),"")</f>
        <v/>
      </c>
      <c r="Q174" s="44" t="inlineStr">
        <is>
          <t>Forced on sight (range 5)</t>
        </is>
      </c>
    </row>
    <row r="175">
      <c r="E175" s="45" t="inlineStr">
        <is>
          <t>Lv 30 Grovyle</t>
        </is>
      </c>
      <c r="F175" s="46" t="n"/>
      <c r="G175" s="45" t="inlineStr">
        <is>
          <t>Lv 30 Wailmer</t>
        </is>
      </c>
      <c r="H175" s="46" t="n"/>
      <c r="I175" s="45" t="inlineStr">
        <is>
          <t>Lv 30 Kadabra</t>
        </is>
      </c>
      <c r="J175" s="46" t="n"/>
      <c r="K175" s="45" t="inlineStr">
        <is>
          <t>Lv 30 Fletchinder</t>
        </is>
      </c>
      <c r="L175" s="46" t="n"/>
      <c r="M175" s="45" t="inlineStr">
        <is>
          <t>Lv 36 Mime Jr.</t>
        </is>
      </c>
      <c r="N175" s="46" t="n"/>
      <c r="Q175" s="47" t="inlineStr">
        <is>
          <t>Pokémon</t>
        </is>
      </c>
    </row>
    <row r="176">
      <c r="E176" s="48" t="inlineStr">
        <is>
          <t>Jolly</t>
        </is>
      </c>
      <c r="F176" s="48" t="inlineStr">
        <is>
          <t>Unburden</t>
        </is>
      </c>
      <c r="G176" s="48" t="inlineStr">
        <is>
          <t>Modest</t>
        </is>
      </c>
      <c r="H176" s="48" t="inlineStr">
        <is>
          <t>Water Veil</t>
        </is>
      </c>
      <c r="I176" s="48" t="inlineStr">
        <is>
          <t>Timid</t>
        </is>
      </c>
      <c r="J176" s="48" t="inlineStr">
        <is>
          <t>Magic Guard</t>
        </is>
      </c>
      <c r="K176" s="48" t="inlineStr">
        <is>
          <t>Adamant</t>
        </is>
      </c>
      <c r="L176" s="48" t="inlineStr">
        <is>
          <t>Gale Wings</t>
        </is>
      </c>
      <c r="M176" s="48" t="inlineStr">
        <is>
          <t>Timid</t>
        </is>
      </c>
      <c r="N176" s="48" t="inlineStr">
        <is>
          <t>Filter</t>
        </is>
      </c>
      <c r="Q176" s="47" t="inlineStr">
        <is>
          <t>Nature / Ability</t>
        </is>
      </c>
    </row>
    <row r="177">
      <c r="B177" s="47" t="inlineStr">
        <is>
          <t>AI Flags:</t>
        </is>
      </c>
      <c r="E177" s="49" t="inlineStr">
        <is>
          <t>Grass Gem</t>
        </is>
      </c>
      <c r="F177" s="46" t="n"/>
      <c r="G177" s="49" t="inlineStr">
        <is>
          <t>Eviolite</t>
        </is>
      </c>
      <c r="H177" s="46" t="n"/>
      <c r="I177" s="49" t="inlineStr">
        <is>
          <t>Twisted Spoon</t>
        </is>
      </c>
      <c r="J177" s="46" t="n"/>
      <c r="K177" s="49" t="inlineStr">
        <is>
          <t>Charcoal</t>
        </is>
      </c>
      <c r="L177" s="46" t="n"/>
      <c r="M177" s="49" t="inlineStr">
        <is>
          <t>Eviolite</t>
        </is>
      </c>
      <c r="N177" s="46" t="n"/>
      <c r="Q177" s="47" t="inlineStr">
        <is>
          <t>Item</t>
        </is>
      </c>
    </row>
    <row r="178">
      <c r="B178" s="44" t="inlineStr">
        <is>
          <t>Smart Trainer</t>
        </is>
      </c>
      <c r="E178" s="59" t="inlineStr">
        <is>
          <t>Leaf Blade</t>
        </is>
      </c>
      <c r="F178" s="46" t="n"/>
      <c r="G178" s="61" t="inlineStr">
        <is>
          <t>Surf</t>
        </is>
      </c>
      <c r="H178" s="46" t="n"/>
      <c r="I178" s="63" t="inlineStr">
        <is>
          <t>Psychic</t>
        </is>
      </c>
      <c r="J178" s="46" t="n"/>
      <c r="K178" s="60" t="inlineStr">
        <is>
          <t>Acrobatics</t>
        </is>
      </c>
      <c r="L178" s="46" t="n"/>
      <c r="M178" s="63" t="inlineStr">
        <is>
          <t>Psychic</t>
        </is>
      </c>
      <c r="N178" s="46" t="n"/>
      <c r="Q178" s="47" t="inlineStr">
        <is>
          <t>Moves</t>
        </is>
      </c>
    </row>
    <row r="179">
      <c r="E179" s="60" t="inlineStr">
        <is>
          <t>Acrobatics</t>
        </is>
      </c>
      <c r="F179" s="46" t="n"/>
      <c r="G179" s="64" t="inlineStr">
        <is>
          <t>Ice Beam</t>
        </is>
      </c>
      <c r="H179" s="46" t="n"/>
      <c r="I179" s="54" t="inlineStr">
        <is>
          <t>Signal Beam</t>
        </is>
      </c>
      <c r="J179" s="46" t="n"/>
      <c r="K179" s="58" t="inlineStr">
        <is>
          <t>Flame Charge</t>
        </is>
      </c>
      <c r="L179" s="46" t="n"/>
      <c r="M179" s="69" t="inlineStr">
        <is>
          <t>Dazzling Gleam</t>
        </is>
      </c>
      <c r="N179" s="46" t="n"/>
    </row>
    <row r="180">
      <c r="E180" s="62" t="inlineStr">
        <is>
          <t>Rock Slide</t>
        </is>
      </c>
      <c r="F180" s="46" t="n"/>
      <c r="G180" s="51" t="inlineStr">
        <is>
          <t>Body Slam</t>
        </is>
      </c>
      <c r="H180" s="46" t="n"/>
      <c r="I180" s="52" t="inlineStr">
        <is>
          <t>Charge Beam</t>
        </is>
      </c>
      <c r="J180" s="46" t="n"/>
      <c r="K180" s="60" t="inlineStr">
        <is>
          <t>Roost</t>
        </is>
      </c>
      <c r="L180" s="46" t="n"/>
      <c r="M180" s="51" t="inlineStr">
        <is>
          <t>Encore</t>
        </is>
      </c>
      <c r="N180" s="46" t="n"/>
    </row>
    <row r="181">
      <c r="E181" s="51" t="inlineStr">
        <is>
          <t>Swords Dance</t>
        </is>
      </c>
      <c r="F181" s="46" t="n"/>
      <c r="G181" s="63" t="inlineStr">
        <is>
          <t>Rest</t>
        </is>
      </c>
      <c r="H181" s="46" t="n"/>
      <c r="I181" s="51" t="inlineStr">
        <is>
          <t>Recover</t>
        </is>
      </c>
      <c r="J181" s="46" t="n"/>
      <c r="K181" s="66" t="inlineStr">
        <is>
          <t>Steel Wing</t>
        </is>
      </c>
      <c r="L181" s="46" t="n"/>
      <c r="M181" s="51" t="inlineStr">
        <is>
          <t>Teeter Dance</t>
        </is>
      </c>
      <c r="N181" s="46" t="n"/>
    </row>
    <row r="183" ht="24" customHeight="1">
      <c r="B183" s="38" t="inlineStr">
        <is>
          <t>Granite Cave - 1F</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Hiker</t>
        </is>
      </c>
      <c r="C185" s="41" t="n"/>
      <c r="D185" s="41" t="n"/>
      <c r="E185" s="42" t="inlineStr">
        <is>
          <t>Hiker Percy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IFERROR(_xlfn.IMAGE("https://play.pokemonshowdown.com/sprites/gen5/aron.png"),"")</f>
        <v/>
      </c>
      <c r="G186" s="43">
        <f>IFERROR(_xlfn.IMAGE("https://play.pokemonshowdown.com/sprites/gen5/geodude.png"),"")</f>
        <v/>
      </c>
      <c r="I186" s="43">
        <f>IFERROR(_xlfn.IMAGE("https://play.pokemonshowdown.com/sprites/gen5/nosepass.png"),"")</f>
        <v/>
      </c>
      <c r="Q186" s="44" t="inlineStr">
        <is>
          <t>Items: Potion</t>
        </is>
      </c>
    </row>
    <row r="187">
      <c r="E187" s="45" t="inlineStr">
        <is>
          <t>Lv 25 Aron</t>
        </is>
      </c>
      <c r="F187" s="46" t="n"/>
      <c r="G187" s="45" t="inlineStr">
        <is>
          <t>Lv 25 Geodude</t>
        </is>
      </c>
      <c r="H187" s="46" t="n"/>
      <c r="I187" s="45" t="inlineStr">
        <is>
          <t>Lv 25 Nosepass</t>
        </is>
      </c>
      <c r="J187" s="46" t="n"/>
      <c r="Q187" s="47" t="inlineStr">
        <is>
          <t>Pokémon</t>
        </is>
      </c>
    </row>
    <row r="188">
      <c r="E188" s="48" t="inlineStr">
        <is>
          <t>Naughty</t>
        </is>
      </c>
      <c r="F188" s="48" t="inlineStr">
        <is>
          <t>Rock Head</t>
        </is>
      </c>
      <c r="G188" s="48" t="inlineStr">
        <is>
          <t>Adamant</t>
        </is>
      </c>
      <c r="H188" s="48" t="inlineStr">
        <is>
          <t>Rough Skin</t>
        </is>
      </c>
      <c r="I188" s="48" t="inlineStr">
        <is>
          <t>Naughty</t>
        </is>
      </c>
      <c r="J188" s="48" t="inlineStr">
        <is>
          <t>Solid Rock</t>
        </is>
      </c>
      <c r="Q188" s="47" t="inlineStr">
        <is>
          <t>Nature / Ability</t>
        </is>
      </c>
    </row>
    <row r="189">
      <c r="B189" s="47" t="inlineStr">
        <is>
          <t>AI Flags:</t>
        </is>
      </c>
      <c r="E189" s="49" t="inlineStr">
        <is>
          <t>Metal Coat</t>
        </is>
      </c>
      <c r="F189" s="46" t="n"/>
      <c r="G189" s="49" t="inlineStr">
        <is>
          <t>Hard Stone</t>
        </is>
      </c>
      <c r="H189" s="46" t="n"/>
      <c r="I189" s="49" t="inlineStr">
        <is>
          <t>Wide Lens</t>
        </is>
      </c>
      <c r="J189" s="46" t="n"/>
      <c r="Q189" s="47" t="inlineStr">
        <is>
          <t>Item</t>
        </is>
      </c>
    </row>
    <row r="190">
      <c r="B190" s="44" t="inlineStr">
        <is>
          <t>Smart Trainer</t>
        </is>
      </c>
      <c r="E190" s="66" t="inlineStr">
        <is>
          <t>Iron Head</t>
        </is>
      </c>
      <c r="F190" s="46" t="n"/>
      <c r="G190" s="62" t="inlineStr">
        <is>
          <t>Rock Throw</t>
        </is>
      </c>
      <c r="H190" s="46" t="n"/>
      <c r="I190" s="62" t="inlineStr">
        <is>
          <t>Rock Slide</t>
        </is>
      </c>
      <c r="J190" s="46" t="n"/>
      <c r="Q190" s="47" t="inlineStr">
        <is>
          <t>Moves</t>
        </is>
      </c>
    </row>
    <row r="191">
      <c r="E191" s="51" t="inlineStr">
        <is>
          <t>Headbutt</t>
        </is>
      </c>
      <c r="F191" s="46" t="n"/>
      <c r="G191" s="51" t="inlineStr">
        <is>
          <t>Headbutt</t>
        </is>
      </c>
      <c r="H191" s="46" t="n"/>
      <c r="I191" s="65" t="inlineStr">
        <is>
          <t>Seismic Toss</t>
        </is>
      </c>
      <c r="J191" s="46" t="n"/>
    </row>
    <row r="192">
      <c r="E192" s="51" t="inlineStr">
        <is>
          <t>Take Down</t>
        </is>
      </c>
      <c r="F192" s="46" t="n"/>
      <c r="G192" s="65" t="inlineStr">
        <is>
          <t>Karate Chop</t>
        </is>
      </c>
      <c r="H192" s="46" t="n"/>
      <c r="I192" s="66" t="inlineStr">
        <is>
          <t>Iron Head</t>
        </is>
      </c>
      <c r="J192" s="46" t="n"/>
    </row>
    <row r="193">
      <c r="E193" s="66" t="inlineStr">
        <is>
          <t>Flash Cannon</t>
        </is>
      </c>
      <c r="F193" s="46" t="n"/>
      <c r="G193" s="53" t="inlineStr">
        <is>
          <t>Dig</t>
        </is>
      </c>
      <c r="H193" s="46" t="n"/>
      <c r="I193" s="62" t="inlineStr">
        <is>
          <t>Power Gem</t>
        </is>
      </c>
      <c r="J193" s="46" t="n"/>
    </row>
    <row r="195" ht="24" customHeight="1">
      <c r="B195" s="38" t="inlineStr">
        <is>
          <t>Granite Cave - B1F</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Pkmn Ranger</t>
        </is>
      </c>
      <c r="C197" s="41" t="n"/>
      <c r="D197" s="41" t="n"/>
      <c r="E197" s="42" t="inlineStr">
        <is>
          <t>Pkmn Ranger Dalton</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IFERROR(_xlfn.IMAGE("https://play.pokemonshowdown.com/sprites/gen5/ninetales.png"),"")</f>
        <v/>
      </c>
      <c r="G198" s="43">
        <f>IFERROR(_xlfn.IMAGE("https://play.pokemonshowdown.com/sprites/gen5/hitmontop.png"),"")</f>
        <v/>
      </c>
      <c r="I198" s="43">
        <f>IFERROR(_xlfn.IMAGE("https://play.pokemonshowdown.com/sprites/gen5/pyroar.png"),"")</f>
        <v/>
      </c>
      <c r="K198" s="43">
        <f>IFERROR(_xlfn.IMAGE("https://play.pokemonshowdown.com/sprites/gen5/bellossom.png"),"")</f>
        <v/>
      </c>
      <c r="M198" s="43">
        <f>IFERROR(_xlfn.IMAGE("https://play.pokemonshowdown.com/sprites/gen5/monferno.png"),"")</f>
        <v/>
      </c>
      <c r="Q198" s="44" t="inlineStr">
        <is>
          <t>DOUBLE BATTLE
Forced on sight (range 5)</t>
        </is>
      </c>
    </row>
    <row r="199">
      <c r="E199" s="45" t="inlineStr">
        <is>
          <t>Lv 29 Ninetales</t>
        </is>
      </c>
      <c r="F199" s="46" t="n"/>
      <c r="G199" s="45" t="inlineStr">
        <is>
          <t>Lv 29 Hitmontop</t>
        </is>
      </c>
      <c r="H199" s="46" t="n"/>
      <c r="I199" s="45" t="inlineStr">
        <is>
          <t>Lv 29 Pyroar</t>
        </is>
      </c>
      <c r="J199" s="46" t="n"/>
      <c r="K199" s="45" t="inlineStr">
        <is>
          <t>Lv 29 Bellossom</t>
        </is>
      </c>
      <c r="L199" s="46" t="n"/>
      <c r="M199" s="45" t="inlineStr">
        <is>
          <t>Lv 29 Monferno</t>
        </is>
      </c>
      <c r="N199" s="46" t="n"/>
      <c r="Q199" s="47" t="inlineStr">
        <is>
          <t>Pokémon</t>
        </is>
      </c>
    </row>
    <row r="200">
      <c r="E200" s="48" t="inlineStr">
        <is>
          <t>Timid</t>
        </is>
      </c>
      <c r="F200" s="48" t="inlineStr">
        <is>
          <t>Flash Fire</t>
        </is>
      </c>
      <c r="G200" s="48" t="inlineStr">
        <is>
          <t>Careful</t>
        </is>
      </c>
      <c r="H200" s="48" t="inlineStr">
        <is>
          <t>Intimidate</t>
        </is>
      </c>
      <c r="I200" s="48" t="inlineStr">
        <is>
          <t>Timid</t>
        </is>
      </c>
      <c r="J200" s="48" t="inlineStr">
        <is>
          <t>Unnerve</t>
        </is>
      </c>
      <c r="K200" s="48" t="inlineStr">
        <is>
          <t>Bold</t>
        </is>
      </c>
      <c r="L200" s="48" t="inlineStr">
        <is>
          <t>Chlorophyll</t>
        </is>
      </c>
      <c r="M200" s="48" t="inlineStr">
        <is>
          <t>Jolly</t>
        </is>
      </c>
      <c r="N200" s="48" t="inlineStr">
        <is>
          <t>Iron Fist</t>
        </is>
      </c>
      <c r="Q200" s="47" t="inlineStr">
        <is>
          <t>Nature / Ability</t>
        </is>
      </c>
    </row>
    <row r="201">
      <c r="B201" s="47" t="inlineStr">
        <is>
          <t>AI Flags:</t>
        </is>
      </c>
      <c r="E201" s="49" t="inlineStr">
        <is>
          <t>Charcoal</t>
        </is>
      </c>
      <c r="F201" s="46" t="n"/>
      <c r="G201" s="49" t="inlineStr">
        <is>
          <t>Eject Button</t>
        </is>
      </c>
      <c r="H201" s="46" t="n"/>
      <c r="I201" s="49" t="inlineStr">
        <is>
          <t>Expert Belt</t>
        </is>
      </c>
      <c r="J201" s="46" t="n"/>
      <c r="K201" s="49" t="inlineStr">
        <is>
          <t>Sitrus Berry</t>
        </is>
      </c>
      <c r="L201" s="46" t="n"/>
      <c r="M201" s="49" t="inlineStr">
        <is>
          <t>Expert Belt</t>
        </is>
      </c>
      <c r="N201" s="46" t="n"/>
      <c r="Q201" s="47" t="inlineStr">
        <is>
          <t>Item</t>
        </is>
      </c>
    </row>
    <row r="202">
      <c r="B202" s="44" t="inlineStr">
        <is>
          <t>Smart Trainer</t>
        </is>
      </c>
      <c r="E202" s="58" t="inlineStr">
        <is>
          <t>Flamethrower</t>
        </is>
      </c>
      <c r="F202" s="46" t="n"/>
      <c r="G202" s="51" t="inlineStr">
        <is>
          <t>Fake Out</t>
        </is>
      </c>
      <c r="H202" s="46" t="n"/>
      <c r="I202" s="58" t="inlineStr">
        <is>
          <t>Heat Wave</t>
        </is>
      </c>
      <c r="J202" s="46" t="n"/>
      <c r="K202" s="59" t="inlineStr">
        <is>
          <t>Giga Drain</t>
        </is>
      </c>
      <c r="L202" s="46" t="n"/>
      <c r="M202" s="58" t="inlineStr">
        <is>
          <t>Fire Punch</t>
        </is>
      </c>
      <c r="N202" s="46" t="n"/>
      <c r="Q202" s="47" t="inlineStr">
        <is>
          <t>Moves</t>
        </is>
      </c>
    </row>
    <row r="203">
      <c r="E203" s="59" t="inlineStr">
        <is>
          <t>Energy Ball</t>
        </is>
      </c>
      <c r="F203" s="46" t="n"/>
      <c r="G203" s="65" t="inlineStr">
        <is>
          <t>Close Combat</t>
        </is>
      </c>
      <c r="H203" s="46" t="n"/>
      <c r="I203" s="50" t="inlineStr">
        <is>
          <t>Dark Pulse</t>
        </is>
      </c>
      <c r="J203" s="46" t="n"/>
      <c r="K203" s="55" t="inlineStr">
        <is>
          <t>Sludge Bomb</t>
        </is>
      </c>
      <c r="L203" s="46" t="n"/>
      <c r="M203" s="65" t="inlineStr">
        <is>
          <t>Mach Punch</t>
        </is>
      </c>
      <c r="N203" s="46" t="n"/>
    </row>
    <row r="204">
      <c r="E204" s="58" t="inlineStr">
        <is>
          <t>Will-O-Wisp</t>
        </is>
      </c>
      <c r="F204" s="46" t="n"/>
      <c r="G204" s="62" t="inlineStr">
        <is>
          <t>Rock Slide</t>
        </is>
      </c>
      <c r="H204" s="46" t="n"/>
      <c r="I204" s="51" t="inlineStr">
        <is>
          <t>Hidden Power</t>
        </is>
      </c>
      <c r="J204" s="46" t="n"/>
      <c r="K204" s="59" t="inlineStr">
        <is>
          <t>Sleep Powder</t>
        </is>
      </c>
      <c r="L204" s="46" t="n"/>
      <c r="M204" s="52" t="inlineStr">
        <is>
          <t>Thunder Punch</t>
        </is>
      </c>
      <c r="N204" s="46" t="n"/>
    </row>
    <row r="205">
      <c r="E205" s="51" t="inlineStr">
        <is>
          <t>Protect</t>
        </is>
      </c>
      <c r="F205" s="46" t="n"/>
      <c r="G205" s="51" t="inlineStr">
        <is>
          <t>Helping Hand</t>
        </is>
      </c>
      <c r="H205" s="46" t="n"/>
      <c r="I205" s="51" t="inlineStr">
        <is>
          <t>Protect</t>
        </is>
      </c>
      <c r="J205" s="46" t="n"/>
      <c r="K205" s="51" t="inlineStr">
        <is>
          <t>Helping Hand</t>
        </is>
      </c>
      <c r="L205" s="46" t="n"/>
      <c r="M205" s="62" t="inlineStr">
        <is>
          <t>Rock Slide</t>
        </is>
      </c>
      <c r="N205" s="46" t="n"/>
    </row>
    <row r="207" ht="24" customHeight="1">
      <c r="B207" s="38" t="inlineStr">
        <is>
          <t>Granite Cave - B2F</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Ruin Maniac</t>
        </is>
      </c>
      <c r="C209" s="41" t="n"/>
      <c r="D209" s="41" t="n"/>
      <c r="E209" s="42" t="inlineStr">
        <is>
          <t>Ruin Maniac Ansel</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IFERROR(_xlfn.IMAGE("https://play.pokemonshowdown.com/sprites/gen5/shieldon.png"),"")</f>
        <v/>
      </c>
      <c r="G210" s="43">
        <f>IFERROR(_xlfn.IMAGE("https://play.pokemonshowdown.com/sprites/gen5/cranidos.png"),"")</f>
        <v/>
      </c>
      <c r="I210" s="43">
        <f>IFERROR(_xlfn.IMAGE("https://play.pokemonshowdown.com/sprites/gen5/relicanth.png"),"")</f>
        <v/>
      </c>
      <c r="K210" s="43">
        <f>IFERROR(_xlfn.IMAGE("https://play.pokemonshowdown.com/sprites/gen5/archen.png"),"")</f>
        <v/>
      </c>
      <c r="M210" s="43">
        <f>IFERROR(_xlfn.IMAGE("https://play.pokemonshowdown.com/sprites/gen5/aurorus.png"),"")</f>
        <v/>
      </c>
      <c r="Q210" s="44" t="inlineStr">
        <is>
          <t>Forced on sight (range 5)</t>
        </is>
      </c>
    </row>
    <row r="211">
      <c r="E211" s="45" t="inlineStr">
        <is>
          <t>Lv 29 Shieldon</t>
        </is>
      </c>
      <c r="F211" s="46" t="n"/>
      <c r="G211" s="45" t="inlineStr">
        <is>
          <t>Lv 29 Cranidos</t>
        </is>
      </c>
      <c r="H211" s="46" t="n"/>
      <c r="I211" s="45" t="inlineStr">
        <is>
          <t>Lv 29 Relicanth</t>
        </is>
      </c>
      <c r="J211" s="46" t="n"/>
      <c r="K211" s="45" t="inlineStr">
        <is>
          <t>Lv 29 Archen</t>
        </is>
      </c>
      <c r="L211" s="46" t="n"/>
      <c r="M211" s="45" t="inlineStr">
        <is>
          <t>Lv 29 Aurorus</t>
        </is>
      </c>
      <c r="N211" s="46" t="n"/>
      <c r="Q211" s="47" t="inlineStr">
        <is>
          <t>Pokémon</t>
        </is>
      </c>
    </row>
    <row r="212">
      <c r="E212" s="48" t="inlineStr">
        <is>
          <t>Impish</t>
        </is>
      </c>
      <c r="F212" s="48" t="inlineStr">
        <is>
          <t>Sturdy</t>
        </is>
      </c>
      <c r="G212" s="48" t="inlineStr">
        <is>
          <t>Jolly</t>
        </is>
      </c>
      <c r="H212" s="48" t="inlineStr">
        <is>
          <t>Mold Breaker</t>
        </is>
      </c>
      <c r="I212" s="48" t="inlineStr">
        <is>
          <t>Adamant</t>
        </is>
      </c>
      <c r="J212" s="48" t="inlineStr">
        <is>
          <t>Rock Head</t>
        </is>
      </c>
      <c r="K212" s="48" t="inlineStr">
        <is>
          <t>Jolly</t>
        </is>
      </c>
      <c r="L212" s="48" t="inlineStr">
        <is>
          <t>Defeatist</t>
        </is>
      </c>
      <c r="M212" s="48" t="inlineStr">
        <is>
          <t>Modest</t>
        </is>
      </c>
      <c r="N212" s="48" t="inlineStr">
        <is>
          <t>Refrigerate</t>
        </is>
      </c>
      <c r="Q212" s="47" t="inlineStr">
        <is>
          <t>Nature / Ability</t>
        </is>
      </c>
    </row>
    <row r="213">
      <c r="B213" s="47" t="inlineStr">
        <is>
          <t>AI Flags:</t>
        </is>
      </c>
      <c r="E213" s="49" t="inlineStr">
        <is>
          <t>Leftovers</t>
        </is>
      </c>
      <c r="F213" s="46" t="n"/>
      <c r="G213" s="49" t="inlineStr">
        <is>
          <t>Muscle Band</t>
        </is>
      </c>
      <c r="H213" s="46" t="n"/>
      <c r="I213" s="49" t="inlineStr">
        <is>
          <t>Rindo Berry</t>
        </is>
      </c>
      <c r="J213" s="46" t="n"/>
      <c r="K213" s="49" t="inlineStr">
        <is>
          <t>Flying Gem</t>
        </is>
      </c>
      <c r="L213" s="46" t="n"/>
      <c r="M213" s="49" t="inlineStr">
        <is>
          <t>Never-Melt Ice</t>
        </is>
      </c>
      <c r="N213" s="46" t="n"/>
      <c r="Q213" s="47" t="inlineStr">
        <is>
          <t>Item</t>
        </is>
      </c>
    </row>
    <row r="214">
      <c r="B214" s="44" t="inlineStr">
        <is>
          <t>Smart Trainer</t>
        </is>
      </c>
      <c r="E214" s="62" t="inlineStr">
        <is>
          <t>Rock Tomb</t>
        </is>
      </c>
      <c r="F214" s="46" t="n"/>
      <c r="G214" s="62" t="inlineStr">
        <is>
          <t>Head Smash</t>
        </is>
      </c>
      <c r="H214" s="46" t="n"/>
      <c r="I214" s="62" t="inlineStr">
        <is>
          <t>Rock Slide</t>
        </is>
      </c>
      <c r="J214" s="46" t="n"/>
      <c r="K214" s="60" t="inlineStr">
        <is>
          <t>Acrobatics</t>
        </is>
      </c>
      <c r="L214" s="46" t="n"/>
      <c r="M214" s="64" t="inlineStr">
        <is>
          <t>Aurora Beam</t>
        </is>
      </c>
      <c r="N214" s="46" t="n"/>
      <c r="Q214" s="47" t="inlineStr">
        <is>
          <t>Moves</t>
        </is>
      </c>
    </row>
    <row r="215">
      <c r="E215" s="66" t="inlineStr">
        <is>
          <t>Iron Head</t>
        </is>
      </c>
      <c r="F215" s="46" t="n"/>
      <c r="G215" s="63" t="inlineStr">
        <is>
          <t>Zen Headbutt</t>
        </is>
      </c>
      <c r="H215" s="46" t="n"/>
      <c r="I215" s="61" t="inlineStr">
        <is>
          <t>Waterfall</t>
        </is>
      </c>
      <c r="J215" s="46" t="n"/>
      <c r="K215" s="62" t="inlineStr">
        <is>
          <t>Rock Slide</t>
        </is>
      </c>
      <c r="L215" s="46" t="n"/>
      <c r="M215" s="62" t="inlineStr">
        <is>
          <t>Ancient Power</t>
        </is>
      </c>
      <c r="N215" s="46" t="n"/>
    </row>
    <row r="216">
      <c r="E216" s="55" t="inlineStr">
        <is>
          <t>Toxic</t>
        </is>
      </c>
      <c r="F216" s="46" t="n"/>
      <c r="G216" s="58" t="inlineStr">
        <is>
          <t>Fire Punch</t>
        </is>
      </c>
      <c r="H216" s="46" t="n"/>
      <c r="I216" s="53" t="inlineStr">
        <is>
          <t>Earthquake</t>
        </is>
      </c>
      <c r="J216" s="46" t="n"/>
      <c r="K216" s="54" t="inlineStr">
        <is>
          <t>U-turn</t>
        </is>
      </c>
      <c r="L216" s="46" t="n"/>
      <c r="M216" s="53" t="inlineStr">
        <is>
          <t>Earth Power</t>
        </is>
      </c>
      <c r="N216" s="46" t="n"/>
    </row>
    <row r="217">
      <c r="E217" s="62" t="inlineStr">
        <is>
          <t>Stealth Rock</t>
        </is>
      </c>
      <c r="F217" s="46" t="n"/>
      <c r="G217" s="62" t="inlineStr">
        <is>
          <t>Rock Polish</t>
        </is>
      </c>
      <c r="H217" s="46" t="n"/>
      <c r="I217" s="51" t="inlineStr">
        <is>
          <t>Yawn</t>
        </is>
      </c>
      <c r="J217" s="46" t="n"/>
      <c r="K217" s="51" t="inlineStr">
        <is>
          <t>Quick Attack</t>
        </is>
      </c>
      <c r="L217" s="46" t="n"/>
      <c r="M217" s="52" t="inlineStr">
        <is>
          <t>Thunder Wave</t>
        </is>
      </c>
      <c r="N217" s="46" t="n"/>
    </row>
    <row r="219" ht="24" customHeight="1">
      <c r="B219" s="38" t="inlineStr">
        <is>
          <t>Route 107</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Swimmer F</t>
        </is>
      </c>
      <c r="C221" s="41" t="n"/>
      <c r="D221" s="41" t="n"/>
      <c r="E221" s="42" t="inlineStr">
        <is>
          <t>Swimmer F Beth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IFERROR(_xlfn.IMAGE("https://play.pokemonshowdown.com/sprites/gen5/goldeen.png"),"")</f>
        <v/>
      </c>
    </row>
    <row r="223">
      <c r="E223" s="45" t="inlineStr">
        <is>
          <t>Lv 26 Goldeen</t>
        </is>
      </c>
      <c r="F223" s="46" t="n"/>
      <c r="Q223" s="47" t="inlineStr">
        <is>
          <t>Pokémon</t>
        </is>
      </c>
    </row>
    <row r="224">
      <c r="E224" s="48" t="inlineStr">
        <is>
          <t>Adamant</t>
        </is>
      </c>
      <c r="F224" s="48" t="inlineStr">
        <is>
          <t>Swift Swim</t>
        </is>
      </c>
      <c r="Q224" s="47" t="inlineStr">
        <is>
          <t>Nature / Ability</t>
        </is>
      </c>
    </row>
    <row r="225">
      <c r="B225" s="47" t="inlineStr">
        <is>
          <t>AI Flags:</t>
        </is>
      </c>
      <c r="E225" s="49" t="inlineStr">
        <is>
          <t>(None)</t>
        </is>
      </c>
      <c r="F225" s="46" t="n"/>
      <c r="Q225" s="47" t="inlineStr">
        <is>
          <t>Item</t>
        </is>
      </c>
    </row>
    <row r="226">
      <c r="B226" s="44" t="inlineStr">
        <is>
          <t>Smart Trainer</t>
        </is>
      </c>
      <c r="E226" s="53" t="inlineStr">
        <is>
          <t>Mud Shot</t>
        </is>
      </c>
      <c r="F226" s="46" t="n"/>
      <c r="Q226" s="47" t="inlineStr">
        <is>
          <t>Moves</t>
        </is>
      </c>
    </row>
    <row r="227">
      <c r="E227" s="63" t="inlineStr">
        <is>
          <t>Psybeam</t>
        </is>
      </c>
      <c r="F227" s="46" t="n"/>
    </row>
    <row r="228">
      <c r="E228" s="61" t="inlineStr">
        <is>
          <t>Dive</t>
        </is>
      </c>
      <c r="F228" s="46" t="n"/>
    </row>
    <row r="229">
      <c r="E229" s="51" t="inlineStr">
        <is>
          <t>Flail</t>
        </is>
      </c>
      <c r="F229" s="46" t="n"/>
    </row>
    <row r="231" ht="20" customHeight="1">
      <c r="B231" s="40" t="inlineStr">
        <is>
          <t>Triathlete</t>
        </is>
      </c>
      <c r="C231" s="41" t="n"/>
      <c r="D231" s="41" t="n"/>
      <c r="E231" s="42" t="inlineStr">
        <is>
          <t>Triathlete Camron</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IFERROR(_xlfn.IMAGE("https://play.pokemonshowdown.com/sprites/gen5/staryu.png"),"")</f>
        <v/>
      </c>
    </row>
    <row r="233">
      <c r="E233" s="45" t="inlineStr">
        <is>
          <t>Lv 26 Staryu</t>
        </is>
      </c>
      <c r="F233" s="46" t="n"/>
      <c r="Q233" s="47" t="inlineStr">
        <is>
          <t>Pokémon</t>
        </is>
      </c>
    </row>
    <row r="234">
      <c r="E234" s="48" t="inlineStr">
        <is>
          <t>Modest</t>
        </is>
      </c>
      <c r="F234" s="48" t="inlineStr">
        <is>
          <t>Magic Guard</t>
        </is>
      </c>
      <c r="Q234" s="47" t="inlineStr">
        <is>
          <t>Nature / Ability</t>
        </is>
      </c>
    </row>
    <row r="235">
      <c r="B235" s="47" t="inlineStr">
        <is>
          <t>AI Flags:</t>
        </is>
      </c>
      <c r="E235" s="49" t="inlineStr">
        <is>
          <t>(None)</t>
        </is>
      </c>
      <c r="F235" s="46" t="n"/>
      <c r="Q235" s="47" t="inlineStr">
        <is>
          <t>Item</t>
        </is>
      </c>
    </row>
    <row r="236">
      <c r="B236" s="44" t="inlineStr">
        <is>
          <t>Smart Trainer</t>
        </is>
      </c>
      <c r="E236" s="51" t="inlineStr">
        <is>
          <t>Swift</t>
        </is>
      </c>
      <c r="F236" s="46" t="n"/>
      <c r="Q236" s="47" t="inlineStr">
        <is>
          <t>Moves</t>
        </is>
      </c>
    </row>
    <row r="237">
      <c r="E237" s="61" t="inlineStr">
        <is>
          <t>Bubble Beam</t>
        </is>
      </c>
      <c r="F237" s="46" t="n"/>
    </row>
    <row r="238">
      <c r="E238" s="63" t="inlineStr">
        <is>
          <t>Teleport</t>
        </is>
      </c>
      <c r="F238" s="46" t="n"/>
    </row>
    <row r="239">
      <c r="E239" s="51" t="inlineStr">
        <is>
          <t>Take Down</t>
        </is>
      </c>
      <c r="F239" s="46" t="n"/>
    </row>
    <row r="241" ht="20" customHeight="1">
      <c r="B241" s="40" t="inlineStr">
        <is>
          <t>Swimmer M</t>
        </is>
      </c>
      <c r="C241" s="41" t="n"/>
      <c r="D241" s="41" t="n"/>
      <c r="E241" s="42" t="inlineStr">
        <is>
          <t>Swimmer M Darrin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IFERROR(_xlfn.IMAGE("https://play.pokemonshowdown.com/sprites/gen5/tentacool.png"),"")</f>
        <v/>
      </c>
      <c r="G242" s="43">
        <f>IFERROR(_xlfn.IMAGE("https://play.pokemonshowdown.com/sprites/gen5/wingull.png"),"")</f>
        <v/>
      </c>
      <c r="I242" s="43">
        <f>IFERROR(_xlfn.IMAGE("https://play.pokemonshowdown.com/sprites/gen5/tentacool.png"),"")</f>
        <v/>
      </c>
    </row>
    <row r="243">
      <c r="E243" s="45" t="inlineStr">
        <is>
          <t>Lv 24 Tentacool</t>
        </is>
      </c>
      <c r="F243" s="46" t="n"/>
      <c r="G243" s="45" t="inlineStr">
        <is>
          <t>Lv 24 Wingull</t>
        </is>
      </c>
      <c r="H243" s="46" t="n"/>
      <c r="I243" s="45" t="inlineStr">
        <is>
          <t>Lv 24 Tentacool</t>
        </is>
      </c>
      <c r="J243" s="46" t="n"/>
      <c r="Q243" s="47" t="inlineStr">
        <is>
          <t>Pokémon</t>
        </is>
      </c>
    </row>
    <row r="244">
      <c r="E244" s="48" t="inlineStr">
        <is>
          <t>Modest</t>
        </is>
      </c>
      <c r="F244" s="48" t="inlineStr">
        <is>
          <t>Rain Dish</t>
        </is>
      </c>
      <c r="G244" s="48" t="inlineStr">
        <is>
          <t>Modest</t>
        </is>
      </c>
      <c r="H244" s="48" t="inlineStr">
        <is>
          <t>Gluttony</t>
        </is>
      </c>
      <c r="I244" s="48" t="inlineStr">
        <is>
          <t>Modest</t>
        </is>
      </c>
      <c r="J244" s="48" t="inlineStr">
        <is>
          <t>Rain Dish</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61" t="inlineStr">
        <is>
          <t>Bubble Beam</t>
        </is>
      </c>
      <c r="F246" s="46" t="n"/>
      <c r="G246" s="50" t="inlineStr">
        <is>
          <t>Bite</t>
        </is>
      </c>
      <c r="H246" s="46" t="n"/>
      <c r="I246" s="61" t="inlineStr">
        <is>
          <t>Bubble Beam</t>
        </is>
      </c>
      <c r="J246" s="46" t="n"/>
      <c r="Q246" s="47" t="inlineStr">
        <is>
          <t>Moves</t>
        </is>
      </c>
    </row>
    <row r="247">
      <c r="E247" s="54" t="inlineStr">
        <is>
          <t>Signal Beam</t>
        </is>
      </c>
      <c r="F247" s="46" t="n"/>
      <c r="G247" s="60" t="inlineStr">
        <is>
          <t>Wing Attack</t>
        </is>
      </c>
      <c r="H247" s="46" t="n"/>
      <c r="I247" s="54" t="inlineStr">
        <is>
          <t>Signal Beam</t>
        </is>
      </c>
      <c r="J247" s="46" t="n"/>
    </row>
    <row r="248">
      <c r="E248" s="55" t="inlineStr">
        <is>
          <t>Poison Jab</t>
        </is>
      </c>
      <c r="F248" s="46" t="n"/>
      <c r="G248" s="61" t="inlineStr">
        <is>
          <t>Water Pulse</t>
        </is>
      </c>
      <c r="H248" s="46" t="n"/>
      <c r="I248" s="55" t="inlineStr">
        <is>
          <t>Poison Jab</t>
        </is>
      </c>
      <c r="J248" s="46" t="n"/>
    </row>
    <row r="249">
      <c r="E249" s="67" t="inlineStr">
        <is>
          <t>Confuse Ray</t>
        </is>
      </c>
      <c r="F249" s="46" t="n"/>
      <c r="G249" s="50" t="inlineStr">
        <is>
          <t>Pursuit</t>
        </is>
      </c>
      <c r="H249" s="46" t="n"/>
      <c r="I249" s="67" t="inlineStr">
        <is>
          <t>Confuse Ray</t>
        </is>
      </c>
      <c r="J249" s="46" t="n"/>
    </row>
    <row r="251" ht="20" customHeight="1">
      <c r="B251" s="40" t="inlineStr">
        <is>
          <t>Swimmer F</t>
        </is>
      </c>
      <c r="C251" s="41" t="n"/>
      <c r="D251" s="41" t="n"/>
      <c r="E251" s="42" t="inlineStr">
        <is>
          <t>Swimmer F Denise</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IFERROR(_xlfn.IMAGE("https://play.pokemonshowdown.com/sprites/gen5/wingull.png"),"")</f>
        <v/>
      </c>
      <c r="G252" s="43">
        <f>IFERROR(_xlfn.IMAGE("https://play.pokemonshowdown.com/sprites/gen5/goldeen.png"),"")</f>
        <v/>
      </c>
    </row>
    <row r="253">
      <c r="E253" s="45" t="inlineStr">
        <is>
          <t>Lv 25 Wingull</t>
        </is>
      </c>
      <c r="F253" s="46" t="n"/>
      <c r="G253" s="45" t="inlineStr">
        <is>
          <t>Lv 25 Goldeen</t>
        </is>
      </c>
      <c r="H253" s="46" t="n"/>
      <c r="Q253" s="47" t="inlineStr">
        <is>
          <t>Pokémon</t>
        </is>
      </c>
    </row>
    <row r="254">
      <c r="E254" s="48" t="inlineStr">
        <is>
          <t>Modest</t>
        </is>
      </c>
      <c r="F254" s="48" t="inlineStr">
        <is>
          <t>Gluttony</t>
        </is>
      </c>
      <c r="G254" s="48" t="inlineStr">
        <is>
          <t>Adamant</t>
        </is>
      </c>
      <c r="H254" s="48" t="inlineStr">
        <is>
          <t>Swift Swim</t>
        </is>
      </c>
      <c r="Q254" s="47" t="inlineStr">
        <is>
          <t>Nature / Ability</t>
        </is>
      </c>
    </row>
    <row r="255">
      <c r="B255" s="47" t="inlineStr">
        <is>
          <t>AI Flags:</t>
        </is>
      </c>
      <c r="E255" s="49" t="inlineStr">
        <is>
          <t>(None)</t>
        </is>
      </c>
      <c r="F255" s="46" t="n"/>
      <c r="G255" s="49" t="inlineStr">
        <is>
          <t>(None)</t>
        </is>
      </c>
      <c r="H255" s="46" t="n"/>
      <c r="Q255" s="47" t="inlineStr">
        <is>
          <t>Item</t>
        </is>
      </c>
    </row>
    <row r="256">
      <c r="B256" s="44" t="inlineStr">
        <is>
          <t>Smart Trainer</t>
        </is>
      </c>
      <c r="E256" s="50" t="inlineStr">
        <is>
          <t>Bite</t>
        </is>
      </c>
      <c r="F256" s="46" t="n"/>
      <c r="G256" s="53" t="inlineStr">
        <is>
          <t>Mud Shot</t>
        </is>
      </c>
      <c r="H256" s="46" t="n"/>
      <c r="Q256" s="47" t="inlineStr">
        <is>
          <t>Moves</t>
        </is>
      </c>
    </row>
    <row r="257">
      <c r="E257" s="60" t="inlineStr">
        <is>
          <t>Wing Attack</t>
        </is>
      </c>
      <c r="F257" s="46" t="n"/>
      <c r="G257" s="63" t="inlineStr">
        <is>
          <t>Psybeam</t>
        </is>
      </c>
      <c r="H257" s="46" t="n"/>
    </row>
    <row r="258">
      <c r="E258" s="61" t="inlineStr">
        <is>
          <t>Water Pulse</t>
        </is>
      </c>
      <c r="F258" s="46" t="n"/>
      <c r="G258" s="61" t="inlineStr">
        <is>
          <t>Dive</t>
        </is>
      </c>
      <c r="H258" s="46" t="n"/>
    </row>
    <row r="259">
      <c r="E259" s="50" t="inlineStr">
        <is>
          <t>Pursuit</t>
        </is>
      </c>
      <c r="F259" s="46" t="n"/>
      <c r="G259" s="51" t="inlineStr">
        <is>
          <t>Flail</t>
        </is>
      </c>
      <c r="H259" s="46" t="n"/>
    </row>
    <row r="261" ht="20" customHeight="1">
      <c r="B261" s="40" t="inlineStr">
        <is>
          <t>Sis And Bro</t>
        </is>
      </c>
      <c r="C261" s="41" t="n"/>
      <c r="D261" s="41" t="n"/>
      <c r="E261" s="42" t="inlineStr">
        <is>
          <t>Sis And Bro Lisa &amp; Ray</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IFERROR(_xlfn.IMAGE("https://play.pokemonshowdown.com/sprites/gen5/goldeen.png"),"")</f>
        <v/>
      </c>
      <c r="G262" s="43">
        <f>IFERROR(_xlfn.IMAGE("https://play.pokemonshowdown.com/sprites/gen5/tentacool.png"),"")</f>
        <v/>
      </c>
      <c r="Q262" s="44" t="inlineStr">
        <is>
          <t>DOUBLE BATTLE
Forced on sight (range 1)</t>
        </is>
      </c>
    </row>
    <row r="263">
      <c r="E263" s="45" t="inlineStr">
        <is>
          <t>Lv 27 Goldeen</t>
        </is>
      </c>
      <c r="F263" s="46" t="n"/>
      <c r="G263" s="45" t="inlineStr">
        <is>
          <t>Lv 25 Tentacool</t>
        </is>
      </c>
      <c r="H263" s="46" t="n"/>
      <c r="Q263" s="47" t="inlineStr">
        <is>
          <t>Pokémon</t>
        </is>
      </c>
    </row>
    <row r="264">
      <c r="E264" s="48" t="inlineStr">
        <is>
          <t>Adamant</t>
        </is>
      </c>
      <c r="F264" s="48" t="inlineStr">
        <is>
          <t>Swift Swim</t>
        </is>
      </c>
      <c r="G264" s="48" t="inlineStr">
        <is>
          <t>Modest</t>
        </is>
      </c>
      <c r="H264" s="48" t="inlineStr">
        <is>
          <t>Rain Dish</t>
        </is>
      </c>
      <c r="Q264" s="47" t="inlineStr">
        <is>
          <t>Nature / Ability</t>
        </is>
      </c>
    </row>
    <row r="265">
      <c r="B265" s="47" t="inlineStr">
        <is>
          <t>AI Flags:</t>
        </is>
      </c>
      <c r="E265" s="49" t="inlineStr">
        <is>
          <t>(None)</t>
        </is>
      </c>
      <c r="F265" s="46" t="n"/>
      <c r="G265" s="49" t="inlineStr">
        <is>
          <t>(None)</t>
        </is>
      </c>
      <c r="H265" s="46" t="n"/>
      <c r="Q265" s="47" t="inlineStr">
        <is>
          <t>Item</t>
        </is>
      </c>
    </row>
    <row r="266">
      <c r="B266" s="44" t="inlineStr">
        <is>
          <t>Smart Trainer</t>
        </is>
      </c>
      <c r="E266" s="63" t="inlineStr">
        <is>
          <t>Psybeam</t>
        </is>
      </c>
      <c r="F266" s="46" t="n"/>
      <c r="G266" s="61" t="inlineStr">
        <is>
          <t>Bubble Beam</t>
        </is>
      </c>
      <c r="H266" s="46" t="n"/>
      <c r="Q266" s="47" t="inlineStr">
        <is>
          <t>Moves</t>
        </is>
      </c>
    </row>
    <row r="267">
      <c r="E267" s="61" t="inlineStr">
        <is>
          <t>Dive</t>
        </is>
      </c>
      <c r="F267" s="46" t="n"/>
      <c r="G267" s="54" t="inlineStr">
        <is>
          <t>Signal Beam</t>
        </is>
      </c>
      <c r="H267" s="46" t="n"/>
    </row>
    <row r="268">
      <c r="E268" s="51" t="inlineStr">
        <is>
          <t>Flail</t>
        </is>
      </c>
      <c r="F268" s="46" t="n"/>
      <c r="G268" s="55" t="inlineStr">
        <is>
          <t>Poison Jab</t>
        </is>
      </c>
      <c r="H268" s="46" t="n"/>
    </row>
    <row r="269">
      <c r="E269" s="61" t="inlineStr">
        <is>
          <t>Aqua Ring</t>
        </is>
      </c>
      <c r="F269" s="46" t="n"/>
      <c r="G269" s="67" t="inlineStr">
        <is>
          <t>Confuse Ray</t>
        </is>
      </c>
      <c r="H269" s="46" t="n"/>
    </row>
    <row r="271" ht="20" customHeight="1">
      <c r="B271" s="40" t="inlineStr">
        <is>
          <t>Swimmer M</t>
        </is>
      </c>
      <c r="C271" s="41" t="n"/>
      <c r="D271" s="41" t="n"/>
      <c r="E271" s="42" t="inlineStr">
        <is>
          <t>Swimmer M Tony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IFERROR(_xlfn.IMAGE("https://play.pokemonshowdown.com/sprites/gen5/carvanha.png"),"")</f>
        <v/>
      </c>
    </row>
    <row r="273">
      <c r="E273" s="45" t="inlineStr">
        <is>
          <t>Lv 26 Carvanha</t>
        </is>
      </c>
      <c r="F273" s="46" t="n"/>
      <c r="Q273" s="47" t="inlineStr">
        <is>
          <t>Pokémon</t>
        </is>
      </c>
    </row>
    <row r="274">
      <c r="E274" s="48" t="inlineStr">
        <is>
          <t>Adamant</t>
        </is>
      </c>
      <c r="F274" s="48" t="inlineStr">
        <is>
          <t>Rough Skin</t>
        </is>
      </c>
      <c r="Q274" s="47" t="inlineStr">
        <is>
          <t>Nature / Ability</t>
        </is>
      </c>
    </row>
    <row r="275">
      <c r="B275" s="47" t="inlineStr">
        <is>
          <t>AI Flags:</t>
        </is>
      </c>
      <c r="E275" s="49" t="inlineStr">
        <is>
          <t>(None)</t>
        </is>
      </c>
      <c r="F275" s="46" t="n"/>
      <c r="Q275" s="47" t="inlineStr">
        <is>
          <t>Item</t>
        </is>
      </c>
    </row>
    <row r="276">
      <c r="B276" s="44" t="inlineStr">
        <is>
          <t>Smart Trainer</t>
        </is>
      </c>
      <c r="E276" s="50" t="inlineStr">
        <is>
          <t>Feint Attack</t>
        </is>
      </c>
      <c r="F276" s="46" t="n"/>
      <c r="Q276" s="47" t="inlineStr">
        <is>
          <t>Moves</t>
        </is>
      </c>
    </row>
    <row r="277">
      <c r="E277" s="61" t="inlineStr">
        <is>
          <t>Aqua Cutter</t>
        </is>
      </c>
      <c r="F277" s="46" t="n"/>
    </row>
    <row r="278">
      <c r="E278" s="61" t="inlineStr">
        <is>
          <t>Water Pulse</t>
        </is>
      </c>
      <c r="F278" s="46" t="n"/>
    </row>
    <row r="279">
      <c r="E279" s="50" t="inlineStr">
        <is>
          <t>Payback</t>
        </is>
      </c>
      <c r="F279" s="46" t="n"/>
    </row>
    <row r="281" ht="24" customHeight="1">
      <c r="B281" s="38" t="inlineStr">
        <is>
          <t>Wraithwood Forest</t>
        </is>
      </c>
      <c r="C281" s="39" t="n"/>
      <c r="D281" s="39" t="n"/>
      <c r="E281" s="39" t="n"/>
      <c r="F281" s="39" t="n"/>
      <c r="G281" s="39" t="n"/>
      <c r="H281" s="39" t="n"/>
      <c r="I281" s="39" t="n"/>
      <c r="J281" s="39" t="n"/>
      <c r="K281" s="39" t="n"/>
      <c r="L281" s="39" t="n"/>
      <c r="M281" s="39" t="n"/>
      <c r="N281" s="39" t="n"/>
      <c r="O281" s="39" t="n"/>
      <c r="P281" s="39" t="n"/>
      <c r="Q281" s="39" t="n"/>
    </row>
    <row r="283" ht="20" customHeight="1">
      <c r="B283" s="40" t="inlineStr">
        <is>
          <t>Bug Catcher</t>
        </is>
      </c>
      <c r="C283" s="41" t="n"/>
      <c r="D283" s="41" t="n"/>
      <c r="E283" s="42" t="inlineStr">
        <is>
          <t>Bug Catcher Desmond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IFERROR(_xlfn.IMAGE("https://play.pokemonshowdown.com/sprites/gen5/nincada.png"),"")</f>
        <v/>
      </c>
      <c r="G284" s="43">
        <f>IFERROR(_xlfn.IMAGE("https://play.pokemonshowdown.com/sprites/gen5/spinarak.png"),"")</f>
        <v/>
      </c>
      <c r="I284" s="43">
        <f>IFERROR(_xlfn.IMAGE("https://play.pokemonshowdown.com/sprites/gen5/shuppet.png"),"")</f>
        <v/>
      </c>
      <c r="Q284" s="44" t="inlineStr">
        <is>
          <t>Items: Potion</t>
        </is>
      </c>
    </row>
    <row r="285">
      <c r="E285" s="45" t="inlineStr">
        <is>
          <t>Lv 24 Nincada</t>
        </is>
      </c>
      <c r="F285" s="46" t="n"/>
      <c r="G285" s="45" t="inlineStr">
        <is>
          <t>Lv 24 Spinarak</t>
        </is>
      </c>
      <c r="H285" s="46" t="n"/>
      <c r="I285" s="45" t="inlineStr">
        <is>
          <t>Lv 24 Shuppet</t>
        </is>
      </c>
      <c r="J285" s="46" t="n"/>
      <c r="Q285" s="47" t="inlineStr">
        <is>
          <t>Pokémon</t>
        </is>
      </c>
    </row>
    <row r="286">
      <c r="E286" s="48" t="inlineStr">
        <is>
          <t>Naughty</t>
        </is>
      </c>
      <c r="F286" s="48" t="inlineStr">
        <is>
          <t>Compound Eyes</t>
        </is>
      </c>
      <c r="G286" s="48" t="inlineStr">
        <is>
          <t>Adamant</t>
        </is>
      </c>
      <c r="H286" s="48" t="inlineStr">
        <is>
          <t>Intimidate</t>
        </is>
      </c>
      <c r="I286" s="48" t="inlineStr">
        <is>
          <t>Modest</t>
        </is>
      </c>
      <c r="J286" s="48" t="inlineStr">
        <is>
          <t>Cursed Body</t>
        </is>
      </c>
      <c r="Q286" s="47" t="inlineStr">
        <is>
          <t>Nature / Ability</t>
        </is>
      </c>
    </row>
    <row r="287">
      <c r="B287" s="47" t="inlineStr">
        <is>
          <t>AI Flags:</t>
        </is>
      </c>
      <c r="E287" s="49" t="inlineStr">
        <is>
          <t>Silver Powder</t>
        </is>
      </c>
      <c r="F287" s="46" t="n"/>
      <c r="G287" s="49" t="inlineStr">
        <is>
          <t>Black Sludge</t>
        </is>
      </c>
      <c r="H287" s="46" t="n"/>
      <c r="I287" s="49" t="inlineStr">
        <is>
          <t>Bright Powder</t>
        </is>
      </c>
      <c r="J287" s="46" t="n"/>
      <c r="Q287" s="47" t="inlineStr">
        <is>
          <t>Item</t>
        </is>
      </c>
    </row>
    <row r="288">
      <c r="B288" s="44" t="inlineStr">
        <is>
          <t>Smart Trainer</t>
        </is>
      </c>
      <c r="E288" s="54" t="inlineStr">
        <is>
          <t>Bug Buzz</t>
        </is>
      </c>
      <c r="F288" s="46" t="n"/>
      <c r="G288" s="55" t="inlineStr">
        <is>
          <t>Poison Jab</t>
        </is>
      </c>
      <c r="H288" s="46" t="n"/>
      <c r="I288" s="67" t="inlineStr">
        <is>
          <t>Night Shade</t>
        </is>
      </c>
      <c r="J288" s="46" t="n"/>
      <c r="Q288" s="47" t="inlineStr">
        <is>
          <t>Moves</t>
        </is>
      </c>
    </row>
    <row r="289">
      <c r="E289" s="53" t="inlineStr">
        <is>
          <t>Dig</t>
        </is>
      </c>
      <c r="F289" s="46" t="n"/>
      <c r="G289" s="67" t="inlineStr">
        <is>
          <t>Shadow Sneak</t>
        </is>
      </c>
      <c r="H289" s="46" t="n"/>
      <c r="I289" s="67" t="inlineStr">
        <is>
          <t>Spite</t>
        </is>
      </c>
      <c r="J289" s="46" t="n"/>
    </row>
    <row r="290">
      <c r="E290" s="54" t="inlineStr">
        <is>
          <t>Leech Life</t>
        </is>
      </c>
      <c r="F290" s="46" t="n"/>
      <c r="G290" s="54" t="inlineStr">
        <is>
          <t>Bug Bite</t>
        </is>
      </c>
      <c r="H290" s="46" t="n"/>
      <c r="I290" s="67" t="inlineStr">
        <is>
          <t>Ominous Wind</t>
        </is>
      </c>
      <c r="J290" s="46" t="n"/>
    </row>
    <row r="291">
      <c r="E291" s="53" t="inlineStr">
        <is>
          <t>Mud-Slap</t>
        </is>
      </c>
      <c r="F291" s="46" t="n"/>
      <c r="G291" s="67" t="inlineStr">
        <is>
          <t>Night Shade</t>
        </is>
      </c>
      <c r="H291" s="46" t="n"/>
      <c r="I291" s="58" t="inlineStr">
        <is>
          <t>Will-O-Wisp</t>
        </is>
      </c>
      <c r="J291" s="46" t="n"/>
    </row>
    <row r="293" ht="20" customHeight="1">
      <c r="B293" s="40" t="inlineStr">
        <is>
          <t>Hex Maniac</t>
        </is>
      </c>
      <c r="C293" s="41" t="n"/>
      <c r="D293" s="41" t="n"/>
      <c r="E293" s="42" t="inlineStr">
        <is>
          <t>Hex Maniac Ottoline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IFERROR(_xlfn.IMAGE("https://play.pokemonshowdown.com/sprites/gen5/shuppet.png"),"")</f>
        <v/>
      </c>
      <c r="G294" s="43">
        <f>IFERROR(_xlfn.IMAGE("https://play.pokemonshowdown.com/sprites/gen5/duskull.png"),"")</f>
        <v/>
      </c>
      <c r="I294" s="43">
        <f>IFERROR(_xlfn.IMAGE("https://play.pokemonshowdown.com/sprites/gen5/roggenrola.png"),"")</f>
        <v/>
      </c>
      <c r="Q294" s="44" t="inlineStr">
        <is>
          <t>Items: Potion</t>
        </is>
      </c>
    </row>
    <row r="295">
      <c r="E295" s="45" t="inlineStr">
        <is>
          <t>Lv 25 Shuppet</t>
        </is>
      </c>
      <c r="F295" s="46" t="n"/>
      <c r="G295" s="45" t="inlineStr">
        <is>
          <t>Lv 25 Duskull</t>
        </is>
      </c>
      <c r="H295" s="46" t="n"/>
      <c r="I295" s="45" t="inlineStr">
        <is>
          <t>Lv 25 Roggenrola</t>
        </is>
      </c>
      <c r="J295" s="46" t="n"/>
      <c r="Q295" s="47" t="inlineStr">
        <is>
          <t>Pokémon</t>
        </is>
      </c>
    </row>
    <row r="296">
      <c r="E296" s="48" t="inlineStr">
        <is>
          <t>Modest</t>
        </is>
      </c>
      <c r="F296" s="48" t="inlineStr">
        <is>
          <t>Cursed Body</t>
        </is>
      </c>
      <c r="G296" s="48" t="inlineStr">
        <is>
          <t>Naughty</t>
        </is>
      </c>
      <c r="H296" s="48" t="inlineStr">
        <is>
          <t>Levitate</t>
        </is>
      </c>
      <c r="I296" s="48" t="inlineStr">
        <is>
          <t>Naughty</t>
        </is>
      </c>
      <c r="J296" s="48" t="inlineStr">
        <is>
          <t>Sturdy</t>
        </is>
      </c>
      <c r="Q296" s="47" t="inlineStr">
        <is>
          <t>Nature / Ability</t>
        </is>
      </c>
    </row>
    <row r="297">
      <c r="B297" s="47" t="inlineStr">
        <is>
          <t>AI Flags:</t>
        </is>
      </c>
      <c r="E297" s="49" t="inlineStr">
        <is>
          <t>Spell Tag</t>
        </is>
      </c>
      <c r="F297" s="46" t="n"/>
      <c r="G297" s="49" t="inlineStr">
        <is>
          <t>Lum Berry</t>
        </is>
      </c>
      <c r="H297" s="46" t="n"/>
      <c r="I297" s="49" t="inlineStr">
        <is>
          <t>Sitrus Berry</t>
        </is>
      </c>
      <c r="J297" s="46" t="n"/>
      <c r="Q297" s="47" t="inlineStr">
        <is>
          <t>Item</t>
        </is>
      </c>
    </row>
    <row r="298">
      <c r="B298" s="44" t="inlineStr">
        <is>
          <t>Smart Trainer</t>
        </is>
      </c>
      <c r="E298" s="67" t="inlineStr">
        <is>
          <t>Night Shade</t>
        </is>
      </c>
      <c r="F298" s="46" t="n"/>
      <c r="G298" s="67" t="inlineStr">
        <is>
          <t>Night Shade</t>
        </is>
      </c>
      <c r="H298" s="46" t="n"/>
      <c r="I298" s="62" t="inlineStr">
        <is>
          <t>Smack Down</t>
        </is>
      </c>
      <c r="J298" s="46" t="n"/>
      <c r="Q298" s="47" t="inlineStr">
        <is>
          <t>Moves</t>
        </is>
      </c>
    </row>
    <row r="299">
      <c r="E299" s="67" t="inlineStr">
        <is>
          <t>Spite</t>
        </is>
      </c>
      <c r="F299" s="46" t="n"/>
      <c r="G299" s="67" t="inlineStr">
        <is>
          <t>Confuse Ray</t>
        </is>
      </c>
      <c r="H299" s="46" t="n"/>
      <c r="I299" s="66" t="inlineStr">
        <is>
          <t>Iron Defense</t>
        </is>
      </c>
      <c r="J299" s="46" t="n"/>
    </row>
    <row r="300">
      <c r="E300" s="67" t="inlineStr">
        <is>
          <t>Ominous Wind</t>
        </is>
      </c>
      <c r="F300" s="46" t="n"/>
      <c r="G300" s="51" t="inlineStr">
        <is>
          <t>Double-Edge</t>
        </is>
      </c>
      <c r="H300" s="46" t="n"/>
      <c r="I300" s="51" t="inlineStr">
        <is>
          <t>Headbutt</t>
        </is>
      </c>
      <c r="J300" s="46" t="n"/>
    </row>
    <row r="301">
      <c r="E301" s="58" t="inlineStr">
        <is>
          <t>Will-O-Wisp</t>
        </is>
      </c>
      <c r="F301" s="46" t="n"/>
      <c r="G301" s="63" t="inlineStr">
        <is>
          <t>Future Sight</t>
        </is>
      </c>
      <c r="H301" s="46" t="n"/>
      <c r="I301" s="53" t="inlineStr">
        <is>
          <t>Mud-Slap</t>
        </is>
      </c>
      <c r="J301" s="46" t="n"/>
    </row>
    <row r="303" ht="20" customHeight="1">
      <c r="B303" s="40" t="inlineStr">
        <is>
          <t>Hiker</t>
        </is>
      </c>
      <c r="C303" s="41" t="n"/>
      <c r="D303" s="41" t="n"/>
      <c r="E303" s="42" t="inlineStr">
        <is>
          <t>Hiker Rufus</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IFERROR(_xlfn.IMAGE("https://play.pokemonshowdown.com/sprites/gen5/roggenrola.png"),"")</f>
        <v/>
      </c>
      <c r="G304" s="43">
        <f>IFERROR(_xlfn.IMAGE("https://play.pokemonshowdown.com/sprites/gen5/aron.png"),"")</f>
        <v/>
      </c>
      <c r="I304" s="43">
        <f>IFERROR(_xlfn.IMAGE("https://play.pokemonshowdown.com/sprites/gen5/nosepass.png"),"")</f>
        <v/>
      </c>
      <c r="Q304" s="44" t="inlineStr">
        <is>
          <t>Items: Potion</t>
        </is>
      </c>
    </row>
    <row r="305">
      <c r="E305" s="45" t="inlineStr">
        <is>
          <t>Lv 26 Roggenrola</t>
        </is>
      </c>
      <c r="F305" s="46" t="n"/>
      <c r="G305" s="45" t="inlineStr">
        <is>
          <t>Lv 26 Aron</t>
        </is>
      </c>
      <c r="H305" s="46" t="n"/>
      <c r="I305" s="45" t="inlineStr">
        <is>
          <t>Lv 26 Nosepass</t>
        </is>
      </c>
      <c r="J305" s="46" t="n"/>
      <c r="Q305" s="47" t="inlineStr">
        <is>
          <t>Pokémon</t>
        </is>
      </c>
    </row>
    <row r="306">
      <c r="E306" s="48" t="inlineStr">
        <is>
          <t>Naughty</t>
        </is>
      </c>
      <c r="F306" s="48" t="inlineStr">
        <is>
          <t>Sturdy</t>
        </is>
      </c>
      <c r="G306" s="48" t="inlineStr">
        <is>
          <t>Naughty</t>
        </is>
      </c>
      <c r="H306" s="48" t="inlineStr">
        <is>
          <t>Rock Head</t>
        </is>
      </c>
      <c r="I306" s="48" t="inlineStr">
        <is>
          <t>Adamant</t>
        </is>
      </c>
      <c r="J306" s="48" t="inlineStr">
        <is>
          <t>Solid Rock</t>
        </is>
      </c>
      <c r="Q306" s="47" t="inlineStr">
        <is>
          <t>Nature / Ability</t>
        </is>
      </c>
    </row>
    <row r="307">
      <c r="B307" s="47" t="inlineStr">
        <is>
          <t>AI Flags:</t>
        </is>
      </c>
      <c r="E307" s="49" t="inlineStr">
        <is>
          <t>Sitrus Berry</t>
        </is>
      </c>
      <c r="F307" s="46" t="n"/>
      <c r="G307" s="49" t="inlineStr">
        <is>
          <t>Metal Coat</t>
        </is>
      </c>
      <c r="H307" s="46" t="n"/>
      <c r="I307" s="49" t="inlineStr">
        <is>
          <t>Wide Lens</t>
        </is>
      </c>
      <c r="J307" s="46" t="n"/>
      <c r="Q307" s="47" t="inlineStr">
        <is>
          <t>Item</t>
        </is>
      </c>
    </row>
    <row r="308">
      <c r="B308" s="44" t="inlineStr">
        <is>
          <t>Smart Trainer</t>
        </is>
      </c>
      <c r="E308" s="62" t="inlineStr">
        <is>
          <t>Smack Down</t>
        </is>
      </c>
      <c r="F308" s="46" t="n"/>
      <c r="G308" s="66" t="inlineStr">
        <is>
          <t>Iron Head</t>
        </is>
      </c>
      <c r="H308" s="46" t="n"/>
      <c r="I308" s="51" t="inlineStr">
        <is>
          <t>Headbutt</t>
        </is>
      </c>
      <c r="J308" s="46" t="n"/>
      <c r="Q308" s="47" t="inlineStr">
        <is>
          <t>Moves</t>
        </is>
      </c>
    </row>
    <row r="309">
      <c r="E309" s="66" t="inlineStr">
        <is>
          <t>Iron Defense</t>
        </is>
      </c>
      <c r="F309" s="46" t="n"/>
      <c r="G309" s="51" t="inlineStr">
        <is>
          <t>Headbutt</t>
        </is>
      </c>
      <c r="H309" s="46" t="n"/>
      <c r="I309" s="62" t="inlineStr">
        <is>
          <t>Rock Slide</t>
        </is>
      </c>
      <c r="J309" s="46" t="n"/>
    </row>
    <row r="310">
      <c r="E310" s="51" t="inlineStr">
        <is>
          <t>Headbutt</t>
        </is>
      </c>
      <c r="F310" s="46" t="n"/>
      <c r="G310" s="51" t="inlineStr">
        <is>
          <t>Take Down</t>
        </is>
      </c>
      <c r="H310" s="46" t="n"/>
      <c r="I310" s="65" t="inlineStr">
        <is>
          <t>Seismic Toss</t>
        </is>
      </c>
      <c r="J310" s="46" t="n"/>
    </row>
    <row r="311">
      <c r="E311" s="53" t="inlineStr">
        <is>
          <t>Mud-Slap</t>
        </is>
      </c>
      <c r="F311" s="46" t="n"/>
      <c r="G311" s="66" t="inlineStr">
        <is>
          <t>Flash Cannon</t>
        </is>
      </c>
      <c r="H311" s="46" t="n"/>
      <c r="I311" s="66" t="inlineStr">
        <is>
          <t>Iron Head</t>
        </is>
      </c>
      <c r="J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IFERROR(_xlfn.IMAGE("https://play.pokemonshowdown.com/sprites/gen5/sneasel.png"),"")</f>
        <v/>
      </c>
      <c r="G314" s="43">
        <f>IFERROR(_xlfn.IMAGE("https://play.pokemonshowdown.com/sprites/gen5/palpitoad.png"),"")</f>
        <v/>
      </c>
      <c r="I314" s="43">
        <f>IFERROR(_xlfn.IMAGE("https://play.pokemonshowdown.com/sprites/gen5/yanma.png"),"")</f>
        <v/>
      </c>
      <c r="K314" s="43">
        <f>IFERROR(_xlfn.IMAGE("https://play.pokemonshowdown.com/sprites/gen5/sealeo.png"),"")</f>
        <v/>
      </c>
      <c r="M314" s="43">
        <f>IFERROR(_xlfn.IMAGE("https://play.pokemonshowdown.com/sprites/gen5/magmar.png"),"")</f>
        <v/>
      </c>
      <c r="Q314" s="44" t="inlineStr">
        <is>
          <t>Forced on sight (range 4)</t>
        </is>
      </c>
    </row>
    <row r="315">
      <c r="E315" s="45" t="inlineStr">
        <is>
          <t>Lv 27 Sneasel</t>
        </is>
      </c>
      <c r="F315" s="46" t="n"/>
      <c r="G315" s="45" t="inlineStr">
        <is>
          <t>Lv 27 Palpitoad</t>
        </is>
      </c>
      <c r="H315" s="46" t="n"/>
      <c r="I315" s="45" t="inlineStr">
        <is>
          <t>Lv 27 Yanma</t>
        </is>
      </c>
      <c r="J315" s="46" t="n"/>
      <c r="K315" s="45" t="inlineStr">
        <is>
          <t>Lv 27 Sealeo</t>
        </is>
      </c>
      <c r="L315" s="46" t="n"/>
      <c r="M315" s="45" t="inlineStr">
        <is>
          <t>Lv 27 Magmar</t>
        </is>
      </c>
      <c r="N315" s="46" t="n"/>
      <c r="Q315" s="47" t="inlineStr">
        <is>
          <t>Pokémon</t>
        </is>
      </c>
    </row>
    <row r="316">
      <c r="E316" s="48" t="inlineStr">
        <is>
          <t>Jolly</t>
        </is>
      </c>
      <c r="F316" s="48" t="inlineStr">
        <is>
          <t>Inner Focus</t>
        </is>
      </c>
      <c r="G316" s="48" t="inlineStr">
        <is>
          <t>Modest</t>
        </is>
      </c>
      <c r="H316" s="48" t="inlineStr">
        <is>
          <t>Water Absorb</t>
        </is>
      </c>
      <c r="I316" s="48" t="inlineStr">
        <is>
          <t>Modest</t>
        </is>
      </c>
      <c r="J316" s="48" t="inlineStr">
        <is>
          <t>Speed Boost</t>
        </is>
      </c>
      <c r="K316" s="48" t="inlineStr">
        <is>
          <t>Modest</t>
        </is>
      </c>
      <c r="L316" s="48" t="inlineStr">
        <is>
          <t>Thick Fat</t>
        </is>
      </c>
      <c r="M316" s="48" t="inlineStr">
        <is>
          <t>Timid</t>
        </is>
      </c>
      <c r="N316" s="48" t="inlineStr">
        <is>
          <t>Flame Body</t>
        </is>
      </c>
      <c r="Q316" s="47" t="inlineStr">
        <is>
          <t>Nature / Ability</t>
        </is>
      </c>
    </row>
    <row r="317">
      <c r="B317" s="47" t="inlineStr">
        <is>
          <t>AI Flags:</t>
        </is>
      </c>
      <c r="E317" s="49" t="inlineStr">
        <is>
          <t>Focus Sash</t>
        </is>
      </c>
      <c r="F317" s="46" t="n"/>
      <c r="G317" s="49" t="inlineStr">
        <is>
          <t>Rindo Berry</t>
        </is>
      </c>
      <c r="H317" s="46" t="n"/>
      <c r="I317" s="49" t="inlineStr">
        <is>
          <t>Sharp Beak</t>
        </is>
      </c>
      <c r="J317" s="46" t="n"/>
      <c r="K317" s="49" t="inlineStr">
        <is>
          <t>Sitrus Berry</t>
        </is>
      </c>
      <c r="L317" s="46" t="n"/>
      <c r="M317" s="49" t="inlineStr">
        <is>
          <t>Charcoal</t>
        </is>
      </c>
      <c r="N317" s="46" t="n"/>
      <c r="Q317" s="47" t="inlineStr">
        <is>
          <t>Item</t>
        </is>
      </c>
    </row>
    <row r="318">
      <c r="B318" s="44" t="inlineStr">
        <is>
          <t>Smart Trainer</t>
        </is>
      </c>
      <c r="E318" s="51" t="inlineStr">
        <is>
          <t>Fake Out</t>
        </is>
      </c>
      <c r="F318" s="46" t="n"/>
      <c r="G318" s="61" t="inlineStr">
        <is>
          <t>Scald</t>
        </is>
      </c>
      <c r="H318" s="46" t="n"/>
      <c r="I318" s="60" t="inlineStr">
        <is>
          <t>Air Slash</t>
        </is>
      </c>
      <c r="J318" s="46" t="n"/>
      <c r="K318" s="61" t="inlineStr">
        <is>
          <t>Whirlpool</t>
        </is>
      </c>
      <c r="L318" s="46" t="n"/>
      <c r="M318" s="58" t="inlineStr">
        <is>
          <t>Flamethrower</t>
        </is>
      </c>
      <c r="N318" s="46" t="n"/>
      <c r="Q318" s="47" t="inlineStr">
        <is>
          <t>Moves</t>
        </is>
      </c>
    </row>
    <row r="319">
      <c r="E319" s="64" t="inlineStr">
        <is>
          <t>Ice Punch</t>
        </is>
      </c>
      <c r="F319" s="46" t="n"/>
      <c r="G319" s="53" t="inlineStr">
        <is>
          <t>Earth Power</t>
        </is>
      </c>
      <c r="H319" s="46" t="n"/>
      <c r="I319" s="54" t="inlineStr">
        <is>
          <t>Bug Buzz</t>
        </is>
      </c>
      <c r="J319" s="46" t="n"/>
      <c r="K319" s="64" t="inlineStr">
        <is>
          <t>Aurora Beam</t>
        </is>
      </c>
      <c r="L319" s="46" t="n"/>
      <c r="M319" s="63" t="inlineStr">
        <is>
          <t>Psychic</t>
        </is>
      </c>
      <c r="N319" s="46" t="n"/>
    </row>
    <row r="320">
      <c r="E320" s="50" t="inlineStr">
        <is>
          <t>Feint Attack</t>
        </is>
      </c>
      <c r="F320" s="46" t="n"/>
      <c r="G320" s="55" t="inlineStr">
        <is>
          <t>Sludge Bomb</t>
        </is>
      </c>
      <c r="H320" s="46" t="n"/>
      <c r="I320" s="59" t="inlineStr">
        <is>
          <t>Giga Drain</t>
        </is>
      </c>
      <c r="J320" s="46" t="n"/>
      <c r="K320" s="51" t="inlineStr">
        <is>
          <t>Body Slam</t>
        </is>
      </c>
      <c r="L320" s="46" t="n"/>
      <c r="M320" s="65" t="inlineStr">
        <is>
          <t>Mach Punch</t>
        </is>
      </c>
      <c r="N320" s="46" t="n"/>
    </row>
    <row r="321">
      <c r="E321" s="50" t="inlineStr">
        <is>
          <t>Taunt</t>
        </is>
      </c>
      <c r="F321" s="46" t="n"/>
      <c r="G321" s="64" t="inlineStr">
        <is>
          <t>Icy Wind</t>
        </is>
      </c>
      <c r="H321" s="46" t="n"/>
      <c r="I321" s="51" t="inlineStr">
        <is>
          <t>Protect</t>
        </is>
      </c>
      <c r="J321" s="46" t="n"/>
      <c r="K321" s="51" t="inlineStr">
        <is>
          <t>Encore</t>
        </is>
      </c>
      <c r="L321" s="46" t="n"/>
      <c r="M321" s="67" t="inlineStr">
        <is>
          <t>Confuse Ray</t>
        </is>
      </c>
      <c r="N321" s="46" t="n"/>
    </row>
    <row r="323" ht="20" customHeight="1">
      <c r="B323" s="40" t="inlineStr">
        <is>
          <t>Team Aqua</t>
        </is>
      </c>
      <c r="C323" s="41" t="n"/>
      <c r="D323" s="41" t="n"/>
      <c r="E323" s="42" t="inlineStr">
        <is>
          <t>Team Aqua Grunt (Rematch 1)</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IFERROR(_xlfn.IMAGE("https://play.pokemonshowdown.com/sprites/gen5/pelipper.png"),"")</f>
        <v/>
      </c>
      <c r="G324" s="43">
        <f>IFERROR(_xlfn.IMAGE("https://play.pokemonshowdown.com/sprites/gen5/marshtomp.png"),"")</f>
        <v/>
      </c>
      <c r="I324" s="43">
        <f>IFERROR(_xlfn.IMAGE("https://play.pokemonshowdown.com/sprites/gen5/lombre.png"),"")</f>
        <v/>
      </c>
      <c r="K324" s="43">
        <f>IFERROR(_xlfn.IMAGE("https://play.pokemonshowdown.com/sprites/gen5/flaaffy.png"),"")</f>
        <v/>
      </c>
      <c r="M324" s="43">
        <f>IFERROR(_xlfn.IMAGE("https://play.pokemonshowdown.com/sprites/gen5/sliggoo.png"),"")</f>
        <v/>
      </c>
      <c r="Q324" s="44" t="inlineStr">
        <is>
          <t>Forced on sight (range 3)</t>
        </is>
      </c>
    </row>
    <row r="325">
      <c r="E325" s="45" t="inlineStr">
        <is>
          <t>Lv 27 Pelipper</t>
        </is>
      </c>
      <c r="F325" s="46" t="n"/>
      <c r="G325" s="45" t="inlineStr">
        <is>
          <t>Lv 27 Marshtomp</t>
        </is>
      </c>
      <c r="H325" s="46" t="n"/>
      <c r="I325" s="45" t="inlineStr">
        <is>
          <t>Lv 27 Lombre</t>
        </is>
      </c>
      <c r="J325" s="46" t="n"/>
      <c r="K325" s="45" t="inlineStr">
        <is>
          <t>Lv 27 Flaaffy</t>
        </is>
      </c>
      <c r="L325" s="46" t="n"/>
      <c r="M325" s="45" t="inlineStr">
        <is>
          <t>Lv 27 Sliggoo</t>
        </is>
      </c>
      <c r="N325" s="46" t="n"/>
      <c r="Q325" s="47" t="inlineStr">
        <is>
          <t>Pokémon</t>
        </is>
      </c>
    </row>
    <row r="326">
      <c r="E326" s="48" t="inlineStr">
        <is>
          <t>Bold</t>
        </is>
      </c>
      <c r="F326" s="48" t="inlineStr">
        <is>
          <t>Drizzle</t>
        </is>
      </c>
      <c r="G326" s="48" t="inlineStr">
        <is>
          <t>Adamant</t>
        </is>
      </c>
      <c r="H326" s="48" t="inlineStr">
        <is>
          <t>Torrent</t>
        </is>
      </c>
      <c r="I326" s="48" t="inlineStr">
        <is>
          <t>Modest</t>
        </is>
      </c>
      <c r="J326" s="48" t="inlineStr">
        <is>
          <t>Swift Swim</t>
        </is>
      </c>
      <c r="K326" s="48" t="inlineStr">
        <is>
          <t>Modest</t>
        </is>
      </c>
      <c r="L326" s="48" t="inlineStr">
        <is>
          <t>Static</t>
        </is>
      </c>
      <c r="M326" s="48" t="inlineStr">
        <is>
          <t>Calm</t>
        </is>
      </c>
      <c r="N326" s="48" t="inlineStr">
        <is>
          <t>Hydration</t>
        </is>
      </c>
      <c r="Q326" s="47" t="inlineStr">
        <is>
          <t>Nature / Ability</t>
        </is>
      </c>
    </row>
    <row r="327">
      <c r="B327" s="47" t="inlineStr">
        <is>
          <t>AI Flags:</t>
        </is>
      </c>
      <c r="E327" s="49" t="inlineStr">
        <is>
          <t>Damp Rock</t>
        </is>
      </c>
      <c r="F327" s="46" t="n"/>
      <c r="G327" s="49" t="inlineStr">
        <is>
          <t>Rindo Berry</t>
        </is>
      </c>
      <c r="H327" s="46" t="n"/>
      <c r="I327" s="49" t="inlineStr">
        <is>
          <t>Mystic Water</t>
        </is>
      </c>
      <c r="J327" s="46" t="n"/>
      <c r="K327" s="49" t="inlineStr">
        <is>
          <t>Magnet</t>
        </is>
      </c>
      <c r="L327" s="46" t="n"/>
      <c r="M327" s="49" t="inlineStr">
        <is>
          <t>Bright Powder</t>
        </is>
      </c>
      <c r="N327" s="46" t="n"/>
      <c r="Q327" s="47" t="inlineStr">
        <is>
          <t>Item</t>
        </is>
      </c>
    </row>
    <row r="328">
      <c r="B328" s="44" t="inlineStr">
        <is>
          <t>Smart Trainer</t>
        </is>
      </c>
      <c r="E328" s="61" t="inlineStr">
        <is>
          <t>Scald</t>
        </is>
      </c>
      <c r="F328" s="46" t="n"/>
      <c r="G328" s="61" t="inlineStr">
        <is>
          <t>Aqua Tail</t>
        </is>
      </c>
      <c r="H328" s="46" t="n"/>
      <c r="I328" s="61" t="inlineStr">
        <is>
          <t>Surf</t>
        </is>
      </c>
      <c r="J328" s="46" t="n"/>
      <c r="K328" s="52" t="inlineStr">
        <is>
          <t>Thunder</t>
        </is>
      </c>
      <c r="L328" s="46" t="n"/>
      <c r="M328" s="68" t="inlineStr">
        <is>
          <t>Dragon Pulse</t>
        </is>
      </c>
      <c r="N328" s="46" t="n"/>
      <c r="Q328" s="47" t="inlineStr">
        <is>
          <t>Moves</t>
        </is>
      </c>
    </row>
    <row r="329">
      <c r="E329" s="60" t="inlineStr">
        <is>
          <t>Air Slash</t>
        </is>
      </c>
      <c r="F329" s="46" t="n"/>
      <c r="G329" s="53" t="inlineStr">
        <is>
          <t>Bulldoze</t>
        </is>
      </c>
      <c r="H329" s="46" t="n"/>
      <c r="I329" s="59" t="inlineStr">
        <is>
          <t>Giga Drain</t>
        </is>
      </c>
      <c r="J329" s="46" t="n"/>
      <c r="K329" s="62" t="inlineStr">
        <is>
          <t>Power Gem</t>
        </is>
      </c>
      <c r="L329" s="46" t="n"/>
      <c r="M329" s="52" t="inlineStr">
        <is>
          <t>Thunder</t>
        </is>
      </c>
      <c r="N329" s="46" t="n"/>
    </row>
    <row r="330">
      <c r="E330" s="60" t="inlineStr">
        <is>
          <t>Roost</t>
        </is>
      </c>
      <c r="F330" s="46" t="n"/>
      <c r="G330" s="62" t="inlineStr">
        <is>
          <t>Rock Slide</t>
        </is>
      </c>
      <c r="H330" s="46" t="n"/>
      <c r="I330" s="64" t="inlineStr">
        <is>
          <t>Ice Beam</t>
        </is>
      </c>
      <c r="J330" s="46" t="n"/>
      <c r="K330" s="52" t="inlineStr">
        <is>
          <t>Thunder Wave</t>
        </is>
      </c>
      <c r="L330" s="46" t="n"/>
      <c r="M330" s="63" t="inlineStr">
        <is>
          <t>Rest</t>
        </is>
      </c>
      <c r="N330" s="46" t="n"/>
    </row>
    <row r="331">
      <c r="E331" s="54" t="inlineStr">
        <is>
          <t>U-turn</t>
        </is>
      </c>
      <c r="F331" s="46" t="n"/>
      <c r="G331" s="64" t="inlineStr">
        <is>
          <t>Ice Punch</t>
        </is>
      </c>
      <c r="H331" s="46" t="n"/>
      <c r="I331" s="51" t="inlineStr">
        <is>
          <t>Fake Out</t>
        </is>
      </c>
      <c r="J331" s="46" t="n"/>
      <c r="K331" s="54" t="inlineStr">
        <is>
          <t>Signal Beam</t>
        </is>
      </c>
      <c r="L331" s="46" t="n"/>
      <c r="M331" s="55" t="inlineStr">
        <is>
          <t>Acid Spray</t>
        </is>
      </c>
      <c r="N331" s="46" t="n"/>
    </row>
    <row r="333" ht="20" customHeight="1">
      <c r="B333" s="40" t="inlineStr">
        <is>
          <t>Team Aqua</t>
        </is>
      </c>
      <c r="C333" s="41" t="n"/>
      <c r="D333" s="41" t="n"/>
      <c r="E333" s="42" t="inlineStr">
        <is>
          <t>Team Aqua Grunt (Rematch 2)</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IFERROR(_xlfn.IMAGE("https://play.pokemonshowdown.com/sprites/gen5/qwilfish.png"),"")</f>
        <v/>
      </c>
      <c r="G334" s="43">
        <f>IFERROR(_xlfn.IMAGE("https://play.pokemonshowdown.com/sprites/gen5/dugtrio.png"),"")</f>
        <v/>
      </c>
      <c r="I334" s="43">
        <f>IFERROR(_xlfn.IMAGE("https://play.pokemonshowdown.com/sprites/gen5/wobbuffet.png"),"")</f>
        <v/>
      </c>
      <c r="K334" s="43">
        <f>IFERROR(_xlfn.IMAGE("https://play.pokemonshowdown.com/sprites/gen5/electabuzz.png"),"")</f>
        <v/>
      </c>
      <c r="M334" s="43">
        <f>IFERROR(_xlfn.IMAGE("https://play.pokemonshowdown.com/sprites/gen5/drowzee.png"),"")</f>
        <v/>
      </c>
      <c r="Q334" s="44" t="inlineStr">
        <is>
          <t>Forced on sight (range 4)</t>
        </is>
      </c>
    </row>
    <row r="335">
      <c r="E335" s="45" t="inlineStr">
        <is>
          <t>Lv 27 Qwilfish</t>
        </is>
      </c>
      <c r="F335" s="46" t="n"/>
      <c r="G335" s="45" t="inlineStr">
        <is>
          <t>Lv 27 Dugtrio</t>
        </is>
      </c>
      <c r="H335" s="46" t="n"/>
      <c r="I335" s="45" t="inlineStr">
        <is>
          <t>Lv 27 Wobbuffet</t>
        </is>
      </c>
      <c r="J335" s="46" t="n"/>
      <c r="K335" s="45" t="inlineStr">
        <is>
          <t>Lv 27 Electabuzz</t>
        </is>
      </c>
      <c r="L335" s="46" t="n"/>
      <c r="M335" s="45" t="inlineStr">
        <is>
          <t>Lv 27 Drowzee</t>
        </is>
      </c>
      <c r="N335" s="46" t="n"/>
      <c r="Q335" s="47" t="inlineStr">
        <is>
          <t>Pokémon</t>
        </is>
      </c>
    </row>
    <row r="336">
      <c r="E336" s="48" t="inlineStr">
        <is>
          <t>Jolly</t>
        </is>
      </c>
      <c r="F336" s="48" t="inlineStr">
        <is>
          <t>Intimidate</t>
        </is>
      </c>
      <c r="G336" s="48" t="inlineStr">
        <is>
          <t>Jolly</t>
        </is>
      </c>
      <c r="H336" s="48" t="inlineStr">
        <is>
          <t>Arena Trap</t>
        </is>
      </c>
      <c r="I336" s="48" t="inlineStr">
        <is>
          <t>Calm</t>
        </is>
      </c>
      <c r="J336" s="48" t="inlineStr">
        <is>
          <t>Shadow Tag</t>
        </is>
      </c>
      <c r="K336" s="48" t="inlineStr">
        <is>
          <t>Timid</t>
        </is>
      </c>
      <c r="L336" s="48" t="inlineStr">
        <is>
          <t>Static</t>
        </is>
      </c>
      <c r="M336" s="48" t="inlineStr">
        <is>
          <t>Calm</t>
        </is>
      </c>
      <c r="N336" s="48" t="inlineStr">
        <is>
          <t>Bad Dreams</t>
        </is>
      </c>
      <c r="Q336" s="47" t="inlineStr">
        <is>
          <t>Nature / Ability</t>
        </is>
      </c>
    </row>
    <row r="337">
      <c r="B337" s="47" t="inlineStr">
        <is>
          <t>AI Flags:</t>
        </is>
      </c>
      <c r="E337" s="49" t="inlineStr">
        <is>
          <t>Sitrus Berry</t>
        </is>
      </c>
      <c r="F337" s="46" t="n"/>
      <c r="G337" s="49" t="inlineStr">
        <is>
          <t>Soft Sand</t>
        </is>
      </c>
      <c r="H337" s="46" t="n"/>
      <c r="I337" s="49" t="inlineStr">
        <is>
          <t>Leftovers</t>
        </is>
      </c>
      <c r="J337" s="46" t="n"/>
      <c r="K337" s="49" t="inlineStr">
        <is>
          <t>Magnet</t>
        </is>
      </c>
      <c r="L337" s="46" t="n"/>
      <c r="M337" s="49" t="inlineStr">
        <is>
          <t>Eviolite</t>
        </is>
      </c>
      <c r="N337" s="46" t="n"/>
      <c r="Q337" s="47" t="inlineStr">
        <is>
          <t>Item</t>
        </is>
      </c>
    </row>
    <row r="338">
      <c r="B338" s="44" t="inlineStr">
        <is>
          <t>Smart Trainer</t>
        </is>
      </c>
      <c r="E338" s="61" t="inlineStr">
        <is>
          <t>Waterfall</t>
        </is>
      </c>
      <c r="F338" s="46" t="n"/>
      <c r="G338" s="53" t="inlineStr">
        <is>
          <t>Earthquake</t>
        </is>
      </c>
      <c r="H338" s="46" t="n"/>
      <c r="I338" s="65" t="inlineStr">
        <is>
          <t>Counter</t>
        </is>
      </c>
      <c r="J338" s="46" t="n"/>
      <c r="K338" s="52" t="inlineStr">
        <is>
          <t>Thunderbolt</t>
        </is>
      </c>
      <c r="L338" s="46" t="n"/>
      <c r="M338" s="63" t="inlineStr">
        <is>
          <t>Hypnosis</t>
        </is>
      </c>
      <c r="N338" s="46" t="n"/>
      <c r="Q338" s="47" t="inlineStr">
        <is>
          <t>Moves</t>
        </is>
      </c>
    </row>
    <row r="339">
      <c r="E339" s="55" t="inlineStr">
        <is>
          <t>Poison Jab</t>
        </is>
      </c>
      <c r="F339" s="46" t="n"/>
      <c r="G339" s="62" t="inlineStr">
        <is>
          <t>Rock Slide</t>
        </is>
      </c>
      <c r="H339" s="46" t="n"/>
      <c r="I339" s="63" t="inlineStr">
        <is>
          <t>Mirror Coat</t>
        </is>
      </c>
      <c r="J339" s="46" t="n"/>
      <c r="K339" s="65" t="inlineStr">
        <is>
          <t>Low Kick</t>
        </is>
      </c>
      <c r="L339" s="46" t="n"/>
      <c r="M339" s="63" t="inlineStr">
        <is>
          <t>Dream Eater</t>
        </is>
      </c>
      <c r="N339" s="46" t="n"/>
    </row>
    <row r="340">
      <c r="E340" s="53" t="inlineStr">
        <is>
          <t>Spikes</t>
        </is>
      </c>
      <c r="F340" s="46" t="n"/>
      <c r="G340" s="50" t="inlineStr">
        <is>
          <t>Sucker Punch</t>
        </is>
      </c>
      <c r="H340" s="46" t="n"/>
      <c r="I340" s="56" t="inlineStr">
        <is>
          <t>-</t>
        </is>
      </c>
      <c r="J340" s="46" t="n"/>
      <c r="K340" s="54" t="inlineStr">
        <is>
          <t>Signal Beam</t>
        </is>
      </c>
      <c r="L340" s="46" t="n"/>
      <c r="M340" s="63" t="inlineStr">
        <is>
          <t>Psychic</t>
        </is>
      </c>
      <c r="N340" s="46" t="n"/>
    </row>
    <row r="341">
      <c r="E341" s="50" t="inlineStr">
        <is>
          <t>Taunt</t>
        </is>
      </c>
      <c r="F341" s="46" t="n"/>
      <c r="G341" s="60" t="inlineStr">
        <is>
          <t>Aerial Ace</t>
        </is>
      </c>
      <c r="H341" s="46" t="n"/>
      <c r="I341" s="56" t="inlineStr">
        <is>
          <t>-</t>
        </is>
      </c>
      <c r="J341" s="46" t="n"/>
      <c r="K341" s="63" t="inlineStr">
        <is>
          <t>Light Screen</t>
        </is>
      </c>
      <c r="L341" s="46" t="n"/>
      <c r="M341" s="51" t="inlineStr">
        <is>
          <t>Substitute</t>
        </is>
      </c>
      <c r="N341" s="46" t="n"/>
    </row>
    <row r="343" ht="20" customHeight="1">
      <c r="B343" s="40" t="inlineStr">
        <is>
          <t>Team Aqua</t>
        </is>
      </c>
      <c r="C343" s="41" t="n"/>
      <c r="D343" s="41" t="n"/>
      <c r="E343" s="42" t="inlineStr">
        <is>
          <t>Team Aqua Grunt (Rematch 3)</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IFERROR(_xlfn.IMAGE("https://play.pokemonshowdown.com/sprites/gen5/ledian.png"),"")</f>
        <v/>
      </c>
      <c r="G344" s="43">
        <f>IFERROR(_xlfn.IMAGE("https://play.pokemonshowdown.com/sprites/gen5/gurdurr.png"),"")</f>
        <v/>
      </c>
      <c r="I344" s="43">
        <f>IFERROR(_xlfn.IMAGE("https://play.pokemonshowdown.com/sprites/gen5/duosion.png"),"")</f>
        <v/>
      </c>
      <c r="K344" s="43">
        <f>IFERROR(_xlfn.IMAGE("https://play.pokemonshowdown.com/sprites/gen5/octillery.png"),"")</f>
        <v/>
      </c>
      <c r="M344" s="43">
        <f>IFERROR(_xlfn.IMAGE("https://play.pokemonshowdown.com/sprites/gen5/wartortle.png"),"")</f>
        <v/>
      </c>
      <c r="Q344" s="44" t="inlineStr">
        <is>
          <t>Forced on sight (range 4)</t>
        </is>
      </c>
    </row>
    <row r="345">
      <c r="E345" s="45" t="inlineStr">
        <is>
          <t>Lv 27 Ledian</t>
        </is>
      </c>
      <c r="F345" s="46" t="n"/>
      <c r="G345" s="45" t="inlineStr">
        <is>
          <t>Lv 27 Gurdurr</t>
        </is>
      </c>
      <c r="H345" s="46" t="n"/>
      <c r="I345" s="45" t="inlineStr">
        <is>
          <t>Lv 27 Duosion</t>
        </is>
      </c>
      <c r="J345" s="46" t="n"/>
      <c r="K345" s="45" t="inlineStr">
        <is>
          <t>Lv 25 Octillery</t>
        </is>
      </c>
      <c r="L345" s="46" t="n"/>
      <c r="M345" s="45" t="inlineStr">
        <is>
          <t>Lv 27 Wartortle</t>
        </is>
      </c>
      <c r="N345" s="46" t="n"/>
      <c r="Q345" s="47" t="inlineStr">
        <is>
          <t>Pokémon</t>
        </is>
      </c>
    </row>
    <row r="346">
      <c r="E346" s="48" t="inlineStr">
        <is>
          <t>Timid</t>
        </is>
      </c>
      <c r="F346" s="48" t="inlineStr">
        <is>
          <t>Prankster</t>
        </is>
      </c>
      <c r="G346" s="48" t="inlineStr">
        <is>
          <t>Adamant</t>
        </is>
      </c>
      <c r="H346" s="48" t="inlineStr">
        <is>
          <t>Guts</t>
        </is>
      </c>
      <c r="I346" s="48" t="inlineStr">
        <is>
          <t>Modest</t>
        </is>
      </c>
      <c r="J346" s="48" t="inlineStr">
        <is>
          <t>Magic Guard</t>
        </is>
      </c>
      <c r="K346" s="48" t="inlineStr">
        <is>
          <t>Modest</t>
        </is>
      </c>
      <c r="L346" s="48" t="inlineStr">
        <is>
          <t>Sniper</t>
        </is>
      </c>
      <c r="M346" s="48" t="inlineStr">
        <is>
          <t>Modest</t>
        </is>
      </c>
      <c r="N346" s="48" t="inlineStr">
        <is>
          <t>Torrent</t>
        </is>
      </c>
      <c r="Q346" s="47" t="inlineStr">
        <is>
          <t>Nature / Ability</t>
        </is>
      </c>
    </row>
    <row r="347">
      <c r="B347" s="47" t="inlineStr">
        <is>
          <t>AI Flags:</t>
        </is>
      </c>
      <c r="E347" s="49" t="inlineStr">
        <is>
          <t>Light Clay</t>
        </is>
      </c>
      <c r="F347" s="46" t="n"/>
      <c r="G347" s="49" t="inlineStr">
        <is>
          <t>Flame Orb</t>
        </is>
      </c>
      <c r="H347" s="46" t="n"/>
      <c r="I347" s="49" t="inlineStr">
        <is>
          <t>Twisted Spoon</t>
        </is>
      </c>
      <c r="J347" s="46" t="n"/>
      <c r="K347" s="49" t="inlineStr">
        <is>
          <t>Scope Lens</t>
        </is>
      </c>
      <c r="L347" s="46" t="n"/>
      <c r="M347" s="49" t="inlineStr">
        <is>
          <t>Mystic Water</t>
        </is>
      </c>
      <c r="N347" s="46" t="n"/>
      <c r="Q347" s="47" t="inlineStr">
        <is>
          <t>Item</t>
        </is>
      </c>
    </row>
    <row r="348">
      <c r="B348" s="44" t="inlineStr">
        <is>
          <t>Smart Trainer</t>
        </is>
      </c>
      <c r="E348" s="63" t="inlineStr">
        <is>
          <t>Reflect</t>
        </is>
      </c>
      <c r="F348" s="46" t="n"/>
      <c r="G348" s="65" t="inlineStr">
        <is>
          <t>Bulk Up</t>
        </is>
      </c>
      <c r="H348" s="46" t="n"/>
      <c r="I348" s="63" t="inlineStr">
        <is>
          <t>Psychic</t>
        </is>
      </c>
      <c r="J348" s="46" t="n"/>
      <c r="K348" s="61" t="inlineStr">
        <is>
          <t>Octazooka</t>
        </is>
      </c>
      <c r="L348" s="46" t="n"/>
      <c r="M348" s="61" t="inlineStr">
        <is>
          <t>Water Pulse</t>
        </is>
      </c>
      <c r="N348" s="46" t="n"/>
      <c r="Q348" s="47" t="inlineStr">
        <is>
          <t>Moves</t>
        </is>
      </c>
    </row>
    <row r="349">
      <c r="E349" s="63" t="inlineStr">
        <is>
          <t>Light Screen</t>
        </is>
      </c>
      <c r="F349" s="46" t="n"/>
      <c r="G349" s="65" t="inlineStr">
        <is>
          <t>Drain Punch</t>
        </is>
      </c>
      <c r="H349" s="46" t="n"/>
      <c r="I349" s="51" t="inlineStr">
        <is>
          <t>Recover</t>
        </is>
      </c>
      <c r="J349" s="46" t="n"/>
      <c r="K349" s="64" t="inlineStr">
        <is>
          <t>Ice Beam</t>
        </is>
      </c>
      <c r="L349" s="46" t="n"/>
      <c r="M349" s="64" t="inlineStr">
        <is>
          <t>Ice Beam</t>
        </is>
      </c>
      <c r="N349" s="46" t="n"/>
    </row>
    <row r="350">
      <c r="E350" s="65" t="inlineStr">
        <is>
          <t>Mach Punch</t>
        </is>
      </c>
      <c r="F350" s="46" t="n"/>
      <c r="G350" s="65" t="inlineStr">
        <is>
          <t>Mach Punch</t>
        </is>
      </c>
      <c r="H350" s="46" t="n"/>
      <c r="I350" s="54" t="inlineStr">
        <is>
          <t>Signal Beam</t>
        </is>
      </c>
      <c r="J350" s="46" t="n"/>
      <c r="K350" s="58" t="inlineStr">
        <is>
          <t>Flamethrower</t>
        </is>
      </c>
      <c r="L350" s="46" t="n"/>
      <c r="M350" s="65" t="inlineStr">
        <is>
          <t>Aura Sphere</t>
        </is>
      </c>
      <c r="N350" s="46" t="n"/>
    </row>
    <row r="351">
      <c r="E351" s="60" t="inlineStr">
        <is>
          <t>Air Slash</t>
        </is>
      </c>
      <c r="F351" s="46" t="n"/>
      <c r="G351" s="62" t="inlineStr">
        <is>
          <t>Rock Slide</t>
        </is>
      </c>
      <c r="H351" s="46" t="n"/>
      <c r="I351" s="63" t="inlineStr">
        <is>
          <t>Calm Mind</t>
        </is>
      </c>
      <c r="J351" s="46" t="n"/>
      <c r="K351" s="59" t="inlineStr">
        <is>
          <t>Energy Ball</t>
        </is>
      </c>
      <c r="L351" s="46" t="n"/>
      <c r="M351" s="51" t="inlineStr">
        <is>
          <t>Yawn</t>
        </is>
      </c>
      <c r="N351" s="46" t="n"/>
    </row>
    <row r="353" ht="20" customHeight="1">
      <c r="B353" s="40" t="inlineStr">
        <is>
          <t>Aqua Leader</t>
        </is>
      </c>
      <c r="C353" s="41" t="n"/>
      <c r="D353" s="41" t="n"/>
      <c r="E353" s="42" t="inlineStr">
        <is>
          <t>Aqua Leader Archie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IFERROR(_xlfn.IMAGE("https://play.pokemonshowdown.com/sprites/gen5/magneton.png"),"")</f>
        <v/>
      </c>
      <c r="G354" s="43">
        <f>IFERROR(_xlfn.IMAGE("https://play.pokemonshowdown.com/sprites/gen5/heracross.png"),"")</f>
        <v/>
      </c>
      <c r="I354" s="43">
        <f>IFERROR(_xlfn.IMAGE("https://play.pokemonshowdown.com/sprites/gen5/lanturn.png"),"")</f>
        <v/>
      </c>
      <c r="K354" s="43">
        <f>IFERROR(_xlfn.IMAGE("https://play.pokemonshowdown.com/sprites/gen5/delibird.png"),"")</f>
        <v/>
      </c>
      <c r="M354" s="43">
        <f>IFERROR(_xlfn.IMAGE("https://play.pokemonshowdown.com/sprites/gen5/tentacruel.png"),"")</f>
        <v/>
      </c>
      <c r="O354" s="43">
        <f>IFERROR(_xlfn.IMAGE("https://play.pokemonshowdown.com/sprites/gen5/sharpedo.png"),"")</f>
        <v/>
      </c>
      <c r="Q354" s="44" t="inlineStr">
        <is>
          <t>Items: Super Potion / Super Potion</t>
        </is>
      </c>
    </row>
    <row r="355">
      <c r="E355" s="45" t="inlineStr">
        <is>
          <t>Lv 28 Magneton</t>
        </is>
      </c>
      <c r="F355" s="46" t="n"/>
      <c r="G355" s="45" t="inlineStr">
        <is>
          <t>Lv 28 Heracross</t>
        </is>
      </c>
      <c r="H355" s="46" t="n"/>
      <c r="I355" s="45" t="inlineStr">
        <is>
          <t>Lv 28 Lanturn</t>
        </is>
      </c>
      <c r="J355" s="46" t="n"/>
      <c r="K355" s="45" t="inlineStr">
        <is>
          <t>Lv 28 Delibird</t>
        </is>
      </c>
      <c r="L355" s="46" t="n"/>
      <c r="M355" s="45" t="inlineStr">
        <is>
          <t>Lv 28 Tentacruel</t>
        </is>
      </c>
      <c r="N355" s="46" t="n"/>
      <c r="O355" s="45" t="inlineStr">
        <is>
          <t>Lv 29 Sharpedo</t>
        </is>
      </c>
      <c r="P355" s="46" t="n"/>
      <c r="Q355" s="47" t="inlineStr">
        <is>
          <t>Pokémon</t>
        </is>
      </c>
    </row>
    <row r="356">
      <c r="E356" s="48" t="inlineStr">
        <is>
          <t>Modest</t>
        </is>
      </c>
      <c r="F356" s="48" t="inlineStr">
        <is>
          <t>Magnet Pull</t>
        </is>
      </c>
      <c r="G356" s="48" t="inlineStr">
        <is>
          <t>Jolly</t>
        </is>
      </c>
      <c r="H356" s="48" t="inlineStr">
        <is>
          <t>Guts</t>
        </is>
      </c>
      <c r="I356" s="48" t="inlineStr">
        <is>
          <t>Calm</t>
        </is>
      </c>
      <c r="J356" s="48" t="inlineStr">
        <is>
          <t>Volt Absorb</t>
        </is>
      </c>
      <c r="K356" s="48" t="inlineStr">
        <is>
          <t>Jolly</t>
        </is>
      </c>
      <c r="L356" s="48" t="inlineStr">
        <is>
          <t>Adaptability</t>
        </is>
      </c>
      <c r="M356" s="48" t="inlineStr">
        <is>
          <t>Timid</t>
        </is>
      </c>
      <c r="N356" s="48" t="inlineStr">
        <is>
          <t>Liquid Ooze</t>
        </is>
      </c>
      <c r="O356" s="48" t="inlineStr">
        <is>
          <t>Adamant</t>
        </is>
      </c>
      <c r="P356" s="48" t="inlineStr">
        <is>
          <t>Speed Boost</t>
        </is>
      </c>
      <c r="Q356" s="47" t="inlineStr">
        <is>
          <t>Nature / Ability</t>
        </is>
      </c>
    </row>
    <row r="357">
      <c r="B357" s="47" t="inlineStr">
        <is>
          <t>AI Flags:</t>
        </is>
      </c>
      <c r="E357" s="49" t="inlineStr">
        <is>
          <t>Shuca Berry</t>
        </is>
      </c>
      <c r="F357" s="46" t="n"/>
      <c r="G357" s="49" t="inlineStr">
        <is>
          <t>Flame Orb</t>
        </is>
      </c>
      <c r="H357" s="46" t="n"/>
      <c r="I357" s="49" t="inlineStr">
        <is>
          <t>Leftovers</t>
        </is>
      </c>
      <c r="J357" s="46" t="n"/>
      <c r="K357" s="49" t="inlineStr">
        <is>
          <t>Expert Belt</t>
        </is>
      </c>
      <c r="L357" s="46" t="n"/>
      <c r="M357" s="49" t="inlineStr">
        <is>
          <t>Black Sludge</t>
        </is>
      </c>
      <c r="N357" s="46" t="n"/>
      <c r="O357" s="49" t="inlineStr">
        <is>
          <t>Life Orb</t>
        </is>
      </c>
      <c r="P357" s="46" t="n"/>
      <c r="Q357" s="47" t="inlineStr">
        <is>
          <t>Item</t>
        </is>
      </c>
    </row>
    <row r="358">
      <c r="B358" s="44" t="inlineStr">
        <is>
          <t>Smart Trainer</t>
        </is>
      </c>
      <c r="E358" s="52" t="inlineStr">
        <is>
          <t>Thunderbolt</t>
        </is>
      </c>
      <c r="F358" s="46" t="n"/>
      <c r="G358" s="65" t="inlineStr">
        <is>
          <t>Brick Break</t>
        </is>
      </c>
      <c r="H358" s="46" t="n"/>
      <c r="I358" s="61" t="inlineStr">
        <is>
          <t>Scald</t>
        </is>
      </c>
      <c r="J358" s="46" t="n"/>
      <c r="K358" s="64" t="inlineStr">
        <is>
          <t>Ice Punch</t>
        </is>
      </c>
      <c r="L358" s="46" t="n"/>
      <c r="M358" s="61" t="inlineStr">
        <is>
          <t>Scald</t>
        </is>
      </c>
      <c r="N358" s="46" t="n"/>
      <c r="O358" s="51" t="inlineStr">
        <is>
          <t>Protect</t>
        </is>
      </c>
      <c r="P358" s="46" t="n"/>
      <c r="Q358" s="47" t="inlineStr">
        <is>
          <t>Moves</t>
        </is>
      </c>
    </row>
    <row r="359">
      <c r="E359" s="66" t="inlineStr">
        <is>
          <t>Flash Cannon</t>
        </is>
      </c>
      <c r="F359" s="46" t="n"/>
      <c r="G359" s="54" t="inlineStr">
        <is>
          <t>Megahorn</t>
        </is>
      </c>
      <c r="H359" s="46" t="n"/>
      <c r="I359" s="52" t="inlineStr">
        <is>
          <t>Thunderbolt</t>
        </is>
      </c>
      <c r="J359" s="46" t="n"/>
      <c r="K359" s="60" t="inlineStr">
        <is>
          <t>Drill Peck</t>
        </is>
      </c>
      <c r="L359" s="46" t="n"/>
      <c r="M359" s="55" t="inlineStr">
        <is>
          <t>Sludge Bomb</t>
        </is>
      </c>
      <c r="N359" s="46" t="n"/>
      <c r="O359" s="50" t="inlineStr">
        <is>
          <t>Crunch</t>
        </is>
      </c>
      <c r="P359" s="46" t="n"/>
    </row>
    <row r="360">
      <c r="E360" s="52" t="inlineStr">
        <is>
          <t>Thunder Wave</t>
        </is>
      </c>
      <c r="F360" s="46" t="n"/>
      <c r="G360" s="62" t="inlineStr">
        <is>
          <t>Rock Slide</t>
        </is>
      </c>
      <c r="H360" s="46" t="n"/>
      <c r="I360" s="64" t="inlineStr">
        <is>
          <t>Ice Beam</t>
        </is>
      </c>
      <c r="J360" s="46" t="n"/>
      <c r="K360" s="65" t="inlineStr">
        <is>
          <t>Brick Break</t>
        </is>
      </c>
      <c r="L360" s="46" t="n"/>
      <c r="M360" s="51" t="inlineStr">
        <is>
          <t>Rapid Spin</t>
        </is>
      </c>
      <c r="N360" s="46" t="n"/>
      <c r="O360" s="61" t="inlineStr">
        <is>
          <t>Waterfall</t>
        </is>
      </c>
      <c r="P360" s="46" t="n"/>
    </row>
    <row r="361">
      <c r="E361" s="52" t="inlineStr">
        <is>
          <t>Volt Switch</t>
        </is>
      </c>
      <c r="F361" s="46" t="n"/>
      <c r="G361" s="51" t="inlineStr">
        <is>
          <t>Facade</t>
        </is>
      </c>
      <c r="H361" s="46" t="n"/>
      <c r="I361" s="52" t="inlineStr">
        <is>
          <t>Thunder Wave</t>
        </is>
      </c>
      <c r="J361" s="46" t="n"/>
      <c r="K361" s="51" t="inlineStr">
        <is>
          <t>Fake Out</t>
        </is>
      </c>
      <c r="L361" s="46" t="n"/>
      <c r="M361" s="51" t="inlineStr">
        <is>
          <t>Protect</t>
        </is>
      </c>
      <c r="N361" s="46" t="n"/>
      <c r="O361" s="64" t="inlineStr">
        <is>
          <t>Ice Fang</t>
        </is>
      </c>
      <c r="P361" s="46" t="n"/>
    </row>
    <row r="363" ht="24" customHeight="1">
      <c r="B363" s="38" t="inlineStr">
        <is>
          <t>Dewford Town - Gym</t>
        </is>
      </c>
      <c r="C363" s="39" t="n"/>
      <c r="D363" s="39" t="n"/>
      <c r="E363" s="39" t="n"/>
      <c r="F363" s="39" t="n"/>
      <c r="G363" s="39" t="n"/>
      <c r="H363" s="39" t="n"/>
      <c r="I363" s="39" t="n"/>
      <c r="J363" s="39" t="n"/>
      <c r="K363" s="39" t="n"/>
      <c r="L363" s="39" t="n"/>
      <c r="M363" s="39" t="n"/>
      <c r="N363" s="39" t="n"/>
      <c r="O363" s="39" t="n"/>
      <c r="P363" s="39" t="n"/>
      <c r="Q363" s="39" t="n"/>
    </row>
    <row r="365" ht="20" customHeight="1">
      <c r="B365" s="40" t="inlineStr">
        <is>
          <t>Sailor</t>
        </is>
      </c>
      <c r="C365" s="41" t="n"/>
      <c r="D365" s="41" t="n"/>
      <c r="E365" s="42" t="inlineStr">
        <is>
          <t>Sailor Brenden</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IFERROR(_xlfn.IMAGE("https://play.pokemonshowdown.com/sprites/gen5/meditite.png"),"")</f>
        <v/>
      </c>
      <c r="G366" s="43">
        <f>IFERROR(_xlfn.IMAGE("https://play.pokemonshowdown.com/sprites/gen5/tangela.png"),"")</f>
        <v/>
      </c>
      <c r="I366" s="43">
        <f>IFERROR(_xlfn.IMAGE("https://play.pokemonshowdown.com/sprites/gen5/manectric.png"),"")</f>
        <v/>
      </c>
      <c r="K366" s="43">
        <f>IFERROR(_xlfn.IMAGE("https://play.pokemonshowdown.com/sprites/gen5/pignite.png"),"")</f>
        <v/>
      </c>
      <c r="M366" s="43">
        <f>IFERROR(_xlfn.IMAGE("https://play.pokemonshowdown.com/sprites/gen5/chimecho.png"),"")</f>
        <v/>
      </c>
      <c r="O366" s="43">
        <f>IFERROR(_xlfn.IMAGE("https://play.pokemonshowdown.com/sprites/gen5/croconaw.png"),"")</f>
        <v/>
      </c>
      <c r="Q366" s="44" t="inlineStr">
        <is>
          <t>Forced on sight (range 2)</t>
        </is>
      </c>
    </row>
    <row r="367">
      <c r="E367" s="45" t="inlineStr">
        <is>
          <t>Lv 29 Meditite</t>
        </is>
      </c>
      <c r="F367" s="46" t="n"/>
      <c r="G367" s="45" t="inlineStr">
        <is>
          <t>Lv 29 Tangela</t>
        </is>
      </c>
      <c r="H367" s="46" t="n"/>
      <c r="I367" s="45" t="inlineStr">
        <is>
          <t>Lv 29 Manectric</t>
        </is>
      </c>
      <c r="J367" s="46" t="n"/>
      <c r="K367" s="45" t="inlineStr">
        <is>
          <t>Lv 29 Pignite</t>
        </is>
      </c>
      <c r="L367" s="46" t="n"/>
      <c r="M367" s="45" t="inlineStr">
        <is>
          <t>Lv 29 Chimecho</t>
        </is>
      </c>
      <c r="N367" s="46" t="n"/>
      <c r="O367" s="45" t="inlineStr">
        <is>
          <t>Lv 29 Croconaw</t>
        </is>
      </c>
      <c r="P367" s="46" t="n"/>
      <c r="Q367" s="47" t="inlineStr">
        <is>
          <t>Pokémon</t>
        </is>
      </c>
    </row>
    <row r="368">
      <c r="E368" s="48" t="inlineStr">
        <is>
          <t>Jolly</t>
        </is>
      </c>
      <c r="F368" s="48" t="inlineStr">
        <is>
          <t>Pure Power</t>
        </is>
      </c>
      <c r="G368" s="48" t="inlineStr">
        <is>
          <t>Bold</t>
        </is>
      </c>
      <c r="H368" s="48" t="inlineStr">
        <is>
          <t>Regenerator</t>
        </is>
      </c>
      <c r="I368" s="48" t="inlineStr">
        <is>
          <t>Timid</t>
        </is>
      </c>
      <c r="J368" s="48" t="inlineStr">
        <is>
          <t>Lightning Rod</t>
        </is>
      </c>
      <c r="K368" s="48" t="inlineStr">
        <is>
          <t>Adamant</t>
        </is>
      </c>
      <c r="L368" s="48" t="inlineStr">
        <is>
          <t>Thick Fat</t>
        </is>
      </c>
      <c r="M368" s="48" t="inlineStr">
        <is>
          <t>Modest</t>
        </is>
      </c>
      <c r="N368" s="48" t="inlineStr">
        <is>
          <t>Levitate</t>
        </is>
      </c>
      <c r="O368" s="48" t="inlineStr">
        <is>
          <t>Adamant</t>
        </is>
      </c>
      <c r="P368" s="48" t="inlineStr">
        <is>
          <t>Torrent</t>
        </is>
      </c>
      <c r="Q368" s="47" t="inlineStr">
        <is>
          <t>Nature / Ability</t>
        </is>
      </c>
    </row>
    <row r="369">
      <c r="B369" s="47" t="inlineStr">
        <is>
          <t>AI Flags:</t>
        </is>
      </c>
      <c r="E369" s="49" t="inlineStr">
        <is>
          <t>Focus Sash</t>
        </is>
      </c>
      <c r="F369" s="46" t="n"/>
      <c r="G369" s="49" t="inlineStr">
        <is>
          <t>Eviolite</t>
        </is>
      </c>
      <c r="H369" s="46" t="n"/>
      <c r="I369" s="49" t="inlineStr">
        <is>
          <t>Magnet</t>
        </is>
      </c>
      <c r="J369" s="46" t="n"/>
      <c r="K369" s="49" t="inlineStr">
        <is>
          <t>Charcoal</t>
        </is>
      </c>
      <c r="L369" s="46" t="n"/>
      <c r="M369" s="49" t="inlineStr">
        <is>
          <t>Twisted Spoon</t>
        </is>
      </c>
      <c r="N369" s="46" t="n"/>
      <c r="O369" s="49" t="inlineStr">
        <is>
          <t>Mystic Water</t>
        </is>
      </c>
      <c r="P369" s="46" t="n"/>
      <c r="Q369" s="47" t="inlineStr">
        <is>
          <t>Item</t>
        </is>
      </c>
    </row>
    <row r="370">
      <c r="B370" s="44" t="inlineStr">
        <is>
          <t>Smart Trainer</t>
        </is>
      </c>
      <c r="E370" s="51" t="inlineStr">
        <is>
          <t>Fake Out</t>
        </is>
      </c>
      <c r="F370" s="46" t="n"/>
      <c r="G370" s="59" t="inlineStr">
        <is>
          <t>Giga Drain</t>
        </is>
      </c>
      <c r="H370" s="46" t="n"/>
      <c r="I370" s="52" t="inlineStr">
        <is>
          <t>Thunderbolt</t>
        </is>
      </c>
      <c r="J370" s="46" t="n"/>
      <c r="K370" s="58" t="inlineStr">
        <is>
          <t>Fire Punch</t>
        </is>
      </c>
      <c r="L370" s="46" t="n"/>
      <c r="M370" s="63" t="inlineStr">
        <is>
          <t>Psychic</t>
        </is>
      </c>
      <c r="N370" s="46" t="n"/>
      <c r="O370" s="51" t="inlineStr">
        <is>
          <t>Vice Grip</t>
        </is>
      </c>
      <c r="P370" s="46" t="n"/>
      <c r="Q370" s="47" t="inlineStr">
        <is>
          <t>Moves</t>
        </is>
      </c>
    </row>
    <row r="371">
      <c r="E371" s="65" t="inlineStr">
        <is>
          <t>Drain Punch</t>
        </is>
      </c>
      <c r="F371" s="46" t="n"/>
      <c r="G371" s="59" t="inlineStr">
        <is>
          <t>Sleep Powder</t>
        </is>
      </c>
      <c r="H371" s="46" t="n"/>
      <c r="I371" s="58" t="inlineStr">
        <is>
          <t>Flamethrower</t>
        </is>
      </c>
      <c r="J371" s="46" t="n"/>
      <c r="K371" s="65" t="inlineStr">
        <is>
          <t>Brick Break</t>
        </is>
      </c>
      <c r="L371" s="46" t="n"/>
      <c r="M371" s="54" t="inlineStr">
        <is>
          <t>Signal Beam</t>
        </is>
      </c>
      <c r="N371" s="46" t="n"/>
      <c r="O371" s="64" t="inlineStr">
        <is>
          <t>Ice Punch</t>
        </is>
      </c>
      <c r="P371" s="46" t="n"/>
    </row>
    <row r="372">
      <c r="E372" s="63" t="inlineStr">
        <is>
          <t>Zen Headbutt</t>
        </is>
      </c>
      <c r="F372" s="46" t="n"/>
      <c r="G372" s="62" t="inlineStr">
        <is>
          <t>Ancient Power</t>
        </is>
      </c>
      <c r="H372" s="46" t="n"/>
      <c r="I372" s="52" t="inlineStr">
        <is>
          <t>Volt Switch</t>
        </is>
      </c>
      <c r="J372" s="46" t="n"/>
      <c r="K372" s="62" t="inlineStr">
        <is>
          <t>Head Smash</t>
        </is>
      </c>
      <c r="L372" s="46" t="n"/>
      <c r="M372" s="59" t="inlineStr">
        <is>
          <t>Energy Ball</t>
        </is>
      </c>
      <c r="N372" s="46" t="n"/>
      <c r="O372" s="50" t="inlineStr">
        <is>
          <t>Crunch</t>
        </is>
      </c>
      <c r="P372" s="46" t="n"/>
    </row>
    <row r="373">
      <c r="E373" s="52" t="inlineStr">
        <is>
          <t>Thunder Punch</t>
        </is>
      </c>
      <c r="F373" s="46" t="n"/>
      <c r="G373" s="59" t="inlineStr">
        <is>
          <t>Leech Seed</t>
        </is>
      </c>
      <c r="H373" s="46" t="n"/>
      <c r="I373" s="52" t="inlineStr">
        <is>
          <t>Thunder Wave</t>
        </is>
      </c>
      <c r="J373" s="46" t="n"/>
      <c r="K373" s="50" t="inlineStr">
        <is>
          <t>Sucker Punch</t>
        </is>
      </c>
      <c r="L373" s="46" t="n"/>
      <c r="M373" s="51" t="inlineStr">
        <is>
          <t>Recover</t>
        </is>
      </c>
      <c r="N373" s="46" t="n"/>
      <c r="O373" s="68" t="inlineStr">
        <is>
          <t>Dragon Dance</t>
        </is>
      </c>
      <c r="P373" s="46" t="n"/>
    </row>
    <row r="375" ht="20" customHeight="1">
      <c r="B375" s="40" t="inlineStr">
        <is>
          <t>Black Belt</t>
        </is>
      </c>
      <c r="C375" s="41" t="n"/>
      <c r="D375" s="41" t="n"/>
      <c r="E375" s="42" t="inlineStr">
        <is>
          <t>Black Belt Cristian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IFERROR(_xlfn.IMAGE("https://play.pokemonshowdown.com/sprites/gen5/hitmonchan.png"),"")</f>
        <v/>
      </c>
      <c r="G376" s="43">
        <f>IFERROR(_xlfn.IMAGE("https://play.pokemonshowdown.com/sprites/gen5/clefable.png"),"")</f>
        <v/>
      </c>
      <c r="I376" s="43">
        <f>IFERROR(_xlfn.IMAGE("https://play.pokemonshowdown.com/sprites/gen5/beedrill.png"),"")</f>
        <v/>
      </c>
      <c r="K376" s="43">
        <f>IFERROR(_xlfn.IMAGE("https://play.pokemonshowdown.com/sprites/gen5/absol.png"),"")</f>
        <v/>
      </c>
      <c r="Q376" s="44" t="inlineStr">
        <is>
          <t>Forced on sight (range 3)</t>
        </is>
      </c>
    </row>
    <row r="377">
      <c r="E377" s="45" t="inlineStr">
        <is>
          <t>Lv 30 Hitmonchan</t>
        </is>
      </c>
      <c r="F377" s="46" t="n"/>
      <c r="G377" s="45" t="inlineStr">
        <is>
          <t>Lv 30 Clefable</t>
        </is>
      </c>
      <c r="H377" s="46" t="n"/>
      <c r="I377" s="45" t="inlineStr">
        <is>
          <t>Lv 30 Beedrill</t>
        </is>
      </c>
      <c r="J377" s="46" t="n"/>
      <c r="K377" s="45" t="inlineStr">
        <is>
          <t>Lv 29 Absol</t>
        </is>
      </c>
      <c r="L377" s="46" t="n"/>
      <c r="Q377" s="47" t="inlineStr">
        <is>
          <t>Pokémon</t>
        </is>
      </c>
    </row>
    <row r="378">
      <c r="E378" s="48" t="inlineStr">
        <is>
          <t>Jolly</t>
        </is>
      </c>
      <c r="F378" s="48" t="inlineStr">
        <is>
          <t>Iron Fist</t>
        </is>
      </c>
      <c r="G378" s="48" t="inlineStr">
        <is>
          <t>Bold</t>
        </is>
      </c>
      <c r="H378" s="48" t="inlineStr">
        <is>
          <t>Magic Guard</t>
        </is>
      </c>
      <c r="I378" s="48" t="inlineStr">
        <is>
          <t>Jolly</t>
        </is>
      </c>
      <c r="J378" s="48" t="inlineStr">
        <is>
          <t>Sniper</t>
        </is>
      </c>
      <c r="K378" s="48" t="inlineStr">
        <is>
          <t>Relaxed</t>
        </is>
      </c>
      <c r="L378" s="48" t="inlineStr">
        <is>
          <t>Super Luck</t>
        </is>
      </c>
      <c r="Q378" s="47" t="inlineStr">
        <is>
          <t>Nature / Ability</t>
        </is>
      </c>
    </row>
    <row r="379">
      <c r="B379" s="47" t="inlineStr">
        <is>
          <t>AI Flags:</t>
        </is>
      </c>
      <c r="E379" s="49" t="inlineStr">
        <is>
          <t>Expert Belt</t>
        </is>
      </c>
      <c r="F379" s="46" t="n"/>
      <c r="G379" s="49" t="inlineStr">
        <is>
          <t>Chesto Berry</t>
        </is>
      </c>
      <c r="H379" s="46" t="n"/>
      <c r="I379" s="49" t="inlineStr">
        <is>
          <t>Scope Lens</t>
        </is>
      </c>
      <c r="J379" s="46" t="n"/>
      <c r="K379" s="49" t="inlineStr">
        <is>
          <t>Focus Sash</t>
        </is>
      </c>
      <c r="L379" s="46" t="n"/>
      <c r="Q379" s="47" t="inlineStr">
        <is>
          <t>Item</t>
        </is>
      </c>
    </row>
    <row r="380">
      <c r="B380" s="44" t="inlineStr">
        <is>
          <t>Smart Trainer</t>
        </is>
      </c>
      <c r="E380" s="65" t="inlineStr">
        <is>
          <t>Mach Punch</t>
        </is>
      </c>
      <c r="F380" s="46" t="n"/>
      <c r="G380" s="51" t="inlineStr">
        <is>
          <t>Metronome</t>
        </is>
      </c>
      <c r="H380" s="46" t="n"/>
      <c r="I380" s="54" t="inlineStr">
        <is>
          <t>Twineedle</t>
        </is>
      </c>
      <c r="J380" s="46" t="n"/>
      <c r="K380" s="51" t="inlineStr">
        <is>
          <t>Swords Dance</t>
        </is>
      </c>
      <c r="L380" s="46" t="n"/>
      <c r="Q380" s="47" t="inlineStr">
        <is>
          <t>Moves</t>
        </is>
      </c>
    </row>
    <row r="381">
      <c r="E381" s="64" t="inlineStr">
        <is>
          <t>Ice Punch</t>
        </is>
      </c>
      <c r="F381" s="46" t="n"/>
      <c r="G381" s="51" t="inlineStr">
        <is>
          <t>Metronome</t>
        </is>
      </c>
      <c r="H381" s="46" t="n"/>
      <c r="I381" s="55" t="inlineStr">
        <is>
          <t>Poison Jab</t>
        </is>
      </c>
      <c r="J381" s="46" t="n"/>
      <c r="K381" s="60" t="inlineStr">
        <is>
          <t>Aerial Ace</t>
        </is>
      </c>
      <c r="L381" s="46" t="n"/>
    </row>
    <row r="382">
      <c r="E382" s="52" t="inlineStr">
        <is>
          <t>Thunder Punch</t>
        </is>
      </c>
      <c r="F382" s="46" t="n"/>
      <c r="G382" s="51" t="inlineStr">
        <is>
          <t>Metronome</t>
        </is>
      </c>
      <c r="H382" s="46" t="n"/>
      <c r="I382" s="53" t="inlineStr">
        <is>
          <t>Drill Run</t>
        </is>
      </c>
      <c r="J382" s="46" t="n"/>
      <c r="K382" s="50" t="inlineStr">
        <is>
          <t>Feint Attack</t>
        </is>
      </c>
      <c r="L382" s="46" t="n"/>
    </row>
    <row r="383">
      <c r="E383" s="58" t="inlineStr">
        <is>
          <t>Fire Punch</t>
        </is>
      </c>
      <c r="F383" s="46" t="n"/>
      <c r="G383" s="51" t="inlineStr">
        <is>
          <t>Metronome</t>
        </is>
      </c>
      <c r="H383" s="46" t="n"/>
      <c r="I383" s="51" t="inlineStr">
        <is>
          <t>Focus Energy</t>
        </is>
      </c>
      <c r="J383" s="46" t="n"/>
      <c r="K383" s="65" t="inlineStr">
        <is>
          <t>Aura Sphere</t>
        </is>
      </c>
      <c r="L383" s="46" t="n"/>
    </row>
    <row r="385" ht="20" customHeight="1">
      <c r="B385" s="40" t="inlineStr">
        <is>
          <t>Battle Girl</t>
        </is>
      </c>
      <c r="C385" s="41" t="n"/>
      <c r="D385" s="41" t="n"/>
      <c r="E385" s="42" t="inlineStr">
        <is>
          <t>Battle Girl Jocelyn</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IFERROR(_xlfn.IMAGE("https://play.pokemonshowdown.com/sprites/gen5/escavalier.png"),"")</f>
        <v/>
      </c>
      <c r="G386" s="43">
        <f>IFERROR(_xlfn.IMAGE("https://play.pokemonshowdown.com/sprites/gen5/misdreavus.png"),"")</f>
        <v/>
      </c>
      <c r="I386" s="43">
        <f>IFERROR(_xlfn.IMAGE("https://play.pokemonshowdown.com/sprites/gen5/metang.png"),"")</f>
        <v/>
      </c>
      <c r="K386" s="43">
        <f>IFERROR(_xlfn.IMAGE("https://play.pokemonshowdown.com/sprites/gen5/scrafty.png"),"")</f>
        <v/>
      </c>
      <c r="Q386" s="44" t="inlineStr">
        <is>
          <t>Forced on sight (range 3)</t>
        </is>
      </c>
    </row>
    <row r="387">
      <c r="E387" s="45" t="inlineStr">
        <is>
          <t>Lv 31 Escavalier</t>
        </is>
      </c>
      <c r="F387" s="46" t="n"/>
      <c r="G387" s="45" t="inlineStr">
        <is>
          <t>Lv 31 Misdreavus</t>
        </is>
      </c>
      <c r="H387" s="46" t="n"/>
      <c r="I387" s="45" t="inlineStr">
        <is>
          <t>Lv 31 Metang</t>
        </is>
      </c>
      <c r="J387" s="46" t="n"/>
      <c r="K387" s="45" t="inlineStr">
        <is>
          <t>Lv 31 Scrafty</t>
        </is>
      </c>
      <c r="L387" s="46" t="n"/>
      <c r="Q387" s="47" t="inlineStr">
        <is>
          <t>Pokémon</t>
        </is>
      </c>
    </row>
    <row r="388">
      <c r="E388" s="48" t="inlineStr">
        <is>
          <t>Adamant</t>
        </is>
      </c>
      <c r="F388" s="48" t="inlineStr">
        <is>
          <t>Swarm</t>
        </is>
      </c>
      <c r="G388" s="48" t="inlineStr">
        <is>
          <t>Timid</t>
        </is>
      </c>
      <c r="H388" s="48" t="inlineStr">
        <is>
          <t>Levitate</t>
        </is>
      </c>
      <c r="I388" s="48" t="inlineStr">
        <is>
          <t>Adamant</t>
        </is>
      </c>
      <c r="J388" s="48" t="inlineStr">
        <is>
          <t>Clear Body</t>
        </is>
      </c>
      <c r="K388" s="48" t="inlineStr">
        <is>
          <t>Adamant</t>
        </is>
      </c>
      <c r="L388" s="48" t="inlineStr">
        <is>
          <t>Moxie</t>
        </is>
      </c>
      <c r="Q388" s="47" t="inlineStr">
        <is>
          <t>Nature / Ability</t>
        </is>
      </c>
    </row>
    <row r="389">
      <c r="B389" s="47" t="inlineStr">
        <is>
          <t>AI Flags:</t>
        </is>
      </c>
      <c r="E389" s="49" t="inlineStr">
        <is>
          <t>Occa Berry</t>
        </is>
      </c>
      <c r="F389" s="46" t="n"/>
      <c r="G389" s="49" t="inlineStr">
        <is>
          <t>Spell Tag</t>
        </is>
      </c>
      <c r="H389" s="46" t="n"/>
      <c r="I389" s="49" t="inlineStr">
        <is>
          <t>Metal Coat</t>
        </is>
      </c>
      <c r="J389" s="46" t="n"/>
      <c r="K389" s="49" t="inlineStr">
        <is>
          <t>Chople Berry</t>
        </is>
      </c>
      <c r="L389" s="46" t="n"/>
      <c r="Q389" s="47" t="inlineStr">
        <is>
          <t>Item</t>
        </is>
      </c>
    </row>
    <row r="390">
      <c r="B390" s="44" t="inlineStr">
        <is>
          <t>Smart Trainer</t>
        </is>
      </c>
      <c r="E390" s="54" t="inlineStr">
        <is>
          <t>Megahorn</t>
        </is>
      </c>
      <c r="F390" s="46" t="n"/>
      <c r="G390" s="67" t="inlineStr">
        <is>
          <t>Shadow Ball</t>
        </is>
      </c>
      <c r="H390" s="46" t="n"/>
      <c r="I390" s="66" t="inlineStr">
        <is>
          <t>Meteor Mash</t>
        </is>
      </c>
      <c r="J390" s="46" t="n"/>
      <c r="K390" s="51" t="inlineStr">
        <is>
          <t>Work Up</t>
        </is>
      </c>
      <c r="L390" s="46" t="n"/>
      <c r="Q390" s="47" t="inlineStr">
        <is>
          <t>Moves</t>
        </is>
      </c>
    </row>
    <row r="391">
      <c r="E391" s="66" t="inlineStr">
        <is>
          <t>Iron Head</t>
        </is>
      </c>
      <c r="F391" s="46" t="n"/>
      <c r="G391" s="63" t="inlineStr">
        <is>
          <t>Psychic</t>
        </is>
      </c>
      <c r="H391" s="46" t="n"/>
      <c r="I391" s="63" t="inlineStr">
        <is>
          <t>Zen Headbutt</t>
        </is>
      </c>
      <c r="J391" s="46" t="n"/>
      <c r="K391" s="65" t="inlineStr">
        <is>
          <t>Drain Punch</t>
        </is>
      </c>
      <c r="L391" s="46" t="n"/>
    </row>
    <row r="392">
      <c r="E392" s="53" t="inlineStr">
        <is>
          <t>Drill Run</t>
        </is>
      </c>
      <c r="F392" s="46" t="n"/>
      <c r="G392" s="58" t="inlineStr">
        <is>
          <t>Will-O-Wisp</t>
        </is>
      </c>
      <c r="H392" s="46" t="n"/>
      <c r="I392" s="66" t="inlineStr">
        <is>
          <t>Bullet Punch</t>
        </is>
      </c>
      <c r="J392" s="46" t="n"/>
      <c r="K392" s="50" t="inlineStr">
        <is>
          <t>Crunch</t>
        </is>
      </c>
      <c r="L392" s="46" t="n"/>
    </row>
    <row r="393">
      <c r="E393" s="50" t="inlineStr">
        <is>
          <t>Knock Off</t>
        </is>
      </c>
      <c r="F393" s="46" t="n"/>
      <c r="G393" s="51" t="inlineStr">
        <is>
          <t>Pain Split</t>
        </is>
      </c>
      <c r="H393" s="46" t="n"/>
      <c r="I393" s="65" t="inlineStr">
        <is>
          <t>Brick Break</t>
        </is>
      </c>
      <c r="J393" s="46" t="n"/>
      <c r="K393" s="64" t="inlineStr">
        <is>
          <t>Ice Punch</t>
        </is>
      </c>
      <c r="L393" s="46" t="n"/>
    </row>
    <row r="395" ht="20" customHeight="1">
      <c r="B395" s="40" t="inlineStr">
        <is>
          <t>Battle Girl</t>
        </is>
      </c>
      <c r="C395" s="41" t="n"/>
      <c r="D395" s="41" t="n"/>
      <c r="E395" s="42" t="inlineStr">
        <is>
          <t>Battle Girl Laura</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IFERROR(_xlfn.IMAGE("https://play.pokemonshowdown.com/sprites/gen5/mienfoo.png"),"")</f>
        <v/>
      </c>
      <c r="G396" s="43">
        <f>IFERROR(_xlfn.IMAGE("https://play.pokemonshowdown.com/sprites/gen5/quilladin.png"),"")</f>
        <v/>
      </c>
      <c r="I396" s="43">
        <f>IFERROR(_xlfn.IMAGE("https://play.pokemonshowdown.com/sprites/gen5/lairon.png"),"")</f>
        <v/>
      </c>
      <c r="K396" s="43">
        <f>IFERROR(_xlfn.IMAGE("https://play.pokemonshowdown.com/sprites/gen5/throh.png"),"")</f>
        <v/>
      </c>
      <c r="Q396" s="44" t="inlineStr">
        <is>
          <t>Forced on sight (range 2)</t>
        </is>
      </c>
    </row>
    <row r="397">
      <c r="E397" s="45" t="inlineStr">
        <is>
          <t>Lv 30 Mienfoo</t>
        </is>
      </c>
      <c r="F397" s="46" t="n"/>
      <c r="G397" s="45" t="inlineStr">
        <is>
          <t>Lv 30 Quilladin</t>
        </is>
      </c>
      <c r="H397" s="46" t="n"/>
      <c r="I397" s="45" t="inlineStr">
        <is>
          <t>Lv 30 Lairon</t>
        </is>
      </c>
      <c r="J397" s="46" t="n"/>
      <c r="K397" s="45" t="inlineStr">
        <is>
          <t>Lv 30 Throh</t>
        </is>
      </c>
      <c r="L397" s="46" t="n"/>
      <c r="Q397" s="47" t="inlineStr">
        <is>
          <t>Pokémon</t>
        </is>
      </c>
    </row>
    <row r="398">
      <c r="E398" s="48" t="inlineStr">
        <is>
          <t>Jolly</t>
        </is>
      </c>
      <c r="F398" s="48" t="inlineStr">
        <is>
          <t>Regenerator</t>
        </is>
      </c>
      <c r="G398" s="48" t="inlineStr">
        <is>
          <t>Impish</t>
        </is>
      </c>
      <c r="H398" s="48" t="inlineStr">
        <is>
          <t>Bulletproof</t>
        </is>
      </c>
      <c r="I398" s="48" t="inlineStr">
        <is>
          <t>Adamant</t>
        </is>
      </c>
      <c r="J398" s="48" t="inlineStr">
        <is>
          <t>Rock Head</t>
        </is>
      </c>
      <c r="K398" s="48" t="inlineStr">
        <is>
          <t>Careful</t>
        </is>
      </c>
      <c r="L398" s="48" t="inlineStr">
        <is>
          <t>Guts</t>
        </is>
      </c>
      <c r="Q398" s="47" t="inlineStr">
        <is>
          <t>Nature / Ability</t>
        </is>
      </c>
    </row>
    <row r="399">
      <c r="B399" s="47" t="inlineStr">
        <is>
          <t>AI Flags:</t>
        </is>
      </c>
      <c r="E399" s="49" t="inlineStr">
        <is>
          <t>Focus Sash</t>
        </is>
      </c>
      <c r="F399" s="46" t="n"/>
      <c r="G399" s="49" t="inlineStr">
        <is>
          <t>Eviolite</t>
        </is>
      </c>
      <c r="H399" s="46" t="n"/>
      <c r="I399" s="49" t="inlineStr">
        <is>
          <t>Shuca Berry</t>
        </is>
      </c>
      <c r="J399" s="46" t="n"/>
      <c r="K399" s="49" t="inlineStr">
        <is>
          <t>Sitrus Berry</t>
        </is>
      </c>
      <c r="L399" s="46" t="n"/>
      <c r="Q399" s="47" t="inlineStr">
        <is>
          <t>Item</t>
        </is>
      </c>
    </row>
    <row r="400">
      <c r="B400" s="44" t="inlineStr">
        <is>
          <t>Smart Trainer</t>
        </is>
      </c>
      <c r="E400" s="51" t="inlineStr">
        <is>
          <t>Fake Out</t>
        </is>
      </c>
      <c r="F400" s="46" t="n"/>
      <c r="G400" s="59" t="inlineStr">
        <is>
          <t>Seed Bomb</t>
        </is>
      </c>
      <c r="H400" s="46" t="n"/>
      <c r="I400" s="66" t="inlineStr">
        <is>
          <t>Iron Head</t>
        </is>
      </c>
      <c r="J400" s="46" t="n"/>
      <c r="K400" s="65" t="inlineStr">
        <is>
          <t>Brick Break</t>
        </is>
      </c>
      <c r="L400" s="46" t="n"/>
      <c r="Q400" s="47" t="inlineStr">
        <is>
          <t>Moves</t>
        </is>
      </c>
    </row>
    <row r="401">
      <c r="E401" s="65" t="inlineStr">
        <is>
          <t>Drain Punch</t>
        </is>
      </c>
      <c r="F401" s="46" t="n"/>
      <c r="G401" s="65" t="inlineStr">
        <is>
          <t>Brick Break</t>
        </is>
      </c>
      <c r="H401" s="46" t="n"/>
      <c r="I401" s="62" t="inlineStr">
        <is>
          <t>Rock Slide</t>
        </is>
      </c>
      <c r="J401" s="46" t="n"/>
      <c r="K401" s="62" t="inlineStr">
        <is>
          <t>Rock Tomb</t>
        </is>
      </c>
      <c r="L401" s="46" t="n"/>
    </row>
    <row r="402">
      <c r="E402" s="54" t="inlineStr">
        <is>
          <t>U-turn</t>
        </is>
      </c>
      <c r="F402" s="46" t="n"/>
      <c r="G402" s="62" t="inlineStr">
        <is>
          <t>Rock Slide</t>
        </is>
      </c>
      <c r="H402" s="46" t="n"/>
      <c r="I402" s="53" t="inlineStr">
        <is>
          <t>Bulldoze</t>
        </is>
      </c>
      <c r="J402" s="46" t="n"/>
      <c r="K402" s="50" t="inlineStr">
        <is>
          <t>Payback</t>
        </is>
      </c>
      <c r="L402" s="46" t="n"/>
    </row>
    <row r="403">
      <c r="E403" s="50" t="inlineStr">
        <is>
          <t>Knock Off</t>
        </is>
      </c>
      <c r="F403" s="46" t="n"/>
      <c r="G403" s="59" t="inlineStr">
        <is>
          <t>Leech Seed</t>
        </is>
      </c>
      <c r="H403" s="46" t="n"/>
      <c r="I403" s="51" t="inlineStr">
        <is>
          <t>Double-Edge</t>
        </is>
      </c>
      <c r="J403" s="46" t="n"/>
      <c r="K403" s="64" t="inlineStr">
        <is>
          <t>Ice Punch</t>
        </is>
      </c>
      <c r="L403" s="46" t="n"/>
    </row>
    <row r="405" ht="20" customHeight="1">
      <c r="B405" s="40" t="inlineStr">
        <is>
          <t>Battle Girl</t>
        </is>
      </c>
      <c r="C405" s="41" t="n"/>
      <c r="D405" s="41" t="n"/>
      <c r="E405" s="42" t="inlineStr">
        <is>
          <t>Battle Girl Lilith</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IFERROR(_xlfn.IMAGE("https://play.pokemonshowdown.com/sprites/gen5/meditite.png"),"")</f>
        <v/>
      </c>
    </row>
    <row r="407">
      <c r="E407" s="45" t="inlineStr">
        <is>
          <t>Lv 13 Meditite</t>
        </is>
      </c>
      <c r="F407" s="46" t="n"/>
      <c r="Q407" s="47" t="inlineStr">
        <is>
          <t>Pokémon</t>
        </is>
      </c>
    </row>
    <row r="408">
      <c r="E408" s="48" t="inlineStr">
        <is>
          <t>Adamant</t>
        </is>
      </c>
      <c r="F408" s="48" t="inlineStr">
        <is>
          <t>Pure Power</t>
        </is>
      </c>
      <c r="Q408" s="47" t="inlineStr">
        <is>
          <t>Nature / Ability</t>
        </is>
      </c>
    </row>
    <row r="409">
      <c r="B409" s="47" t="inlineStr">
        <is>
          <t>AI Flags:</t>
        </is>
      </c>
      <c r="E409" s="49" t="inlineStr">
        <is>
          <t>(None)</t>
        </is>
      </c>
      <c r="F409" s="46" t="n"/>
      <c r="Q409" s="47" t="inlineStr">
        <is>
          <t>Item</t>
        </is>
      </c>
    </row>
    <row r="410">
      <c r="B410" s="44" t="inlineStr">
        <is>
          <t>Smart Trainer</t>
        </is>
      </c>
      <c r="E410" s="63" t="inlineStr">
        <is>
          <t>Teleport</t>
        </is>
      </c>
      <c r="F410" s="46" t="n"/>
      <c r="Q410" s="47" t="inlineStr">
        <is>
          <t>Moves</t>
        </is>
      </c>
    </row>
    <row r="411">
      <c r="E411" s="65" t="inlineStr">
        <is>
          <t>Karate Chop</t>
        </is>
      </c>
      <c r="F411" s="46" t="n"/>
    </row>
    <row r="412">
      <c r="E412" s="63" t="inlineStr">
        <is>
          <t>Confusion</t>
        </is>
      </c>
      <c r="F412" s="46" t="n"/>
    </row>
    <row r="413">
      <c r="E413" s="51" t="inlineStr">
        <is>
          <t>Hidden Power</t>
        </is>
      </c>
      <c r="F413" s="46" t="n"/>
    </row>
    <row r="415" ht="20" customHeight="1">
      <c r="B415" s="40" t="inlineStr">
        <is>
          <t>Elite Four</t>
        </is>
      </c>
      <c r="C415" s="41" t="n"/>
      <c r="D415" s="41" t="n"/>
      <c r="E415" s="42" t="inlineStr">
        <is>
          <t>Elite Four Phoebe</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IFERROR(_xlfn.IMAGE("https://play.pokemonshowdown.com/sprites/gen5/gengar.png"),"")</f>
        <v/>
      </c>
      <c r="G416" s="43">
        <f>IFERROR(_xlfn.IMAGE("https://play.pokemonshowdown.com/sprites/gen5/trevenant.png"),"")</f>
        <v/>
      </c>
      <c r="I416" s="43">
        <f>IFERROR(_xlfn.IMAGE("https://play.pokemonshowdown.com/sprites/gen5/chandelure.png"),"")</f>
        <v/>
      </c>
      <c r="Q416" s="44" t="inlineStr">
        <is>
          <t>Items: Super Potion / Super Potion</t>
        </is>
      </c>
    </row>
    <row r="417">
      <c r="E417" s="45" t="inlineStr">
        <is>
          <t>Lv 33 Gengar</t>
        </is>
      </c>
      <c r="F417" s="46" t="n"/>
      <c r="G417" s="45" t="inlineStr">
        <is>
          <t>Lv 33 Trevenant</t>
        </is>
      </c>
      <c r="H417" s="46" t="n"/>
      <c r="I417" s="45" t="inlineStr">
        <is>
          <t>Lv 35 Chandelure</t>
        </is>
      </c>
      <c r="J417" s="46" t="n"/>
      <c r="Q417" s="47" t="inlineStr">
        <is>
          <t>Pokémon</t>
        </is>
      </c>
    </row>
    <row r="418">
      <c r="E418" s="48" t="inlineStr">
        <is>
          <t>Timid</t>
        </is>
      </c>
      <c r="F418" s="48" t="inlineStr">
        <is>
          <t>Levitate</t>
        </is>
      </c>
      <c r="G418" s="48" t="inlineStr">
        <is>
          <t>Adamant</t>
        </is>
      </c>
      <c r="H418" s="48" t="inlineStr">
        <is>
          <t>Harvest</t>
        </is>
      </c>
      <c r="I418" s="48" t="inlineStr">
        <is>
          <t>Modest</t>
        </is>
      </c>
      <c r="J418" s="48" t="inlineStr">
        <is>
          <t>Flash Fire</t>
        </is>
      </c>
      <c r="Q418" s="47" t="inlineStr">
        <is>
          <t>Nature / Ability</t>
        </is>
      </c>
    </row>
    <row r="419">
      <c r="B419" s="47" t="inlineStr">
        <is>
          <t>AI Flags:</t>
        </is>
      </c>
      <c r="E419" s="49" t="inlineStr">
        <is>
          <t>Life Orb</t>
        </is>
      </c>
      <c r="F419" s="46" t="n"/>
      <c r="G419" s="49" t="inlineStr">
        <is>
          <t>Sitrus Berry</t>
        </is>
      </c>
      <c r="H419" s="46" t="n"/>
      <c r="I419" s="49" t="inlineStr">
        <is>
          <t>Expert Belt</t>
        </is>
      </c>
      <c r="J419" s="46" t="n"/>
      <c r="Q419" s="47" t="inlineStr">
        <is>
          <t>Item</t>
        </is>
      </c>
    </row>
    <row r="420">
      <c r="B420" s="44" t="inlineStr">
        <is>
          <t>Smart Trainer</t>
        </is>
      </c>
      <c r="E420" s="67" t="inlineStr">
        <is>
          <t>Shadow Ball</t>
        </is>
      </c>
      <c r="F420" s="46" t="n"/>
      <c r="G420" s="59" t="inlineStr">
        <is>
          <t>Horn Leech</t>
        </is>
      </c>
      <c r="H420" s="46" t="n"/>
      <c r="I420" s="67" t="inlineStr">
        <is>
          <t>Shadow Ball</t>
        </is>
      </c>
      <c r="J420" s="46" t="n"/>
      <c r="Q420" s="47" t="inlineStr">
        <is>
          <t>Moves</t>
        </is>
      </c>
    </row>
    <row r="421">
      <c r="E421" s="55" t="inlineStr">
        <is>
          <t>Sludge Bomb</t>
        </is>
      </c>
      <c r="F421" s="46" t="n"/>
      <c r="G421" s="67" t="inlineStr">
        <is>
          <t>Shadow Claw</t>
        </is>
      </c>
      <c r="H421" s="46" t="n"/>
      <c r="I421" s="58" t="inlineStr">
        <is>
          <t>Flamethrower</t>
        </is>
      </c>
      <c r="J421" s="46" t="n"/>
    </row>
    <row r="422">
      <c r="E422" s="52" t="inlineStr">
        <is>
          <t>Thunderbolt</t>
        </is>
      </c>
      <c r="F422" s="46" t="n"/>
      <c r="G422" s="58" t="inlineStr">
        <is>
          <t>Will-O-Wisp</t>
        </is>
      </c>
      <c r="H422" s="46" t="n"/>
      <c r="I422" s="59" t="inlineStr">
        <is>
          <t>Energy Ball</t>
        </is>
      </c>
      <c r="J422" s="46" t="n"/>
    </row>
    <row r="423">
      <c r="E423" s="51" t="inlineStr">
        <is>
          <t>Protect</t>
        </is>
      </c>
      <c r="F423" s="46" t="n"/>
      <c r="G423" s="51" t="inlineStr">
        <is>
          <t>Protect</t>
        </is>
      </c>
      <c r="H423" s="46" t="n"/>
      <c r="I423" s="63" t="inlineStr">
        <is>
          <t>Psychic</t>
        </is>
      </c>
      <c r="J423" s="46" t="n"/>
    </row>
    <row r="425" ht="20" customHeight="1">
      <c r="B425" s="40" t="inlineStr">
        <is>
          <t>Black Belt</t>
        </is>
      </c>
      <c r="C425" s="41" t="n"/>
      <c r="D425" s="41" t="n"/>
      <c r="E425" s="42" t="inlineStr">
        <is>
          <t>Black Belt Takao</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IFERROR(_xlfn.IMAGE("https://play.pokemonshowdown.com/sprites/gen5/machop.png"),"")</f>
        <v/>
      </c>
    </row>
    <row r="427">
      <c r="E427" s="45" t="inlineStr">
        <is>
          <t>Lv 13 Machop</t>
        </is>
      </c>
      <c r="F427" s="46" t="n"/>
      <c r="Q427" s="47" t="inlineStr">
        <is>
          <t>Pokémon</t>
        </is>
      </c>
    </row>
    <row r="428">
      <c r="E428" s="48" t="inlineStr">
        <is>
          <t>Adamant</t>
        </is>
      </c>
      <c r="F428" s="48" t="inlineStr">
        <is>
          <t>No Guard</t>
        </is>
      </c>
      <c r="Q428" s="47" t="inlineStr">
        <is>
          <t>Nature / Ability</t>
        </is>
      </c>
    </row>
    <row r="429">
      <c r="B429" s="47" t="inlineStr">
        <is>
          <t>AI Flags:</t>
        </is>
      </c>
      <c r="E429" s="49" t="inlineStr">
        <is>
          <t>(None)</t>
        </is>
      </c>
      <c r="F429" s="46" t="n"/>
      <c r="Q429" s="47" t="inlineStr">
        <is>
          <t>Item</t>
        </is>
      </c>
    </row>
    <row r="430">
      <c r="B430" s="44" t="inlineStr">
        <is>
          <t>Smart Trainer</t>
        </is>
      </c>
      <c r="E430" s="51" t="inlineStr">
        <is>
          <t>Pound</t>
        </is>
      </c>
      <c r="F430" s="46" t="n"/>
      <c r="Q430" s="47" t="inlineStr">
        <is>
          <t>Moves</t>
        </is>
      </c>
    </row>
    <row r="431">
      <c r="E431" s="62" t="inlineStr">
        <is>
          <t>Rock Throw</t>
        </is>
      </c>
      <c r="F431" s="46" t="n"/>
    </row>
    <row r="432">
      <c r="E432" s="65" t="inlineStr">
        <is>
          <t>Seismic Toss</t>
        </is>
      </c>
      <c r="F432" s="46" t="n"/>
    </row>
    <row r="433">
      <c r="E433" s="65" t="inlineStr">
        <is>
          <t>Wake Up Slap</t>
        </is>
      </c>
      <c r="F433" s="46" t="n"/>
    </row>
    <row r="435" ht="20" customHeight="1">
      <c r="B435" s="40" t="inlineStr">
        <is>
          <t>Leader</t>
        </is>
      </c>
      <c r="C435" s="41" t="n"/>
      <c r="D435" s="41" t="n"/>
      <c r="E435" s="42" t="inlineStr">
        <is>
          <t>Leader Brawly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IFERROR(_xlfn.IMAGE("https://play.pokemonshowdown.com/sprites/gen5/machamp.png"),"")</f>
        <v/>
      </c>
      <c r="G436" s="43">
        <f>IFERROR(_xlfn.IMAGE("https://play.pokemonshowdown.com/sprites/gen5/hawlucha.png"),"")</f>
        <v/>
      </c>
      <c r="I436" s="43">
        <f>IFERROR(_xlfn.IMAGE("https://play.pokemonshowdown.com/sprites/gen5/hariyama.png"),"")</f>
        <v/>
      </c>
      <c r="Q436" s="44" t="inlineStr">
        <is>
          <t>Mandatory
Items: Super Potion / Super Potion</t>
        </is>
      </c>
    </row>
    <row r="437">
      <c r="E437" s="45" t="inlineStr">
        <is>
          <t>Lv 33 Machamp</t>
        </is>
      </c>
      <c r="F437" s="46" t="n"/>
      <c r="G437" s="45" t="inlineStr">
        <is>
          <t>Lv 33 Hawlucha</t>
        </is>
      </c>
      <c r="H437" s="46" t="n"/>
      <c r="I437" s="45" t="inlineStr">
        <is>
          <t>Lv 35 Hariyama</t>
        </is>
      </c>
      <c r="J437" s="46" t="n"/>
      <c r="Q437" s="47" t="inlineStr">
        <is>
          <t>Pokémon</t>
        </is>
      </c>
    </row>
    <row r="438">
      <c r="E438" s="48" t="inlineStr">
        <is>
          <t>Adamant</t>
        </is>
      </c>
      <c r="F438" s="48" t="inlineStr">
        <is>
          <t>No Guard</t>
        </is>
      </c>
      <c r="G438" s="48" t="inlineStr">
        <is>
          <t>Jolly</t>
        </is>
      </c>
      <c r="H438" s="48" t="inlineStr">
        <is>
          <t>Unburden</t>
        </is>
      </c>
      <c r="I438" s="48" t="inlineStr">
        <is>
          <t>Adamant</t>
        </is>
      </c>
      <c r="J438" s="48" t="inlineStr">
        <is>
          <t>Guts</t>
        </is>
      </c>
      <c r="Q438" s="47" t="inlineStr">
        <is>
          <t>Nature / Ability</t>
        </is>
      </c>
    </row>
    <row r="439">
      <c r="B439" s="47" t="inlineStr">
        <is>
          <t>AI Flags:</t>
        </is>
      </c>
      <c r="E439" s="49" t="inlineStr">
        <is>
          <t>Lum Berry</t>
        </is>
      </c>
      <c r="F439" s="46" t="n"/>
      <c r="G439" s="49" t="inlineStr">
        <is>
          <t>Fighting Gem</t>
        </is>
      </c>
      <c r="H439" s="46" t="n"/>
      <c r="I439" s="49" t="inlineStr">
        <is>
          <t>Flame Orb</t>
        </is>
      </c>
      <c r="J439" s="46" t="n"/>
      <c r="Q439" s="47" t="inlineStr">
        <is>
          <t>Item</t>
        </is>
      </c>
    </row>
    <row r="440">
      <c r="B440" s="44" t="inlineStr">
        <is>
          <t>Smart Trainer</t>
        </is>
      </c>
      <c r="E440" s="65" t="inlineStr">
        <is>
          <t>Dynamic Punch</t>
        </is>
      </c>
      <c r="F440" s="46" t="n"/>
      <c r="G440" s="65" t="inlineStr">
        <is>
          <t>Brick Break</t>
        </is>
      </c>
      <c r="H440" s="46" t="n"/>
      <c r="I440" s="65" t="inlineStr">
        <is>
          <t>Close Combat</t>
        </is>
      </c>
      <c r="J440" s="46" t="n"/>
      <c r="Q440" s="47" t="inlineStr">
        <is>
          <t>Moves</t>
        </is>
      </c>
    </row>
    <row r="441">
      <c r="E441" s="62" t="inlineStr">
        <is>
          <t>Rock Slide</t>
        </is>
      </c>
      <c r="F441" s="46" t="n"/>
      <c r="G441" s="60" t="inlineStr">
        <is>
          <t>Acrobatics</t>
        </is>
      </c>
      <c r="H441" s="46" t="n"/>
      <c r="I441" s="50" t="inlineStr">
        <is>
          <t>Knock Off</t>
        </is>
      </c>
      <c r="J441" s="46" t="n"/>
    </row>
    <row r="442">
      <c r="E442" s="66" t="inlineStr">
        <is>
          <t>Bullet Punch</t>
        </is>
      </c>
      <c r="F442" s="46" t="n"/>
      <c r="G442" s="62" t="inlineStr">
        <is>
          <t>Rock Slide</t>
        </is>
      </c>
      <c r="H442" s="46" t="n"/>
      <c r="I442" s="62" t="inlineStr">
        <is>
          <t>Rock Slide</t>
        </is>
      </c>
      <c r="J442" s="46" t="n"/>
    </row>
    <row r="443">
      <c r="E443" s="62" t="inlineStr">
        <is>
          <t>Wide Guard</t>
        </is>
      </c>
      <c r="F443" s="46" t="n"/>
      <c r="G443" s="51" t="inlineStr">
        <is>
          <t>Protect</t>
        </is>
      </c>
      <c r="H443" s="46" t="n"/>
      <c r="I443" s="66" t="inlineStr">
        <is>
          <t>Bullet Punch</t>
        </is>
      </c>
      <c r="J443" s="46" t="n"/>
    </row>
  </sheetData>
  <mergeCells count="1071">
    <mergeCell ref="E376:F376"/>
    <mergeCell ref="K338:L338"/>
    <mergeCell ref="B363:Q363"/>
    <mergeCell ref="B231:D231"/>
    <mergeCell ref="B287:D287"/>
    <mergeCell ref="I419:J419"/>
    <mergeCell ref="K177:L177"/>
    <mergeCell ref="M177:N177"/>
    <mergeCell ref="I340:J340"/>
    <mergeCell ref="I373:J373"/>
    <mergeCell ref="G307:H307"/>
    <mergeCell ref="K340:L340"/>
    <mergeCell ref="I370:J370"/>
    <mergeCell ref="E8:F8"/>
    <mergeCell ref="E79:F79"/>
    <mergeCell ref="E73:F73"/>
    <mergeCell ref="E371:F371"/>
    <mergeCell ref="E171:F171"/>
    <mergeCell ref="E442:F442"/>
    <mergeCell ref="M358:N358"/>
    <mergeCell ref="G371:H371"/>
    <mergeCell ref="E236:F236"/>
    <mergeCell ref="E358:F358"/>
    <mergeCell ref="M338:N338"/>
    <mergeCell ref="G358:H358"/>
    <mergeCell ref="O355:P355"/>
    <mergeCell ref="E137:F137"/>
    <mergeCell ref="G66:H66"/>
    <mergeCell ref="E308:F308"/>
    <mergeCell ref="G137:H137"/>
    <mergeCell ref="K366:L366"/>
    <mergeCell ref="M366:N366"/>
    <mergeCell ref="B241:D241"/>
    <mergeCell ref="E229:F229"/>
    <mergeCell ref="M360:N360"/>
    <mergeCell ref="Q308:Q311"/>
    <mergeCell ref="O360:P360"/>
    <mergeCell ref="G422:H422"/>
    <mergeCell ref="E148:F148"/>
    <mergeCell ref="G360:H360"/>
    <mergeCell ref="K180:L180"/>
    <mergeCell ref="G148:H148"/>
    <mergeCell ref="B213:D213"/>
    <mergeCell ref="E335:F335"/>
    <mergeCell ref="I416:J416"/>
    <mergeCell ref="G68:H68"/>
    <mergeCell ref="B131:Q131"/>
    <mergeCell ref="G139:H139"/>
    <mergeCell ref="G335:H335"/>
    <mergeCell ref="K391:L391"/>
    <mergeCell ref="E51:Q51"/>
    <mergeCell ref="E153:Q153"/>
    <mergeCell ref="B195:Q195"/>
    <mergeCell ref="G399:H399"/>
    <mergeCell ref="E1:Q1"/>
    <mergeCell ref="E168:F168"/>
    <mergeCell ref="I328:J328"/>
    <mergeCell ref="B116:D119"/>
    <mergeCell ref="Q76:Q79"/>
    <mergeCell ref="K328:L328"/>
    <mergeCell ref="I193:J193"/>
    <mergeCell ref="M361:N361"/>
    <mergeCell ref="I399:J399"/>
    <mergeCell ref="G213:H213"/>
    <mergeCell ref="K392:L392"/>
    <mergeCell ref="M321:N321"/>
    <mergeCell ref="E53:F53"/>
    <mergeCell ref="K215:L215"/>
    <mergeCell ref="I288:J288"/>
    <mergeCell ref="M215:N215"/>
    <mergeCell ref="E289:F289"/>
    <mergeCell ref="G351:H351"/>
    <mergeCell ref="E410:F410"/>
    <mergeCell ref="I30:J30"/>
    <mergeCell ref="G59:H59"/>
    <mergeCell ref="E361:F361"/>
    <mergeCell ref="B226:D229"/>
    <mergeCell ref="E117:F117"/>
    <mergeCell ref="E55:F55"/>
    <mergeCell ref="I46:J46"/>
    <mergeCell ref="E67:F67"/>
    <mergeCell ref="G67:H67"/>
    <mergeCell ref="E375:Q375"/>
    <mergeCell ref="M216:N216"/>
    <mergeCell ref="G359:H359"/>
    <mergeCell ref="E290:F290"/>
    <mergeCell ref="B333:D333"/>
    <mergeCell ref="K376:L376"/>
    <mergeCell ref="E417:F417"/>
    <mergeCell ref="G417:H417"/>
    <mergeCell ref="I175:J175"/>
    <mergeCell ref="B137:D137"/>
    <mergeCell ref="B379:D379"/>
    <mergeCell ref="G125:H125"/>
    <mergeCell ref="E161:F161"/>
    <mergeCell ref="I41:J41"/>
    <mergeCell ref="G348:H348"/>
    <mergeCell ref="B201:D201"/>
    <mergeCell ref="G62:H62"/>
    <mergeCell ref="B236:D239"/>
    <mergeCell ref="I348:J348"/>
    <mergeCell ref="G127:H127"/>
    <mergeCell ref="G298:H298"/>
    <mergeCell ref="G285:H285"/>
    <mergeCell ref="I43:J43"/>
    <mergeCell ref="I347:J347"/>
    <mergeCell ref="E252:F252"/>
    <mergeCell ref="E185:Q185"/>
    <mergeCell ref="I285:J285"/>
    <mergeCell ref="I341:J341"/>
    <mergeCell ref="K341:L341"/>
    <mergeCell ref="E379:F379"/>
    <mergeCell ref="M341:N341"/>
    <mergeCell ref="E366:F366"/>
    <mergeCell ref="E443:F443"/>
    <mergeCell ref="G201:H201"/>
    <mergeCell ref="G372:H372"/>
    <mergeCell ref="E381:F381"/>
    <mergeCell ref="I201:J201"/>
    <mergeCell ref="E237:F237"/>
    <mergeCell ref="I372:J372"/>
    <mergeCell ref="G443:H443"/>
    <mergeCell ref="E187:F187"/>
    <mergeCell ref="B318:D321"/>
    <mergeCell ref="E76:F76"/>
    <mergeCell ref="G138:H138"/>
    <mergeCell ref="E380:F380"/>
    <mergeCell ref="G380:H380"/>
    <mergeCell ref="E174:F174"/>
    <mergeCell ref="G203:H203"/>
    <mergeCell ref="E301:F301"/>
    <mergeCell ref="O371:P371"/>
    <mergeCell ref="E239:F239"/>
    <mergeCell ref="G301:H301"/>
    <mergeCell ref="B358:D361"/>
    <mergeCell ref="G361:H361"/>
    <mergeCell ref="B21:D21"/>
    <mergeCell ref="O361:P361"/>
    <mergeCell ref="Q380:Q383"/>
    <mergeCell ref="E261:Q261"/>
    <mergeCell ref="G9:H9"/>
    <mergeCell ref="E18:F18"/>
    <mergeCell ref="E189:F189"/>
    <mergeCell ref="I9:J9"/>
    <mergeCell ref="G140:H140"/>
    <mergeCell ref="E238:F238"/>
    <mergeCell ref="I295:J295"/>
    <mergeCell ref="Q410:Q413"/>
    <mergeCell ref="B425:D425"/>
    <mergeCell ref="I359:J359"/>
    <mergeCell ref="G11:H11"/>
    <mergeCell ref="I11:J11"/>
    <mergeCell ref="I204:J204"/>
    <mergeCell ref="Q126:Q129"/>
    <mergeCell ref="G440:H440"/>
    <mergeCell ref="I198:J198"/>
    <mergeCell ref="B126:D129"/>
    <mergeCell ref="E365:Q365"/>
    <mergeCell ref="K198:L198"/>
    <mergeCell ref="E91:Q91"/>
    <mergeCell ref="E92:F92"/>
    <mergeCell ref="B283:D283"/>
    <mergeCell ref="I440:J440"/>
    <mergeCell ref="B5:Q5"/>
    <mergeCell ref="B245:D245"/>
    <mergeCell ref="E205:F205"/>
    <mergeCell ref="E265:F265"/>
    <mergeCell ref="I298:J298"/>
    <mergeCell ref="E69:F69"/>
    <mergeCell ref="E311:F311"/>
    <mergeCell ref="G69:H69"/>
    <mergeCell ref="G367:H367"/>
    <mergeCell ref="E31:F31"/>
    <mergeCell ref="B51:D51"/>
    <mergeCell ref="E354:F354"/>
    <mergeCell ref="E158:F158"/>
    <mergeCell ref="Q44:Q47"/>
    <mergeCell ref="G87:H87"/>
    <mergeCell ref="E329:F329"/>
    <mergeCell ref="G329:H329"/>
    <mergeCell ref="G354:H354"/>
    <mergeCell ref="E77:F77"/>
    <mergeCell ref="E304:F304"/>
    <mergeCell ref="E108:F108"/>
    <mergeCell ref="Q400:Q403"/>
    <mergeCell ref="E369:F369"/>
    <mergeCell ref="K331:L331"/>
    <mergeCell ref="E95:F95"/>
    <mergeCell ref="B163:D163"/>
    <mergeCell ref="M331:N331"/>
    <mergeCell ref="E89:F89"/>
    <mergeCell ref="E343:Q343"/>
    <mergeCell ref="E331:F331"/>
    <mergeCell ref="G89:H89"/>
    <mergeCell ref="G369:H369"/>
    <mergeCell ref="E393:F393"/>
    <mergeCell ref="K347:L347"/>
    <mergeCell ref="G393:H393"/>
    <mergeCell ref="G135:H135"/>
    <mergeCell ref="O359:P359"/>
    <mergeCell ref="I191:J191"/>
    <mergeCell ref="G349:H349"/>
    <mergeCell ref="B353:D353"/>
    <mergeCell ref="I349:J349"/>
    <mergeCell ref="G420:H420"/>
    <mergeCell ref="E72:F72"/>
    <mergeCell ref="B115:D115"/>
    <mergeCell ref="B308:D311"/>
    <mergeCell ref="E164:F164"/>
    <mergeCell ref="B410:D413"/>
    <mergeCell ref="G217:H217"/>
    <mergeCell ref="E258:F258"/>
    <mergeCell ref="I291:J291"/>
    <mergeCell ref="I192:J192"/>
    <mergeCell ref="E24:F24"/>
    <mergeCell ref="K357:L357"/>
    <mergeCell ref="E382:F382"/>
    <mergeCell ref="K344:L344"/>
    <mergeCell ref="G382:H382"/>
    <mergeCell ref="E309:F309"/>
    <mergeCell ref="M344:N344"/>
    <mergeCell ref="B29:D29"/>
    <mergeCell ref="E88:F88"/>
    <mergeCell ref="Q96:Q99"/>
    <mergeCell ref="E126:F126"/>
    <mergeCell ref="E81:Q81"/>
    <mergeCell ref="E82:F82"/>
    <mergeCell ref="E253:F253"/>
    <mergeCell ref="G82:H82"/>
    <mergeCell ref="E180:F180"/>
    <mergeCell ref="E259:F259"/>
    <mergeCell ref="G253:H253"/>
    <mergeCell ref="E324:F324"/>
    <mergeCell ref="B207:Q207"/>
    <mergeCell ref="O372:P372"/>
    <mergeCell ref="E411:F411"/>
    <mergeCell ref="E19:F19"/>
    <mergeCell ref="E190:F190"/>
    <mergeCell ref="G19:H19"/>
    <mergeCell ref="K174:L174"/>
    <mergeCell ref="G190:H190"/>
    <mergeCell ref="M174:N174"/>
    <mergeCell ref="G317:H317"/>
    <mergeCell ref="E425:Q425"/>
    <mergeCell ref="I317:J317"/>
    <mergeCell ref="Q190:Q193"/>
    <mergeCell ref="G304:H304"/>
    <mergeCell ref="B95:D95"/>
    <mergeCell ref="I181:J181"/>
    <mergeCell ref="M214:N214"/>
    <mergeCell ref="G83:H83"/>
    <mergeCell ref="I12:J12"/>
    <mergeCell ref="E319:F319"/>
    <mergeCell ref="G248:H248"/>
    <mergeCell ref="G319:H319"/>
    <mergeCell ref="I248:J248"/>
    <mergeCell ref="I297:J297"/>
    <mergeCell ref="B197:D197"/>
    <mergeCell ref="B153:D153"/>
    <mergeCell ref="G14:H14"/>
    <mergeCell ref="E333:Q333"/>
    <mergeCell ref="B395:D395"/>
    <mergeCell ref="I14:J14"/>
    <mergeCell ref="E179:F179"/>
    <mergeCell ref="K337:L337"/>
    <mergeCell ref="M337:N337"/>
    <mergeCell ref="E143:Q143"/>
    <mergeCell ref="I299:J299"/>
    <mergeCell ref="B261:D261"/>
    <mergeCell ref="E435:Q435"/>
    <mergeCell ref="M355:N355"/>
    <mergeCell ref="E429:F429"/>
    <mergeCell ref="I339:J339"/>
    <mergeCell ref="I314:J314"/>
    <mergeCell ref="M330:N330"/>
    <mergeCell ref="B298:D301"/>
    <mergeCell ref="K314:L314"/>
    <mergeCell ref="E37:F37"/>
    <mergeCell ref="E159:F159"/>
    <mergeCell ref="E97:F97"/>
    <mergeCell ref="Q116:Q119"/>
    <mergeCell ref="K339:L339"/>
    <mergeCell ref="E401:F401"/>
    <mergeCell ref="E109:F109"/>
    <mergeCell ref="M357:N357"/>
    <mergeCell ref="E47:F47"/>
    <mergeCell ref="E145:F145"/>
    <mergeCell ref="G370:H370"/>
    <mergeCell ref="O367:P367"/>
    <mergeCell ref="E139:F139"/>
    <mergeCell ref="E272:F272"/>
    <mergeCell ref="E210:F210"/>
    <mergeCell ref="K403:L403"/>
    <mergeCell ref="E406:F406"/>
    <mergeCell ref="E61:Q61"/>
    <mergeCell ref="I217:J217"/>
    <mergeCell ref="B49:Q49"/>
    <mergeCell ref="K217:L217"/>
    <mergeCell ref="E203:F203"/>
    <mergeCell ref="B138:D141"/>
    <mergeCell ref="B76:D79"/>
    <mergeCell ref="B380:D383"/>
    <mergeCell ref="G436:H436"/>
    <mergeCell ref="Q420:Q423"/>
    <mergeCell ref="G267:H267"/>
    <mergeCell ref="I25:J25"/>
    <mergeCell ref="I436:J436"/>
    <mergeCell ref="E63:F63"/>
    <mergeCell ref="B143:D143"/>
    <mergeCell ref="K181:L181"/>
    <mergeCell ref="E323:Q323"/>
    <mergeCell ref="E391:F391"/>
    <mergeCell ref="G373:H373"/>
    <mergeCell ref="E415:Q415"/>
    <mergeCell ref="I307:J307"/>
    <mergeCell ref="G294:H294"/>
    <mergeCell ref="I294:J294"/>
    <mergeCell ref="K350:L350"/>
    <mergeCell ref="M350:N350"/>
    <mergeCell ref="B440:D443"/>
    <mergeCell ref="E350:F350"/>
    <mergeCell ref="B27:Q27"/>
    <mergeCell ref="G108:H108"/>
    <mergeCell ref="Q236:Q239"/>
    <mergeCell ref="E325:F325"/>
    <mergeCell ref="G325:H325"/>
    <mergeCell ref="E119:F119"/>
    <mergeCell ref="E116:F116"/>
    <mergeCell ref="E85:F85"/>
    <mergeCell ref="E256:F256"/>
    <mergeCell ref="G318:H318"/>
    <mergeCell ref="G85:H85"/>
    <mergeCell ref="G256:H256"/>
    <mergeCell ref="I318:J318"/>
    <mergeCell ref="E327:F327"/>
    <mergeCell ref="M345:N345"/>
    <mergeCell ref="Q66:Q69"/>
    <mergeCell ref="B44:D47"/>
    <mergeCell ref="G383:H383"/>
    <mergeCell ref="I383:J383"/>
    <mergeCell ref="G389:H389"/>
    <mergeCell ref="E419:F419"/>
    <mergeCell ref="B167:D167"/>
    <mergeCell ref="E22:F22"/>
    <mergeCell ref="Q158:Q161"/>
    <mergeCell ref="I13:J13"/>
    <mergeCell ref="B158:D161"/>
    <mergeCell ref="G22:H22"/>
    <mergeCell ref="E93:F93"/>
    <mergeCell ref="G149:H149"/>
    <mergeCell ref="E193:F193"/>
    <mergeCell ref="G193:H193"/>
    <mergeCell ref="I149:J149"/>
    <mergeCell ref="E198:F198"/>
    <mergeCell ref="B111:D111"/>
    <mergeCell ref="G198:H198"/>
    <mergeCell ref="K205:L205"/>
    <mergeCell ref="B168:D171"/>
    <mergeCell ref="G247:H247"/>
    <mergeCell ref="M205:N205"/>
    <mergeCell ref="I320:J320"/>
    <mergeCell ref="B266:D269"/>
    <mergeCell ref="E163:Q163"/>
    <mergeCell ref="B225:D225"/>
    <mergeCell ref="G86:H86"/>
    <mergeCell ref="I15:J15"/>
    <mergeCell ref="E101:Q101"/>
    <mergeCell ref="E122:F122"/>
    <mergeCell ref="G257:H257"/>
    <mergeCell ref="G151:H151"/>
    <mergeCell ref="I213:J213"/>
    <mergeCell ref="G178:H178"/>
    <mergeCell ref="I151:J151"/>
    <mergeCell ref="Q328:Q331"/>
    <mergeCell ref="E420:F420"/>
    <mergeCell ref="E416:F416"/>
    <mergeCell ref="E271:Q271"/>
    <mergeCell ref="B281:Q281"/>
    <mergeCell ref="K175:L175"/>
    <mergeCell ref="M329:N329"/>
    <mergeCell ref="E403:F403"/>
    <mergeCell ref="I144:J144"/>
    <mergeCell ref="K315:L315"/>
    <mergeCell ref="I242:J242"/>
    <mergeCell ref="E147:F147"/>
    <mergeCell ref="M315:N315"/>
    <mergeCell ref="M371:N371"/>
    <mergeCell ref="E432:F432"/>
    <mergeCell ref="G175:H175"/>
    <mergeCell ref="K379:L379"/>
    <mergeCell ref="E40:F40"/>
    <mergeCell ref="E211:F211"/>
    <mergeCell ref="E338:F338"/>
    <mergeCell ref="G338:H338"/>
    <mergeCell ref="E186:F186"/>
    <mergeCell ref="B251:D251"/>
    <mergeCell ref="A1:D3"/>
    <mergeCell ref="B189:D189"/>
    <mergeCell ref="G177:H177"/>
    <mergeCell ref="E275:F275"/>
    <mergeCell ref="G33:H33"/>
    <mergeCell ref="I177:J177"/>
    <mergeCell ref="G204:H204"/>
    <mergeCell ref="I33:J33"/>
    <mergeCell ref="E340:F340"/>
    <mergeCell ref="G269:H269"/>
    <mergeCell ref="Q148:Q151"/>
    <mergeCell ref="G340:H340"/>
    <mergeCell ref="B343:D343"/>
    <mergeCell ref="B148:D151"/>
    <mergeCell ref="I8:J8"/>
    <mergeCell ref="I437:J437"/>
    <mergeCell ref="G35:H35"/>
    <mergeCell ref="I35:J35"/>
    <mergeCell ref="G252:H252"/>
    <mergeCell ref="I308:J308"/>
    <mergeCell ref="B409:D409"/>
    <mergeCell ref="G366:H366"/>
    <mergeCell ref="E66:F66"/>
    <mergeCell ref="I397:J397"/>
    <mergeCell ref="M324:N324"/>
    <mergeCell ref="M351:N351"/>
    <mergeCell ref="K360:L360"/>
    <mergeCell ref="E351:F351"/>
    <mergeCell ref="I310:J310"/>
    <mergeCell ref="K372:L372"/>
    <mergeCell ref="E68:F68"/>
    <mergeCell ref="E197:Q197"/>
    <mergeCell ref="G391:H391"/>
    <mergeCell ref="E160:F160"/>
    <mergeCell ref="E427:F427"/>
    <mergeCell ref="E141:F141"/>
    <mergeCell ref="E135:F135"/>
    <mergeCell ref="E439:F439"/>
    <mergeCell ref="E328:F328"/>
    <mergeCell ref="I361:J361"/>
    <mergeCell ref="M319:N319"/>
    <mergeCell ref="G328:H328"/>
    <mergeCell ref="E430:F430"/>
    <mergeCell ref="G122:H122"/>
    <mergeCell ref="E107:F107"/>
    <mergeCell ref="K213:L213"/>
    <mergeCell ref="Q430:Q433"/>
    <mergeCell ref="E441:F441"/>
    <mergeCell ref="G199:H199"/>
    <mergeCell ref="G392:H392"/>
    <mergeCell ref="I150:J150"/>
    <mergeCell ref="I321:J321"/>
    <mergeCell ref="M354:N354"/>
    <mergeCell ref="E121:Q121"/>
    <mergeCell ref="G186:H186"/>
    <mergeCell ref="I215:J215"/>
    <mergeCell ref="E288:F288"/>
    <mergeCell ref="B177:D177"/>
    <mergeCell ref="G288:H288"/>
    <mergeCell ref="B96:D99"/>
    <mergeCell ref="K321:L321"/>
    <mergeCell ref="B275:D275"/>
    <mergeCell ref="O354:P354"/>
    <mergeCell ref="I386:J386"/>
    <mergeCell ref="G263:H263"/>
    <mergeCell ref="I21:J21"/>
    <mergeCell ref="E59:F59"/>
    <mergeCell ref="E46:F46"/>
    <mergeCell ref="E39:Q39"/>
    <mergeCell ref="B399:D399"/>
    <mergeCell ref="I23:J23"/>
    <mergeCell ref="I216:J216"/>
    <mergeCell ref="I387:J387"/>
    <mergeCell ref="B219:Q219"/>
    <mergeCell ref="K216:L216"/>
    <mergeCell ref="E359:F359"/>
    <mergeCell ref="K387:L387"/>
    <mergeCell ref="K210:L210"/>
    <mergeCell ref="K381:L381"/>
    <mergeCell ref="M210:N210"/>
    <mergeCell ref="E125:F125"/>
    <mergeCell ref="E41:F41"/>
    <mergeCell ref="I245:J245"/>
    <mergeCell ref="E112:F112"/>
    <mergeCell ref="G41:H41"/>
    <mergeCell ref="E277:F277"/>
    <mergeCell ref="E348:F348"/>
    <mergeCell ref="G106:H106"/>
    <mergeCell ref="E56:F56"/>
    <mergeCell ref="G56:H56"/>
    <mergeCell ref="E43:F43"/>
    <mergeCell ref="G105:H105"/>
    <mergeCell ref="I34:J34"/>
    <mergeCell ref="G43:H43"/>
    <mergeCell ref="Q56:Q59"/>
    <mergeCell ref="I178:J178"/>
    <mergeCell ref="E214:F214"/>
    <mergeCell ref="G214:H214"/>
    <mergeCell ref="M211:N211"/>
    <mergeCell ref="B61:D61"/>
    <mergeCell ref="Q214:Q217"/>
    <mergeCell ref="E285:F285"/>
    <mergeCell ref="Q298:Q301"/>
    <mergeCell ref="G341:H341"/>
    <mergeCell ref="K397:L397"/>
    <mergeCell ref="E278:F278"/>
    <mergeCell ref="G36:H36"/>
    <mergeCell ref="G107:H107"/>
    <mergeCell ref="I36:J36"/>
    <mergeCell ref="E7:Q7"/>
    <mergeCell ref="I334:J334"/>
    <mergeCell ref="E372:F372"/>
    <mergeCell ref="K334:L334"/>
    <mergeCell ref="B256:D259"/>
    <mergeCell ref="I380:J380"/>
    <mergeCell ref="K380:L380"/>
    <mergeCell ref="B419:D419"/>
    <mergeCell ref="E138:F138"/>
    <mergeCell ref="B22:D25"/>
    <mergeCell ref="K361:L361"/>
    <mergeCell ref="E295:F295"/>
    <mergeCell ref="I382:J382"/>
    <mergeCell ref="E9:F9"/>
    <mergeCell ref="M367:N367"/>
    <mergeCell ref="B86:D89"/>
    <mergeCell ref="E367:F367"/>
    <mergeCell ref="E167:F167"/>
    <mergeCell ref="I400:J400"/>
    <mergeCell ref="K400:L400"/>
    <mergeCell ref="E232:F232"/>
    <mergeCell ref="K204:L204"/>
    <mergeCell ref="M204:N204"/>
    <mergeCell ref="E11:F11"/>
    <mergeCell ref="G419:H419"/>
    <mergeCell ref="M369:N369"/>
    <mergeCell ref="O369:P369"/>
    <mergeCell ref="E169:F169"/>
    <mergeCell ref="E225:F225"/>
    <mergeCell ref="I247:J247"/>
    <mergeCell ref="B209:D209"/>
    <mergeCell ref="G265:H265"/>
    <mergeCell ref="E227:F227"/>
    <mergeCell ref="Q246:Q249"/>
    <mergeCell ref="E273:F273"/>
    <mergeCell ref="G31:H31"/>
    <mergeCell ref="G202:H202"/>
    <mergeCell ref="O370:P370"/>
    <mergeCell ref="I31:J31"/>
    <mergeCell ref="I202:J202"/>
    <mergeCell ref="E241:Q241"/>
    <mergeCell ref="B303:D303"/>
    <mergeCell ref="I329:J329"/>
    <mergeCell ref="E385:Q385"/>
    <mergeCell ref="B288:D291"/>
    <mergeCell ref="G291:H291"/>
    <mergeCell ref="K329:L329"/>
    <mergeCell ref="B348:D351"/>
    <mergeCell ref="B11:D11"/>
    <mergeCell ref="M372:N372"/>
    <mergeCell ref="E62:F62"/>
    <mergeCell ref="G331:H331"/>
    <mergeCell ref="I393:J393"/>
    <mergeCell ref="I331:J331"/>
    <mergeCell ref="K393:L393"/>
    <mergeCell ref="E347:F347"/>
    <mergeCell ref="G347:H347"/>
    <mergeCell ref="G268:H268"/>
    <mergeCell ref="M359:N359"/>
    <mergeCell ref="K324:L324"/>
    <mergeCell ref="E349:F349"/>
    <mergeCell ref="B66:D69"/>
    <mergeCell ref="E128:F128"/>
    <mergeCell ref="G57:H57"/>
    <mergeCell ref="E155:F155"/>
    <mergeCell ref="G128:H128"/>
    <mergeCell ref="E426:F426"/>
    <mergeCell ref="E413:F413"/>
    <mergeCell ref="Q370:Q373"/>
    <mergeCell ref="E71:Q71"/>
    <mergeCell ref="E65:F65"/>
    <mergeCell ref="B133:D133"/>
    <mergeCell ref="E313:Q313"/>
    <mergeCell ref="B190:D193"/>
    <mergeCell ref="B369:D369"/>
    <mergeCell ref="E157:F157"/>
    <mergeCell ref="G357:H357"/>
    <mergeCell ref="E284:F284"/>
    <mergeCell ref="E222:F222"/>
    <mergeCell ref="G284:H284"/>
    <mergeCell ref="G344:H344"/>
    <mergeCell ref="I284:J284"/>
    <mergeCell ref="I344:J344"/>
    <mergeCell ref="G58:H58"/>
    <mergeCell ref="G123:H123"/>
    <mergeCell ref="E231:Q231"/>
    <mergeCell ref="B430:D433"/>
    <mergeCell ref="I421:J421"/>
    <mergeCell ref="K179:L179"/>
    <mergeCell ref="G215:H215"/>
    <mergeCell ref="I44:J44"/>
    <mergeCell ref="M179:N179"/>
    <mergeCell ref="I402:J402"/>
    <mergeCell ref="K402:L402"/>
    <mergeCell ref="E173:Q173"/>
    <mergeCell ref="B435:D435"/>
    <mergeCell ref="G423:H423"/>
    <mergeCell ref="K377:L377"/>
    <mergeCell ref="E75:F75"/>
    <mergeCell ref="E246:F246"/>
    <mergeCell ref="E317:F317"/>
    <mergeCell ref="E377:F377"/>
    <mergeCell ref="G439:H439"/>
    <mergeCell ref="E233:F233"/>
    <mergeCell ref="E298:F298"/>
    <mergeCell ref="B293:D293"/>
    <mergeCell ref="E12:F12"/>
    <mergeCell ref="G12:H12"/>
    <mergeCell ref="E248:F248"/>
    <mergeCell ref="E175:F175"/>
    <mergeCell ref="Q12:Q15"/>
    <mergeCell ref="I199:J199"/>
    <mergeCell ref="E235:F235"/>
    <mergeCell ref="E297:F297"/>
    <mergeCell ref="G297:H297"/>
    <mergeCell ref="B17:D17"/>
    <mergeCell ref="G441:H441"/>
    <mergeCell ref="E247:F247"/>
    <mergeCell ref="E14:F14"/>
    <mergeCell ref="E299:F299"/>
    <mergeCell ref="Q256:Q259"/>
    <mergeCell ref="G299:H299"/>
    <mergeCell ref="G355:H355"/>
    <mergeCell ref="K401:L401"/>
    <mergeCell ref="I355:J355"/>
    <mergeCell ref="B317:D317"/>
    <mergeCell ref="K355:L355"/>
    <mergeCell ref="E314:F314"/>
    <mergeCell ref="G243:H243"/>
    <mergeCell ref="E170:F170"/>
    <mergeCell ref="I305:J305"/>
    <mergeCell ref="I243:J243"/>
    <mergeCell ref="I330:J330"/>
    <mergeCell ref="K330:L330"/>
    <mergeCell ref="B375:D375"/>
    <mergeCell ref="B420:D423"/>
    <mergeCell ref="B276:D279"/>
    <mergeCell ref="B214:D217"/>
    <mergeCell ref="I357:J357"/>
    <mergeCell ref="O373:P373"/>
    <mergeCell ref="E370:F370"/>
    <mergeCell ref="E201:F201"/>
    <mergeCell ref="B85:D85"/>
    <mergeCell ref="G65:H65"/>
    <mergeCell ref="G192:H192"/>
    <mergeCell ref="M325:N325"/>
    <mergeCell ref="K396:L396"/>
    <mergeCell ref="K390:L390"/>
    <mergeCell ref="E154:F154"/>
    <mergeCell ref="E399:F399"/>
    <mergeCell ref="Q338:Q341"/>
    <mergeCell ref="Q138:Q141"/>
    <mergeCell ref="E390:F390"/>
    <mergeCell ref="G246:H246"/>
    <mergeCell ref="G129:H129"/>
    <mergeCell ref="B439:D439"/>
    <mergeCell ref="I439:J439"/>
    <mergeCell ref="K327:L327"/>
    <mergeCell ref="Q390:Q393"/>
    <mergeCell ref="E25:F25"/>
    <mergeCell ref="M327:N327"/>
    <mergeCell ref="G25:H25"/>
    <mergeCell ref="E58:F58"/>
    <mergeCell ref="B297:D297"/>
    <mergeCell ref="B235:D235"/>
    <mergeCell ref="I187:J187"/>
    <mergeCell ref="E223:F223"/>
    <mergeCell ref="E294:F294"/>
    <mergeCell ref="Q106:Q109"/>
    <mergeCell ref="I423:J423"/>
    <mergeCell ref="I174:J174"/>
    <mergeCell ref="G300:H300"/>
    <mergeCell ref="O357:P357"/>
    <mergeCell ref="I422:J422"/>
    <mergeCell ref="I189:J189"/>
    <mergeCell ref="G287:H287"/>
    <mergeCell ref="I45:J45"/>
    <mergeCell ref="M180:N180"/>
    <mergeCell ref="E83:F83"/>
    <mergeCell ref="I287:J287"/>
    <mergeCell ref="I360:J360"/>
    <mergeCell ref="I392:J392"/>
    <mergeCell ref="G126:H126"/>
    <mergeCell ref="G289:H289"/>
    <mergeCell ref="I47:J47"/>
    <mergeCell ref="E251:Q251"/>
    <mergeCell ref="E318:F318"/>
    <mergeCell ref="I345:J345"/>
    <mergeCell ref="E383:F383"/>
    <mergeCell ref="K345:L345"/>
    <mergeCell ref="E177:F177"/>
    <mergeCell ref="Q318:Q321"/>
    <mergeCell ref="E13:F13"/>
    <mergeCell ref="G13:H13"/>
    <mergeCell ref="E78:F78"/>
    <mergeCell ref="E249:F249"/>
    <mergeCell ref="E149:F149"/>
    <mergeCell ref="G249:H249"/>
    <mergeCell ref="E320:F320"/>
    <mergeCell ref="G205:H205"/>
    <mergeCell ref="G376:H376"/>
    <mergeCell ref="G314:H314"/>
    <mergeCell ref="Q22:Q25"/>
    <mergeCell ref="I205:J205"/>
    <mergeCell ref="I376:J376"/>
    <mergeCell ref="E15:F15"/>
    <mergeCell ref="E86:F86"/>
    <mergeCell ref="G15:H15"/>
    <mergeCell ref="E191:F191"/>
    <mergeCell ref="E257:F257"/>
    <mergeCell ref="E178:F178"/>
    <mergeCell ref="Q86:Q89"/>
    <mergeCell ref="M340:N340"/>
    <mergeCell ref="I354:J354"/>
    <mergeCell ref="G305:H305"/>
    <mergeCell ref="E29:Q29"/>
    <mergeCell ref="B91:D91"/>
    <mergeCell ref="B389:D389"/>
    <mergeCell ref="B327:D327"/>
    <mergeCell ref="E144:F144"/>
    <mergeCell ref="E315:F315"/>
    <mergeCell ref="G144:H144"/>
    <mergeCell ref="G315:H315"/>
    <mergeCell ref="I315:J315"/>
    <mergeCell ref="I371:J371"/>
    <mergeCell ref="G442:H442"/>
    <mergeCell ref="I442:J442"/>
    <mergeCell ref="K371:L371"/>
    <mergeCell ref="I358:J358"/>
    <mergeCell ref="E396:F396"/>
    <mergeCell ref="K358:L358"/>
    <mergeCell ref="B385:D385"/>
    <mergeCell ref="O366:P366"/>
    <mergeCell ref="E267:F267"/>
    <mergeCell ref="I300:J300"/>
    <mergeCell ref="I335:J335"/>
    <mergeCell ref="E106:F106"/>
    <mergeCell ref="K201:L201"/>
    <mergeCell ref="B101:D101"/>
    <mergeCell ref="K335:L335"/>
    <mergeCell ref="E33:F33"/>
    <mergeCell ref="E204:F204"/>
    <mergeCell ref="M335:N335"/>
    <mergeCell ref="E269:F269"/>
    <mergeCell ref="Q288:Q291"/>
    <mergeCell ref="E440:F440"/>
    <mergeCell ref="Q348:Q351"/>
    <mergeCell ref="G8:H8"/>
    <mergeCell ref="Q440:Q443"/>
    <mergeCell ref="K399:L399"/>
    <mergeCell ref="M328:N328"/>
    <mergeCell ref="G437:H437"/>
    <mergeCell ref="E35:F35"/>
    <mergeCell ref="E262:F262"/>
    <mergeCell ref="G262:H262"/>
    <mergeCell ref="G308:H308"/>
    <mergeCell ref="G53:H53"/>
    <mergeCell ref="Q34:Q37"/>
    <mergeCell ref="B12:D15"/>
    <mergeCell ref="I351:J351"/>
    <mergeCell ref="E245:F245"/>
    <mergeCell ref="I289:J289"/>
    <mergeCell ref="B313:D313"/>
    <mergeCell ref="K351:L351"/>
    <mergeCell ref="B370:D373"/>
    <mergeCell ref="B33:D33"/>
    <mergeCell ref="E310:F310"/>
    <mergeCell ref="E405:Q405"/>
    <mergeCell ref="G310:H310"/>
    <mergeCell ref="I190:J190"/>
    <mergeCell ref="E30:F30"/>
    <mergeCell ref="G30:H30"/>
    <mergeCell ref="E17:Q17"/>
    <mergeCell ref="M317:N317"/>
    <mergeCell ref="E409:F409"/>
    <mergeCell ref="G290:H290"/>
    <mergeCell ref="K359:L359"/>
    <mergeCell ref="I290:J290"/>
    <mergeCell ref="B81:D81"/>
    <mergeCell ref="I417:J417"/>
    <mergeCell ref="M175:N175"/>
    <mergeCell ref="E341:F341"/>
    <mergeCell ref="E199:F199"/>
    <mergeCell ref="E255:F255"/>
    <mergeCell ref="E321:F321"/>
    <mergeCell ref="G150:H150"/>
    <mergeCell ref="G255:H255"/>
    <mergeCell ref="G321:H321"/>
    <mergeCell ref="M318:N318"/>
    <mergeCell ref="E242:F242"/>
    <mergeCell ref="E217:F217"/>
    <mergeCell ref="K348:L348"/>
    <mergeCell ref="G242:H242"/>
    <mergeCell ref="M348:N348"/>
    <mergeCell ref="E386:F386"/>
    <mergeCell ref="E21:F21"/>
    <mergeCell ref="E192:F192"/>
    <mergeCell ref="E263:F263"/>
    <mergeCell ref="G21:H21"/>
    <mergeCell ref="M347:N347"/>
    <mergeCell ref="M314:N314"/>
    <mergeCell ref="G379:H379"/>
    <mergeCell ref="I379:J379"/>
    <mergeCell ref="E129:F129"/>
    <mergeCell ref="I366:J366"/>
    <mergeCell ref="B157:D157"/>
    <mergeCell ref="E23:F23"/>
    <mergeCell ref="E387:F387"/>
    <mergeCell ref="G23:H23"/>
    <mergeCell ref="G145:H145"/>
    <mergeCell ref="B183:Q183"/>
    <mergeCell ref="I145:J145"/>
    <mergeCell ref="E181:F181"/>
    <mergeCell ref="G381:H381"/>
    <mergeCell ref="G181:H181"/>
    <mergeCell ref="B390:D393"/>
    <mergeCell ref="I210:J210"/>
    <mergeCell ref="I381:J381"/>
    <mergeCell ref="M201:N201"/>
    <mergeCell ref="G387:H387"/>
    <mergeCell ref="I443:J443"/>
    <mergeCell ref="E87:F87"/>
    <mergeCell ref="E395:Q395"/>
    <mergeCell ref="G147:H147"/>
    <mergeCell ref="G174:H174"/>
    <mergeCell ref="I147:J147"/>
    <mergeCell ref="I203:J203"/>
    <mergeCell ref="G245:H245"/>
    <mergeCell ref="K203:L203"/>
    <mergeCell ref="I301:J301"/>
    <mergeCell ref="M203:N203"/>
    <mergeCell ref="I420:J420"/>
    <mergeCell ref="K178:L178"/>
    <mergeCell ref="G18:H18"/>
    <mergeCell ref="G189:H189"/>
    <mergeCell ref="I214:J214"/>
    <mergeCell ref="I18:J18"/>
    <mergeCell ref="E111:Q111"/>
    <mergeCell ref="E34:F34"/>
    <mergeCell ref="E105:F105"/>
    <mergeCell ref="G34:H34"/>
    <mergeCell ref="E276:F276"/>
    <mergeCell ref="E99:F99"/>
    <mergeCell ref="I186:J186"/>
    <mergeCell ref="B265:D265"/>
    <mergeCell ref="E397:F397"/>
    <mergeCell ref="G397:H397"/>
    <mergeCell ref="Q276:Q279"/>
    <mergeCell ref="E36:F36"/>
    <mergeCell ref="G386:H386"/>
    <mergeCell ref="M198:N198"/>
    <mergeCell ref="E334:F334"/>
    <mergeCell ref="G334:H334"/>
    <mergeCell ref="B125:D125"/>
    <mergeCell ref="E113:F113"/>
    <mergeCell ref="B185:D185"/>
    <mergeCell ref="E221:Q221"/>
    <mergeCell ref="O358:P358"/>
    <mergeCell ref="B323:D323"/>
    <mergeCell ref="E115:F115"/>
    <mergeCell ref="G44:H44"/>
    <mergeCell ref="B105:D105"/>
    <mergeCell ref="B43:D43"/>
    <mergeCell ref="B246:D249"/>
    <mergeCell ref="G311:H311"/>
    <mergeCell ref="E102:F102"/>
    <mergeCell ref="B338:D341"/>
    <mergeCell ref="B347:D347"/>
    <mergeCell ref="G102:H102"/>
    <mergeCell ref="I367:J367"/>
    <mergeCell ref="K367:L367"/>
    <mergeCell ref="E400:F400"/>
    <mergeCell ref="E2:Q2"/>
    <mergeCell ref="K354:L354"/>
    <mergeCell ref="I304:J304"/>
    <mergeCell ref="B405:D405"/>
    <mergeCell ref="I369:J369"/>
    <mergeCell ref="K369:L369"/>
    <mergeCell ref="E127:F127"/>
    <mergeCell ref="B147:D147"/>
    <mergeCell ref="G40:H40"/>
    <mergeCell ref="E436:F436"/>
    <mergeCell ref="K349:L349"/>
    <mergeCell ref="E433:F433"/>
    <mergeCell ref="M178:N178"/>
    <mergeCell ref="G191:H191"/>
    <mergeCell ref="M349:N349"/>
    <mergeCell ref="E202:F202"/>
    <mergeCell ref="G258:H258"/>
    <mergeCell ref="Q202:Q205"/>
    <mergeCell ref="E291:F291"/>
    <mergeCell ref="B106:D109"/>
    <mergeCell ref="Q226:Q229"/>
    <mergeCell ref="E266:F266"/>
    <mergeCell ref="G24:H24"/>
    <mergeCell ref="G266:H266"/>
    <mergeCell ref="I24:J24"/>
    <mergeCell ref="E431:F431"/>
    <mergeCell ref="E389:F389"/>
    <mergeCell ref="I211:J211"/>
    <mergeCell ref="Q266:Q269"/>
    <mergeCell ref="B173:D173"/>
    <mergeCell ref="K211:L211"/>
    <mergeCell ref="G309:H309"/>
    <mergeCell ref="E209:Q209"/>
    <mergeCell ref="B271:D271"/>
    <mergeCell ref="B75:D75"/>
    <mergeCell ref="I309:J309"/>
    <mergeCell ref="B328:D331"/>
    <mergeCell ref="G88:H88"/>
    <mergeCell ref="G259:H259"/>
    <mergeCell ref="K382:L382"/>
    <mergeCell ref="I148:J148"/>
    <mergeCell ref="G324:H324"/>
    <mergeCell ref="I324:J324"/>
    <mergeCell ref="I311:J311"/>
    <mergeCell ref="I19:J19"/>
    <mergeCell ref="K317:L317"/>
    <mergeCell ref="B39:D39"/>
    <mergeCell ref="E407:F407"/>
    <mergeCell ref="M181:N181"/>
    <mergeCell ref="I319:J319"/>
    <mergeCell ref="K214:L214"/>
    <mergeCell ref="K319:L319"/>
    <mergeCell ref="E213:F213"/>
    <mergeCell ref="E357:F357"/>
    <mergeCell ref="E151:F151"/>
    <mergeCell ref="E344:F344"/>
    <mergeCell ref="G400:H400"/>
    <mergeCell ref="E52:F52"/>
    <mergeCell ref="E123:F123"/>
    <mergeCell ref="G211:H211"/>
    <mergeCell ref="E150:F150"/>
    <mergeCell ref="E421:F421"/>
    <mergeCell ref="G179:H179"/>
    <mergeCell ref="E44:F44"/>
    <mergeCell ref="I179:J179"/>
    <mergeCell ref="E215:F215"/>
    <mergeCell ref="M334:N334"/>
    <mergeCell ref="E337:F337"/>
    <mergeCell ref="G337:H337"/>
    <mergeCell ref="I337:J337"/>
    <mergeCell ref="E373:F373"/>
    <mergeCell ref="E402:F402"/>
    <mergeCell ref="G402:H402"/>
    <mergeCell ref="G141:H141"/>
    <mergeCell ref="B255:D255"/>
    <mergeCell ref="E103:F103"/>
    <mergeCell ref="G377:H377"/>
    <mergeCell ref="M339:N339"/>
    <mergeCell ref="G103:H103"/>
    <mergeCell ref="G37:H37"/>
    <mergeCell ref="E279:F279"/>
    <mergeCell ref="E339:F339"/>
    <mergeCell ref="E3:Q3"/>
    <mergeCell ref="I37:J37"/>
    <mergeCell ref="B65:D65"/>
    <mergeCell ref="G339:H339"/>
    <mergeCell ref="Q358:Q361"/>
    <mergeCell ref="B56:D59"/>
    <mergeCell ref="I377:J377"/>
    <mergeCell ref="E118:F118"/>
    <mergeCell ref="G401:H401"/>
    <mergeCell ref="I401:J401"/>
    <mergeCell ref="E412:F412"/>
    <mergeCell ref="E437:F437"/>
    <mergeCell ref="E422:F422"/>
    <mergeCell ref="G416:H416"/>
    <mergeCell ref="E353:Q353"/>
    <mergeCell ref="B415:D415"/>
    <mergeCell ref="K199:L199"/>
    <mergeCell ref="G210:H210"/>
    <mergeCell ref="K370:L370"/>
    <mergeCell ref="M199:N199"/>
    <mergeCell ref="G403:H403"/>
    <mergeCell ref="I441:J441"/>
    <mergeCell ref="I403:J403"/>
    <mergeCell ref="E303:Q303"/>
    <mergeCell ref="E226:F226"/>
    <mergeCell ref="B221:D221"/>
    <mergeCell ref="M217:N217"/>
    <mergeCell ref="E57:F57"/>
    <mergeCell ref="E228:F228"/>
    <mergeCell ref="I249:J249"/>
    <mergeCell ref="I338:J338"/>
    <mergeCell ref="E355:F355"/>
    <mergeCell ref="E330:F330"/>
    <mergeCell ref="E134:F134"/>
    <mergeCell ref="G63:H63"/>
    <mergeCell ref="E243:F243"/>
    <mergeCell ref="G134:H134"/>
    <mergeCell ref="E268:F268"/>
    <mergeCell ref="E305:F305"/>
    <mergeCell ref="G330:H330"/>
    <mergeCell ref="Q178:Q181"/>
    <mergeCell ref="B178:D181"/>
    <mergeCell ref="B34:D37"/>
    <mergeCell ref="K202:L202"/>
    <mergeCell ref="E96:F96"/>
    <mergeCell ref="K373:L373"/>
    <mergeCell ref="M202:N202"/>
    <mergeCell ref="M373:N373"/>
    <mergeCell ref="E307:F307"/>
    <mergeCell ref="G52:H52"/>
    <mergeCell ref="G350:H350"/>
    <mergeCell ref="G421:H421"/>
    <mergeCell ref="I350:J350"/>
    <mergeCell ref="E98:F98"/>
    <mergeCell ref="B337:D337"/>
    <mergeCell ref="G396:H396"/>
    <mergeCell ref="I325:J325"/>
    <mergeCell ref="E165:F165"/>
    <mergeCell ref="G390:H390"/>
    <mergeCell ref="K325:L325"/>
    <mergeCell ref="I396:J396"/>
    <mergeCell ref="I390:J390"/>
    <mergeCell ref="E140:F140"/>
    <mergeCell ref="E283:Q283"/>
    <mergeCell ref="G327:H327"/>
    <mergeCell ref="I389:J389"/>
    <mergeCell ref="K318:L318"/>
    <mergeCell ref="I327:J327"/>
    <mergeCell ref="K389:L389"/>
    <mergeCell ref="K383:L383"/>
    <mergeCell ref="B202:D205"/>
    <mergeCell ref="B400:D403"/>
    <mergeCell ref="I22:J22"/>
    <mergeCell ref="G320:H320"/>
    <mergeCell ref="M370:N370"/>
    <mergeCell ref="B55:D55"/>
    <mergeCell ref="I391:J391"/>
    <mergeCell ref="K320:L320"/>
    <mergeCell ref="G187:H187"/>
    <mergeCell ref="M320:N320"/>
    <mergeCell ref="E423:F423"/>
    <mergeCell ref="E300:F300"/>
    <mergeCell ref="G180:H180"/>
    <mergeCell ref="E360:F360"/>
    <mergeCell ref="E293:Q293"/>
    <mergeCell ref="E45:F45"/>
    <mergeCell ref="I180:J180"/>
    <mergeCell ref="E216:F216"/>
    <mergeCell ref="G45:H45"/>
    <mergeCell ref="G216:H216"/>
    <mergeCell ref="M213:N213"/>
    <mergeCell ref="E287:F287"/>
    <mergeCell ref="B7:D7"/>
    <mergeCell ref="B365:D365"/>
    <mergeCell ref="G55:H55"/>
    <mergeCell ref="E392:F392"/>
    <mergeCell ref="B121:D121"/>
    <mergeCell ref="K386:L386"/>
    <mergeCell ref="G109:H109"/>
    <mergeCell ref="B357:D357"/>
    <mergeCell ref="G47:H47"/>
    <mergeCell ref="E345:F345"/>
    <mergeCell ref="B71:D71"/>
    <mergeCell ref="G345:H345"/>
    <mergeCell ref="B307:D307"/>
    <mergeCell ref="B429:D429"/>
    <mergeCell ref="G295:H295"/>
    <mergeCell ref="G46:H46"/>
    <mergeCell ref="I246:J246"/>
    <mergeCell ref="Q168:Q171"/>
    <mergeCell ref="I40:J40"/>
    <mergeCell ref="E133:Q1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
Items: Hyper Potion</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4" t="inlineStr">
        <is>
          <t>Ice Fang</t>
        </is>
      </c>
      <c r="F12" s="46" t="n"/>
      <c r="G12" s="51" t="inlineStr">
        <is>
          <t>Hyper Voice</t>
        </is>
      </c>
      <c r="H12" s="46" t="n"/>
      <c r="I12" s="64"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3" t="inlineStr">
        <is>
          <t>Teleport</t>
        </is>
      </c>
      <c r="F14" s="46" t="n"/>
      <c r="G14" s="51" t="inlineStr">
        <is>
          <t>Quick Attack</t>
        </is>
      </c>
      <c r="H14" s="46" t="n"/>
      <c r="I14" s="63" t="inlineStr">
        <is>
          <t>Teleport</t>
        </is>
      </c>
      <c r="J14" s="46" t="n"/>
    </row>
    <row r="15">
      <c r="E15" s="52" t="inlineStr">
        <is>
          <t>Wild Charge</t>
        </is>
      </c>
      <c r="F15" s="46" t="n"/>
      <c r="G15" s="60"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1" t="inlineStr">
        <is>
          <t>Bubble Beam</t>
        </is>
      </c>
      <c r="J22" s="46" t="n"/>
      <c r="Q22" s="47" t="inlineStr">
        <is>
          <t>Moves</t>
        </is>
      </c>
    </row>
    <row r="23">
      <c r="E23" s="60" t="inlineStr">
        <is>
          <t>Wing Attack</t>
        </is>
      </c>
      <c r="F23" s="46" t="n"/>
      <c r="G23" s="65" t="inlineStr">
        <is>
          <t>Wake Up Slap</t>
        </is>
      </c>
      <c r="H23" s="46" t="n"/>
      <c r="I23" s="54" t="inlineStr">
        <is>
          <t>Signal Beam</t>
        </is>
      </c>
      <c r="J23" s="46" t="n"/>
    </row>
    <row r="24">
      <c r="E24" s="61" t="inlineStr">
        <is>
          <t>Water Pulse</t>
        </is>
      </c>
      <c r="F24" s="46" t="n"/>
      <c r="G24" s="51" t="inlineStr">
        <is>
          <t>Mega Punch</t>
        </is>
      </c>
      <c r="H24" s="46" t="n"/>
      <c r="I24" s="55" t="inlineStr">
        <is>
          <t>Poison Jab</t>
        </is>
      </c>
      <c r="J24" s="46" t="n"/>
    </row>
    <row r="25">
      <c r="E25" s="50" t="inlineStr">
        <is>
          <t>Pursuit</t>
        </is>
      </c>
      <c r="F25" s="46" t="n"/>
      <c r="G25" s="58"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1"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1" t="inlineStr">
        <is>
          <t>Aqua Cutter</t>
        </is>
      </c>
      <c r="F43" s="46" t="n"/>
    </row>
    <row r="44">
      <c r="E44" s="61"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3" t="inlineStr">
        <is>
          <t>Psybeam</t>
        </is>
      </c>
      <c r="F53" s="46" t="n"/>
    </row>
    <row r="54">
      <c r="E54" s="61"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1" t="inlineStr">
        <is>
          <t>Water Gun</t>
        </is>
      </c>
      <c r="H62" s="46" t="n"/>
      <c r="Q62" s="47" t="inlineStr">
        <is>
          <t>Moves</t>
        </is>
      </c>
    </row>
    <row r="63">
      <c r="E63" s="51" t="inlineStr">
        <is>
          <t>Take Down</t>
        </is>
      </c>
      <c r="F63" s="46" t="n"/>
      <c r="G63" s="51" t="inlineStr">
        <is>
          <t>Pound</t>
        </is>
      </c>
      <c r="H63" s="46" t="n"/>
    </row>
    <row r="64">
      <c r="E64" s="64" t="inlineStr">
        <is>
          <t>Aurora Beam</t>
        </is>
      </c>
      <c r="F64" s="46" t="n"/>
      <c r="G64" s="61" t="inlineStr">
        <is>
          <t>Bubble Beam</t>
        </is>
      </c>
      <c r="H64" s="46" t="n"/>
    </row>
    <row r="65">
      <c r="E65" s="61"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3" t="inlineStr">
        <is>
          <t>Psybeam</t>
        </is>
      </c>
      <c r="F75" s="46" t="n"/>
      <c r="G75" s="60" t="inlineStr">
        <is>
          <t>Wing Attack</t>
        </is>
      </c>
      <c r="H75" s="46" t="n"/>
      <c r="I75" s="63" t="inlineStr">
        <is>
          <t>Psybeam</t>
        </is>
      </c>
      <c r="J75" s="46" t="n"/>
    </row>
    <row r="76">
      <c r="E76" s="61" t="inlineStr">
        <is>
          <t>Dive</t>
        </is>
      </c>
      <c r="F76" s="46" t="n"/>
      <c r="G76" s="61" t="inlineStr">
        <is>
          <t>Water Pulse</t>
        </is>
      </c>
      <c r="H76" s="46" t="n"/>
      <c r="I76" s="61"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1" t="inlineStr">
        <is>
          <t>Water Gun</t>
        </is>
      </c>
      <c r="F84" s="46" t="n"/>
      <c r="Q84" s="47" t="inlineStr">
        <is>
          <t>Moves</t>
        </is>
      </c>
    </row>
    <row r="85">
      <c r="E85" s="51" t="inlineStr">
        <is>
          <t>Pound</t>
        </is>
      </c>
      <c r="F85" s="46" t="n"/>
    </row>
    <row r="86">
      <c r="E86" s="61"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4" t="inlineStr">
        <is>
          <t>Ice Ball</t>
        </is>
      </c>
      <c r="F94" s="46" t="n"/>
      <c r="G94" s="50" t="inlineStr">
        <is>
          <t>Absorb</t>
        </is>
      </c>
      <c r="H94" s="46" t="n"/>
      <c r="Q94" s="47" t="inlineStr">
        <is>
          <t>Moves</t>
        </is>
      </c>
    </row>
    <row r="95">
      <c r="E95" s="61"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1"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3" t="inlineStr">
        <is>
          <t>Psybeam</t>
        </is>
      </c>
      <c r="F106" s="46" t="n"/>
      <c r="G106" s="63" t="inlineStr">
        <is>
          <t>Psybeam</t>
        </is>
      </c>
      <c r="H106" s="46" t="n"/>
    </row>
    <row r="107">
      <c r="E107" s="61" t="inlineStr">
        <is>
          <t>Bubble Beam</t>
        </is>
      </c>
      <c r="F107" s="46" t="n"/>
      <c r="G107" s="61"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1"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1" t="inlineStr">
        <is>
          <t>Aqua Cutter</t>
        </is>
      </c>
      <c r="H116" s="46" t="n"/>
    </row>
    <row r="117">
      <c r="E117" s="67" t="inlineStr">
        <is>
          <t>Confuse Ray</t>
        </is>
      </c>
      <c r="F117" s="46" t="n"/>
      <c r="G117" s="61"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60" t="inlineStr">
        <is>
          <t>Peck</t>
        </is>
      </c>
      <c r="F124" s="46" t="n"/>
      <c r="Q124" s="47" t="inlineStr">
        <is>
          <t>Moves</t>
        </is>
      </c>
    </row>
    <row r="125">
      <c r="E125" s="61"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60" t="inlineStr">
        <is>
          <t>Aerial Ace</t>
        </is>
      </c>
      <c r="F135" s="46" t="n"/>
      <c r="G135" s="60"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1" t="inlineStr">
        <is>
          <t>Water Gun</t>
        </is>
      </c>
      <c r="F144" s="46" t="n"/>
      <c r="Q144" s="47" t="inlineStr">
        <is>
          <t>Moves</t>
        </is>
      </c>
    </row>
    <row r="145">
      <c r="E145" s="51" t="inlineStr">
        <is>
          <t>Pound</t>
        </is>
      </c>
      <c r="F145" s="46" t="n"/>
    </row>
    <row r="146">
      <c r="E146" s="61"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1"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60" t="inlineStr">
        <is>
          <t>Peck</t>
        </is>
      </c>
      <c r="F164" s="46" t="n"/>
      <c r="G164" s="65" t="inlineStr">
        <is>
          <t>Karate Chop</t>
        </is>
      </c>
      <c r="H164" s="46" t="n"/>
      <c r="Q164" s="47" t="inlineStr">
        <is>
          <t>Moves</t>
        </is>
      </c>
    </row>
    <row r="165">
      <c r="E165" s="61" t="inlineStr">
        <is>
          <t>Water Gun</t>
        </is>
      </c>
      <c r="F165" s="46" t="n"/>
      <c r="G165" s="51" t="inlineStr">
        <is>
          <t>Pound</t>
        </is>
      </c>
      <c r="H165" s="46" t="n"/>
    </row>
    <row r="166">
      <c r="E166" s="51" t="inlineStr">
        <is>
          <t>Supersonic</t>
        </is>
      </c>
      <c r="F166" s="46" t="n"/>
      <c r="G166" s="62"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1" t="inlineStr">
        <is>
          <t>Water Gun</t>
        </is>
      </c>
      <c r="F175" s="46" t="n"/>
      <c r="G175" s="61" t="inlineStr">
        <is>
          <t>Water Gun</t>
        </is>
      </c>
      <c r="H175" s="46" t="n"/>
    </row>
    <row r="176">
      <c r="E176" s="51" t="inlineStr">
        <is>
          <t>Pound</t>
        </is>
      </c>
      <c r="F176" s="46" t="n"/>
      <c r="G176" s="51" t="inlineStr">
        <is>
          <t>Pound</t>
        </is>
      </c>
      <c r="H176" s="46" t="n"/>
    </row>
    <row r="177">
      <c r="E177" s="61" t="inlineStr">
        <is>
          <t>Bubble Beam</t>
        </is>
      </c>
      <c r="F177" s="46" t="n"/>
      <c r="G177" s="61"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60" t="inlineStr">
        <is>
          <t>Gust</t>
        </is>
      </c>
      <c r="F184" s="46" t="n"/>
      <c r="G184" s="60" t="inlineStr">
        <is>
          <t>Gust</t>
        </is>
      </c>
      <c r="H184" s="46" t="n"/>
      <c r="Q184" s="47" t="inlineStr">
        <is>
          <t>Moves</t>
        </is>
      </c>
    </row>
    <row r="185">
      <c r="E185" s="63" t="inlineStr">
        <is>
          <t>Psybeam</t>
        </is>
      </c>
      <c r="F185" s="46" t="n"/>
      <c r="G185" s="59" t="inlineStr">
        <is>
          <t>Mega Drain</t>
        </is>
      </c>
      <c r="H185" s="46" t="n"/>
    </row>
    <row r="186">
      <c r="E186" s="55" t="inlineStr">
        <is>
          <t>Toxic</t>
        </is>
      </c>
      <c r="F186" s="46" t="n"/>
      <c r="G186" s="51" t="inlineStr">
        <is>
          <t>Attract</t>
        </is>
      </c>
      <c r="H186" s="46" t="n"/>
    </row>
    <row r="187">
      <c r="E187" s="51" t="inlineStr">
        <is>
          <t>Protect</t>
        </is>
      </c>
      <c r="F187" s="46" t="n"/>
      <c r="G187" s="59"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1"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 (Rematch 1)</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60"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8" t="inlineStr">
        <is>
          <t>Fire Spin</t>
        </is>
      </c>
      <c r="F268" s="46" t="n"/>
      <c r="G268" s="61" t="inlineStr">
        <is>
          <t>Water Gun</t>
        </is>
      </c>
      <c r="H268" s="46" t="n"/>
      <c r="I268" s="59"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2" t="inlineStr">
        <is>
          <t>Rock Throw</t>
        </is>
      </c>
      <c r="F270" s="46" t="n"/>
      <c r="G270" s="50" t="inlineStr">
        <is>
          <t>Bite</t>
        </is>
      </c>
      <c r="H270" s="46" t="n"/>
      <c r="I270" s="51" t="inlineStr">
        <is>
          <t>Swift</t>
        </is>
      </c>
      <c r="J270" s="46" t="n"/>
    </row>
    <row r="271">
      <c r="E271" s="51" t="inlineStr">
        <is>
          <t>Recover</t>
        </is>
      </c>
      <c r="F271" s="46" t="n"/>
      <c r="G271" s="60"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8" t="inlineStr">
        <is>
          <t>Fire Spin</t>
        </is>
      </c>
      <c r="H278" s="46" t="n"/>
      <c r="I278" s="61" t="inlineStr">
        <is>
          <t>Bubble Beam</t>
        </is>
      </c>
      <c r="J278" s="46" t="n"/>
      <c r="Q278" s="47" t="inlineStr">
        <is>
          <t>Moves</t>
        </is>
      </c>
    </row>
    <row r="279">
      <c r="E279" s="59" t="inlineStr">
        <is>
          <t>Razor Leaf</t>
        </is>
      </c>
      <c r="F279" s="46" t="n"/>
      <c r="G279" s="55" t="inlineStr">
        <is>
          <t>Smog</t>
        </is>
      </c>
      <c r="H279" s="46" t="n"/>
      <c r="I279" s="53" t="inlineStr">
        <is>
          <t>Dig</t>
        </is>
      </c>
      <c r="J279" s="46" t="n"/>
    </row>
    <row r="280">
      <c r="E280" s="61" t="inlineStr">
        <is>
          <t>Water Gun</t>
        </is>
      </c>
      <c r="F280" s="46" t="n"/>
      <c r="G280" s="62"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1" t="inlineStr">
        <is>
          <t>Water Gun</t>
        </is>
      </c>
      <c r="F288" s="46" t="n"/>
      <c r="G288" s="67" t="inlineStr">
        <is>
          <t>Astonish</t>
        </is>
      </c>
      <c r="H288" s="46" t="n"/>
      <c r="I288" s="51" t="inlineStr">
        <is>
          <t>Swift</t>
        </is>
      </c>
      <c r="J288" s="46" t="n"/>
      <c r="Q288" s="47" t="inlineStr">
        <is>
          <t>Moves</t>
        </is>
      </c>
    </row>
    <row r="289">
      <c r="E289" s="51" t="inlineStr">
        <is>
          <t>Supersonic</t>
        </is>
      </c>
      <c r="F289" s="46" t="n"/>
      <c r="G289" s="59" t="inlineStr">
        <is>
          <t>Razor Leaf</t>
        </is>
      </c>
      <c r="H289" s="46" t="n"/>
      <c r="I289" s="50" t="inlineStr">
        <is>
          <t>Night Slash</t>
        </is>
      </c>
      <c r="J289" s="46" t="n"/>
    </row>
    <row r="290">
      <c r="E290" s="50" t="inlineStr">
        <is>
          <t>Bite</t>
        </is>
      </c>
      <c r="F290" s="46" t="n"/>
      <c r="G290" s="61" t="inlineStr">
        <is>
          <t>Water Gun</t>
        </is>
      </c>
      <c r="H290" s="46" t="n"/>
      <c r="I290" s="65" t="inlineStr">
        <is>
          <t>Double Kick</t>
        </is>
      </c>
      <c r="J290" s="46" t="n"/>
    </row>
    <row r="291">
      <c r="E291" s="60" t="inlineStr">
        <is>
          <t>Wing Attack</t>
        </is>
      </c>
      <c r="F291" s="46" t="n"/>
      <c r="G291" s="50" t="inlineStr">
        <is>
          <t>Absorb</t>
        </is>
      </c>
      <c r="H291" s="46" t="n"/>
      <c r="I291" s="60"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3" t="inlineStr">
        <is>
          <t>Psybeam</t>
        </is>
      </c>
      <c r="F300" s="46" t="n"/>
      <c r="G300" s="61" t="inlineStr">
        <is>
          <t>Whirlpool</t>
        </is>
      </c>
      <c r="H300" s="46" t="n"/>
      <c r="I300" s="63" t="inlineStr">
        <is>
          <t>Psybeam</t>
        </is>
      </c>
      <c r="J300" s="46" t="n"/>
      <c r="K300" s="61" t="inlineStr">
        <is>
          <t>Whirlpool</t>
        </is>
      </c>
      <c r="L300" s="46" t="n"/>
    </row>
    <row r="301">
      <c r="E301" s="56" t="inlineStr">
        <is>
          <t>-</t>
        </is>
      </c>
      <c r="F301" s="46" t="n"/>
      <c r="G301" s="64" t="inlineStr">
        <is>
          <t>Ice Ball</t>
        </is>
      </c>
      <c r="H301" s="46" t="n"/>
      <c r="I301" s="56" t="inlineStr">
        <is>
          <t>-</t>
        </is>
      </c>
      <c r="J301" s="46" t="n"/>
      <c r="K301" s="64"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9" t="inlineStr">
        <is>
          <t>Razor Leaf</t>
        </is>
      </c>
      <c r="F320" s="46" t="n"/>
      <c r="G320" s="62" t="inlineStr">
        <is>
          <t>Rock Slide</t>
        </is>
      </c>
      <c r="H320" s="46" t="n"/>
    </row>
    <row r="321">
      <c r="E321" s="61"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1" t="inlineStr">
        <is>
          <t>Water Gun</t>
        </is>
      </c>
      <c r="F388" s="46" t="n"/>
      <c r="G388" s="58" t="inlineStr">
        <is>
          <t>Fire Spin</t>
        </is>
      </c>
      <c r="H388" s="46" t="n"/>
      <c r="I388" s="59"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2" t="inlineStr">
        <is>
          <t>Rock Throw</t>
        </is>
      </c>
      <c r="H390" s="46" t="n"/>
      <c r="I390" s="51" t="inlineStr">
        <is>
          <t>Swift</t>
        </is>
      </c>
      <c r="J390" s="46" t="n"/>
    </row>
    <row r="391">
      <c r="E391" s="60"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8" t="inlineStr">
        <is>
          <t>Fire Spin</t>
        </is>
      </c>
      <c r="H398" s="46" t="n"/>
      <c r="I398" s="61" t="inlineStr">
        <is>
          <t>Bubble Beam</t>
        </is>
      </c>
      <c r="J398" s="46" t="n"/>
      <c r="Q398" s="47" t="inlineStr">
        <is>
          <t>Moves</t>
        </is>
      </c>
    </row>
    <row r="399">
      <c r="E399" s="59" t="inlineStr">
        <is>
          <t>Razor Leaf</t>
        </is>
      </c>
      <c r="F399" s="46" t="n"/>
      <c r="G399" s="55" t="inlineStr">
        <is>
          <t>Smog</t>
        </is>
      </c>
      <c r="H399" s="46" t="n"/>
      <c r="I399" s="53" t="inlineStr">
        <is>
          <t>Dig</t>
        </is>
      </c>
      <c r="J399" s="46" t="n"/>
    </row>
    <row r="400">
      <c r="E400" s="61" t="inlineStr">
        <is>
          <t>Water Gun</t>
        </is>
      </c>
      <c r="F400" s="46" t="n"/>
      <c r="G400" s="62"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1" t="inlineStr">
        <is>
          <t>Water Gun</t>
        </is>
      </c>
      <c r="F408" s="46" t="n"/>
      <c r="G408" s="67" t="inlineStr">
        <is>
          <t>Astonish</t>
        </is>
      </c>
      <c r="H408" s="46" t="n"/>
      <c r="I408" s="51" t="inlineStr">
        <is>
          <t>Swift</t>
        </is>
      </c>
      <c r="J408" s="46" t="n"/>
      <c r="Q408" s="47" t="inlineStr">
        <is>
          <t>Moves</t>
        </is>
      </c>
    </row>
    <row r="409">
      <c r="E409" s="51" t="inlineStr">
        <is>
          <t>Supersonic</t>
        </is>
      </c>
      <c r="F409" s="46" t="n"/>
      <c r="G409" s="59" t="inlineStr">
        <is>
          <t>Razor Leaf</t>
        </is>
      </c>
      <c r="H409" s="46" t="n"/>
      <c r="I409" s="50" t="inlineStr">
        <is>
          <t>Night Slash</t>
        </is>
      </c>
      <c r="J409" s="46" t="n"/>
    </row>
    <row r="410">
      <c r="E410" s="50" t="inlineStr">
        <is>
          <t>Bite</t>
        </is>
      </c>
      <c r="F410" s="46" t="n"/>
      <c r="G410" s="61" t="inlineStr">
        <is>
          <t>Water Gun</t>
        </is>
      </c>
      <c r="H410" s="46" t="n"/>
      <c r="I410" s="65" t="inlineStr">
        <is>
          <t>Double Kick</t>
        </is>
      </c>
      <c r="J410" s="46" t="n"/>
    </row>
    <row r="411">
      <c r="E411" s="60" t="inlineStr">
        <is>
          <t>Wing Attack</t>
        </is>
      </c>
      <c r="F411" s="46" t="n"/>
      <c r="G411" s="50" t="inlineStr">
        <is>
          <t>Absorb</t>
        </is>
      </c>
      <c r="H411" s="46" t="n"/>
      <c r="I411" s="60"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2"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9" t="inlineStr">
        <is>
          <t>Mega Drain</t>
        </is>
      </c>
      <c r="H441" s="46" t="n"/>
      <c r="I441" s="61"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9"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9" t="inlineStr">
        <is>
          <t>Razor Leaf</t>
        </is>
      </c>
      <c r="F451" s="46" t="n"/>
    </row>
    <row r="452">
      <c r="E452" s="55" t="inlineStr">
        <is>
          <t>Acid</t>
        </is>
      </c>
      <c r="F452" s="46" t="n"/>
    </row>
    <row r="453">
      <c r="E453" s="59"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9" t="inlineStr">
        <is>
          <t>Mega Drain</t>
        </is>
      </c>
      <c r="F463" s="46" t="n"/>
      <c r="G463" s="59" t="inlineStr">
        <is>
          <t>Mega Drain</t>
        </is>
      </c>
      <c r="H463" s="46" t="n"/>
    </row>
    <row r="464">
      <c r="E464" s="51" t="inlineStr">
        <is>
          <t>Take Down</t>
        </is>
      </c>
      <c r="F464" s="46" t="n"/>
      <c r="G464" s="60" t="inlineStr">
        <is>
          <t>Gust</t>
        </is>
      </c>
      <c r="H464" s="46" t="n"/>
    </row>
    <row r="465">
      <c r="E465" s="59" t="inlineStr">
        <is>
          <t>Stun Spore</t>
        </is>
      </c>
      <c r="F465" s="46" t="n"/>
      <c r="G465" s="59"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2" t="inlineStr">
        <is>
          <t>Rock Throw</t>
        </is>
      </c>
      <c r="F472" s="46" t="n"/>
      <c r="G472" s="51" t="inlineStr">
        <is>
          <t>Sweet Scent</t>
        </is>
      </c>
      <c r="H472" s="46" t="n"/>
      <c r="I472" s="60" t="inlineStr">
        <is>
          <t>Peck</t>
        </is>
      </c>
      <c r="J472" s="46" t="n"/>
      <c r="Q472" s="47" t="inlineStr">
        <is>
          <t>Moves</t>
        </is>
      </c>
    </row>
    <row r="473">
      <c r="E473" s="53" t="inlineStr">
        <is>
          <t>Sand Tomb</t>
        </is>
      </c>
      <c r="F473" s="46" t="n"/>
      <c r="G473" s="59" t="inlineStr">
        <is>
          <t>Razor Leaf</t>
        </is>
      </c>
      <c r="H473" s="46" t="n"/>
      <c r="I473" s="61" t="inlineStr">
        <is>
          <t>Water Gun</t>
        </is>
      </c>
      <c r="J473" s="46" t="n"/>
    </row>
    <row r="474">
      <c r="E474" s="58" t="inlineStr">
        <is>
          <t>Fire Spin</t>
        </is>
      </c>
      <c r="F474" s="46" t="n"/>
      <c r="G474" s="55" t="inlineStr">
        <is>
          <t>Acid</t>
        </is>
      </c>
      <c r="H474" s="46" t="n"/>
      <c r="I474" s="51" t="inlineStr">
        <is>
          <t>Supersonic</t>
        </is>
      </c>
      <c r="J474" s="46" t="n"/>
    </row>
    <row r="475">
      <c r="E475" s="51" t="inlineStr">
        <is>
          <t>Self Destruct</t>
        </is>
      </c>
      <c r="F475" s="46" t="n"/>
      <c r="G475" s="59"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3" t="inlineStr">
        <is>
          <t>Confusion</t>
        </is>
      </c>
      <c r="F482" s="46" t="n"/>
      <c r="Q482" s="47" t="inlineStr">
        <is>
          <t>Moves</t>
        </is>
      </c>
    </row>
    <row r="483">
      <c r="E483" s="59" t="inlineStr">
        <is>
          <t>Magical Leaf</t>
        </is>
      </c>
      <c r="F483" s="46" t="n"/>
    </row>
    <row r="484">
      <c r="E484" s="63"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2" t="inlineStr">
        <is>
          <t>Rock Slide</t>
        </is>
      </c>
      <c r="J494" s="46" t="n"/>
      <c r="Q494" s="47" t="inlineStr">
        <is>
          <t>Moves</t>
        </is>
      </c>
    </row>
    <row r="495">
      <c r="E495" s="51" t="inlineStr">
        <is>
          <t>Self Destruct</t>
        </is>
      </c>
      <c r="F495" s="46" t="n"/>
      <c r="G495" s="62"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2"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60"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3" t="inlineStr">
        <is>
          <t>Teleport</t>
        </is>
      </c>
      <c r="F527" s="46" t="n"/>
    </row>
    <row r="528">
      <c r="E528" s="62"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9"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8"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1" t="inlineStr">
        <is>
          <t>Bubble Beam</t>
        </is>
      </c>
      <c r="H558" s="46" t="n"/>
      <c r="I558" s="63" t="inlineStr">
        <is>
          <t>Psybeam</t>
        </is>
      </c>
      <c r="J558" s="46" t="n"/>
      <c r="Q558" s="47" t="inlineStr">
        <is>
          <t>Moves</t>
        </is>
      </c>
    </row>
    <row r="559">
      <c r="E559" s="51" t="inlineStr">
        <is>
          <t>Quick Attack</t>
        </is>
      </c>
      <c r="F559" s="46" t="n"/>
      <c r="G559" s="60" t="inlineStr">
        <is>
          <t>Pluck</t>
        </is>
      </c>
      <c r="H559" s="46" t="n"/>
      <c r="I559" s="51" t="inlineStr">
        <is>
          <t>Me First</t>
        </is>
      </c>
      <c r="J559" s="46" t="n"/>
    </row>
    <row r="560">
      <c r="E560" s="60" t="inlineStr">
        <is>
          <t>Aerial Ace</t>
        </is>
      </c>
      <c r="F560" s="46" t="n"/>
      <c r="G560" s="50" t="inlineStr">
        <is>
          <t>Payback</t>
        </is>
      </c>
      <c r="H560" s="46" t="n"/>
      <c r="I560" s="67" t="inlineStr">
        <is>
          <t>Confuse Ray</t>
        </is>
      </c>
      <c r="J560" s="46" t="n"/>
    </row>
    <row r="561">
      <c r="E561" s="51" t="inlineStr">
        <is>
          <t>Endeavor</t>
        </is>
      </c>
      <c r="F561" s="46" t="n"/>
      <c r="G561" s="64"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
Items: Full Restore</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9"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
Items: Full Restore</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9" t="inlineStr">
        <is>
          <t>Magical Leaf</t>
        </is>
      </c>
      <c r="H579" s="46" t="n"/>
    </row>
    <row r="580">
      <c r="E580" s="51" t="inlineStr">
        <is>
          <t>Sing</t>
        </is>
      </c>
      <c r="F580" s="46" t="n"/>
      <c r="G580" s="55" t="inlineStr">
        <is>
          <t>Poison Jab</t>
        </is>
      </c>
      <c r="H580" s="46" t="n"/>
    </row>
    <row r="581">
      <c r="E581" s="60" t="inlineStr">
        <is>
          <t>Mirror Move</t>
        </is>
      </c>
      <c r="F581" s="46" t="n"/>
      <c r="G581" s="59"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3"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3" t="inlineStr">
        <is>
          <t>Teleport</t>
        </is>
      </c>
      <c r="F593" s="46" t="n"/>
      <c r="G593" s="63"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3" t="inlineStr">
        <is>
          <t>Future Sight</t>
        </is>
      </c>
      <c r="H600" s="46" t="n"/>
      <c r="Q600" s="47" t="inlineStr">
        <is>
          <t>Moves</t>
        </is>
      </c>
    </row>
    <row r="601">
      <c r="E601" s="67" t="inlineStr">
        <is>
          <t>Shadow Punch</t>
        </is>
      </c>
      <c r="F601" s="46" t="n"/>
      <c r="G601" s="63" t="inlineStr">
        <is>
          <t>Miracle Eye</t>
        </is>
      </c>
      <c r="H601" s="46" t="n"/>
    </row>
    <row r="602">
      <c r="E602" s="63" t="inlineStr">
        <is>
          <t>Teleport</t>
        </is>
      </c>
      <c r="F602" s="46" t="n"/>
      <c r="G602" s="63" t="inlineStr">
        <is>
          <t>Teleport</t>
        </is>
      </c>
      <c r="H602" s="46" t="n"/>
    </row>
    <row r="603">
      <c r="E603" s="51" t="inlineStr">
        <is>
          <t>Double Edge</t>
        </is>
      </c>
      <c r="F603" s="46" t="n"/>
      <c r="G603" s="63"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3"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3" t="inlineStr">
        <is>
          <t>Future Sight</t>
        </is>
      </c>
      <c r="F620" s="46" t="n"/>
      <c r="G620" s="58" t="inlineStr">
        <is>
          <t>Will O Wisp</t>
        </is>
      </c>
      <c r="H620" s="46" t="n"/>
      <c r="Q620" s="47" t="inlineStr">
        <is>
          <t>Moves</t>
        </is>
      </c>
    </row>
    <row r="621">
      <c r="E621" s="63" t="inlineStr">
        <is>
          <t>Miracle Eye</t>
        </is>
      </c>
      <c r="F621" s="46" t="n"/>
      <c r="G621" s="63" t="inlineStr">
        <is>
          <t>Psycho Cut</t>
        </is>
      </c>
      <c r="H621" s="46" t="n"/>
    </row>
    <row r="622">
      <c r="E622" s="63" t="inlineStr">
        <is>
          <t>Teleport</t>
        </is>
      </c>
      <c r="F622" s="46" t="n"/>
      <c r="G622" s="62" t="inlineStr">
        <is>
          <t>Rock Slide</t>
        </is>
      </c>
      <c r="H622" s="46" t="n"/>
    </row>
    <row r="623">
      <c r="E623" s="63"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3"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2" t="inlineStr">
        <is>
          <t>Ancient Power</t>
        </is>
      </c>
      <c r="H640" s="46" t="n"/>
      <c r="Q640" s="47" t="inlineStr">
        <is>
          <t>Moves</t>
        </is>
      </c>
    </row>
    <row r="641">
      <c r="E641" s="67" t="inlineStr">
        <is>
          <t>Shadow Punch</t>
        </is>
      </c>
      <c r="F641" s="46" t="n"/>
      <c r="G641" s="63" t="inlineStr">
        <is>
          <t>Hypnosis</t>
        </is>
      </c>
      <c r="H641" s="46" t="n"/>
    </row>
    <row r="642">
      <c r="E642" s="63"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
Items: Full Restore</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2" t="inlineStr">
        <is>
          <t>Rock Slide</t>
        </is>
      </c>
      <c r="F653" s="46" t="n"/>
      <c r="G653" s="58"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
Items: Full Restore</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2" t="inlineStr">
        <is>
          <t>Power Gem</t>
        </is>
      </c>
      <c r="H664" s="46" t="n"/>
    </row>
    <row r="665">
      <c r="E665" s="52" t="inlineStr">
        <is>
          <t>Thunder Fang</t>
        </is>
      </c>
      <c r="F665" s="46" t="n"/>
      <c r="G665" s="63"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
Items: Full Restore</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3" t="inlineStr">
        <is>
          <t>Zen Headbutt</t>
        </is>
      </c>
      <c r="F672" s="46" t="n"/>
      <c r="G672" s="65" t="inlineStr">
        <is>
          <t>Force Palm</t>
        </is>
      </c>
      <c r="H672" s="46" t="n"/>
      <c r="I672" s="61" t="inlineStr">
        <is>
          <t>Aqua Cutter</t>
        </is>
      </c>
      <c r="J672" s="46" t="n"/>
      <c r="Q672" s="47" t="inlineStr">
        <is>
          <t>Moves</t>
        </is>
      </c>
    </row>
    <row r="673">
      <c r="E673" s="50" t="inlineStr">
        <is>
          <t>Punishment</t>
        </is>
      </c>
      <c r="F673" s="46" t="n"/>
      <c r="G673" s="63" t="inlineStr">
        <is>
          <t>Psychic</t>
        </is>
      </c>
      <c r="H673" s="46" t="n"/>
      <c r="I673" s="51" t="inlineStr">
        <is>
          <t>Hyper Fang</t>
        </is>
      </c>
      <c r="J673" s="46" t="n"/>
    </row>
    <row r="674">
      <c r="E674" s="67" t="inlineStr">
        <is>
          <t>Shadow Claw</t>
        </is>
      </c>
      <c r="F674" s="46" t="n"/>
      <c r="G674" s="63" t="inlineStr">
        <is>
          <t>Teleport</t>
        </is>
      </c>
      <c r="H674" s="46" t="n"/>
      <c r="I674" s="61" t="inlineStr">
        <is>
          <t>Water Pulse</t>
        </is>
      </c>
      <c r="J674" s="46" t="n"/>
    </row>
    <row r="675">
      <c r="E675" s="62"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3" t="inlineStr">
        <is>
          <t>Confusion</t>
        </is>
      </c>
      <c r="F684" s="46" t="n"/>
      <c r="Q684" s="47" t="inlineStr">
        <is>
          <t>Moves</t>
        </is>
      </c>
    </row>
    <row r="685">
      <c r="E685" s="59"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3"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3" t="inlineStr">
        <is>
          <t>Confusion</t>
        </is>
      </c>
      <c r="F716" s="46" t="n"/>
      <c r="Q716" s="47" t="inlineStr">
        <is>
          <t>Moves</t>
        </is>
      </c>
    </row>
    <row r="717">
      <c r="E717" s="59" t="inlineStr">
        <is>
          <t>Magical Leaf</t>
        </is>
      </c>
      <c r="F717" s="46" t="n"/>
    </row>
    <row r="718">
      <c r="E718" s="63"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3" t="inlineStr">
        <is>
          <t>Psybeam</t>
        </is>
      </c>
      <c r="F727" s="46" t="n"/>
      <c r="G727" s="59" t="inlineStr">
        <is>
          <t>Mega Drain</t>
        </is>
      </c>
      <c r="H727" s="46" t="n"/>
    </row>
    <row r="728">
      <c r="E728" s="51" t="inlineStr">
        <is>
          <t>Moonlight</t>
        </is>
      </c>
      <c r="F728" s="46" t="n"/>
      <c r="G728" s="60" t="inlineStr">
        <is>
          <t>Gust</t>
        </is>
      </c>
      <c r="H728" s="46" t="n"/>
    </row>
    <row r="729">
      <c r="E729" s="55" t="inlineStr">
        <is>
          <t>Poison Powder</t>
        </is>
      </c>
      <c r="F729" s="46" t="n"/>
      <c r="G729" s="59"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60"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2" t="inlineStr">
        <is>
          <t>Rock Throw</t>
        </is>
      </c>
      <c r="J746" s="46" t="n"/>
      <c r="K746" s="51" t="inlineStr">
        <is>
          <t>Quick Attack</t>
        </is>
      </c>
      <c r="L746" s="46" t="n"/>
      <c r="M746" s="60"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60"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60" t="inlineStr">
        <is>
          <t>Peck</t>
        </is>
      </c>
      <c r="F756" s="46" t="n"/>
      <c r="G756" s="55" t="inlineStr">
        <is>
          <t>Poison Powder</t>
        </is>
      </c>
      <c r="H756" s="46" t="n"/>
      <c r="I756" s="51" t="inlineStr">
        <is>
          <t>Present</t>
        </is>
      </c>
      <c r="J756" s="46" t="n"/>
      <c r="K756" s="59" t="inlineStr">
        <is>
          <t>Mega Drain</t>
        </is>
      </c>
      <c r="L756" s="46" t="n"/>
      <c r="M756" s="51" t="inlineStr">
        <is>
          <t>Fake Out</t>
        </is>
      </c>
      <c r="N756" s="46" t="n"/>
      <c r="O756" s="60" t="inlineStr">
        <is>
          <t>Peck</t>
        </is>
      </c>
      <c r="P756" s="46" t="n"/>
      <c r="Q756" s="47" t="inlineStr">
        <is>
          <t>Moves</t>
        </is>
      </c>
    </row>
    <row r="757">
      <c r="E757" s="61" t="inlineStr">
        <is>
          <t>Water Gun</t>
        </is>
      </c>
      <c r="F757" s="46" t="n"/>
      <c r="G757" s="59" t="inlineStr">
        <is>
          <t>Mega Drain</t>
        </is>
      </c>
      <c r="H757" s="46" t="n"/>
      <c r="I757" s="56" t="inlineStr">
        <is>
          <t>-</t>
        </is>
      </c>
      <c r="J757" s="46" t="n"/>
      <c r="K757" s="55" t="inlineStr">
        <is>
          <t>Poison Sting</t>
        </is>
      </c>
      <c r="L757" s="46" t="n"/>
      <c r="M757" s="51" t="inlineStr">
        <is>
          <t>Foresight</t>
        </is>
      </c>
      <c r="N757" s="46" t="n"/>
      <c r="O757" s="61"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9" t="inlineStr">
        <is>
          <t>Stun Spore</t>
        </is>
      </c>
      <c r="L759" s="46" t="n"/>
      <c r="M759" s="51" t="inlineStr">
        <is>
          <t>Sing</t>
        </is>
      </c>
      <c r="N759" s="46" t="n"/>
      <c r="O759" s="63"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60"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60"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1" t="inlineStr">
        <is>
          <t>Water Gun</t>
        </is>
      </c>
      <c r="F788" s="46" t="n"/>
      <c r="Q788" s="47" t="inlineStr">
        <is>
          <t>Moves</t>
        </is>
      </c>
    </row>
    <row r="789">
      <c r="E789" s="51" t="inlineStr">
        <is>
          <t>Pound</t>
        </is>
      </c>
      <c r="F789" s="46" t="n"/>
    </row>
    <row r="790">
      <c r="E790" s="61"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8" t="inlineStr">
        <is>
          <t>Fire Punch</t>
        </is>
      </c>
      <c r="H800" s="46" t="n"/>
      <c r="Q800" s="47" t="inlineStr">
        <is>
          <t>Moves</t>
        </is>
      </c>
    </row>
    <row r="801">
      <c r="E801" s="61" t="inlineStr">
        <is>
          <t>Bubble Beam</t>
        </is>
      </c>
      <c r="F801" s="46" t="n"/>
      <c r="G801" s="65" t="inlineStr">
        <is>
          <t>Seismic Toss</t>
        </is>
      </c>
      <c r="H801" s="46" t="n"/>
    </row>
    <row r="802">
      <c r="E802" s="60"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4" t="inlineStr">
        <is>
          <t>Ice Ball</t>
        </is>
      </c>
      <c r="F822" s="46" t="n"/>
      <c r="G822" s="68" t="inlineStr">
        <is>
          <t>Twister</t>
        </is>
      </c>
      <c r="H822" s="46" t="n"/>
      <c r="Q822" s="47" t="inlineStr">
        <is>
          <t>Moves</t>
        </is>
      </c>
    </row>
    <row r="823">
      <c r="E823" s="61" t="inlineStr">
        <is>
          <t>Brine</t>
        </is>
      </c>
      <c r="F823" s="46" t="n"/>
      <c r="G823" s="51" t="inlineStr">
        <is>
          <t>Take Down</t>
        </is>
      </c>
      <c r="H823" s="46" t="n"/>
    </row>
    <row r="824">
      <c r="E824" s="51" t="inlineStr">
        <is>
          <t>Hyper Voice</t>
        </is>
      </c>
      <c r="F824" s="46" t="n"/>
      <c r="G824" s="64" t="inlineStr">
        <is>
          <t>Aurora Beam</t>
        </is>
      </c>
      <c r="H824" s="46" t="n"/>
    </row>
    <row r="825">
      <c r="E825" s="51" t="inlineStr">
        <is>
          <t>Roar</t>
        </is>
      </c>
      <c r="F825" s="46" t="n"/>
      <c r="G825" s="61"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60"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1" t="inlineStr">
        <is>
          <t>Water Gun</t>
        </is>
      </c>
      <c r="F844" s="46" t="n"/>
      <c r="Q844" s="47" t="inlineStr">
        <is>
          <t>Moves</t>
        </is>
      </c>
    </row>
    <row r="845">
      <c r="E845" s="51" t="inlineStr">
        <is>
          <t>Pound</t>
        </is>
      </c>
      <c r="F845" s="46" t="n"/>
    </row>
    <row r="846">
      <c r="E846" s="61"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3"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3" t="inlineStr">
        <is>
          <t>Confusion</t>
        </is>
      </c>
      <c r="F908" s="46" t="n"/>
      <c r="G908" s="63" t="inlineStr">
        <is>
          <t>Confusion</t>
        </is>
      </c>
      <c r="H908" s="46" t="n"/>
    </row>
    <row r="909">
      <c r="E909" s="52" t="inlineStr">
        <is>
          <t>Thunder Punch</t>
        </is>
      </c>
      <c r="F909" s="46" t="n"/>
      <c r="G909" s="63"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
Items: Super Potion / Super Potion</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2"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3" t="inlineStr">
        <is>
          <t>Psybeam</t>
        </is>
      </c>
      <c r="F14" s="46" t="n"/>
      <c r="G14" s="51" t="inlineStr">
        <is>
          <t>Scratch</t>
        </is>
      </c>
      <c r="H14" s="46" t="n"/>
      <c r="I14" s="63" t="inlineStr">
        <is>
          <t>Psybeam</t>
        </is>
      </c>
      <c r="J14" s="46" t="n"/>
    </row>
    <row r="15">
      <c r="E15" s="62" t="inlineStr">
        <is>
          <t>Rock Tomb</t>
        </is>
      </c>
      <c r="F15" s="46" t="n"/>
      <c r="G15" s="53" t="inlineStr">
        <is>
          <t>Dig</t>
        </is>
      </c>
      <c r="H15" s="46" t="n"/>
      <c r="I15" s="62"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2" t="inlineStr">
        <is>
          <t>Rollout</t>
        </is>
      </c>
      <c r="H22" s="46" t="n"/>
      <c r="Q22" s="47" t="inlineStr">
        <is>
          <t>Moves</t>
        </is>
      </c>
    </row>
    <row r="23">
      <c r="E23" s="55" t="inlineStr">
        <is>
          <t>Poison Sting</t>
        </is>
      </c>
      <c r="F23" s="46" t="n"/>
      <c r="G23" s="61"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9" t="inlineStr">
        <is>
          <t>Mega Drain</t>
        </is>
      </c>
      <c r="F32" s="46" t="n"/>
      <c r="Q32" s="47" t="inlineStr">
        <is>
          <t>Moves</t>
        </is>
      </c>
    </row>
    <row r="33">
      <c r="E33" s="51" t="inlineStr">
        <is>
          <t>Take Down</t>
        </is>
      </c>
      <c r="F33" s="46" t="n"/>
    </row>
    <row r="34">
      <c r="E34" s="59"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60" t="inlineStr">
        <is>
          <t>Wing Attack</t>
        </is>
      </c>
      <c r="F43" s="46" t="n"/>
      <c r="G43" s="62" t="inlineStr">
        <is>
          <t>Rock Slide</t>
        </is>
      </c>
      <c r="H43" s="46" t="n"/>
    </row>
    <row r="44">
      <c r="E44" s="51" t="inlineStr">
        <is>
          <t>Tackle</t>
        </is>
      </c>
      <c r="F44" s="46" t="n"/>
      <c r="G44" s="50" t="inlineStr">
        <is>
          <t>Feint Attack</t>
        </is>
      </c>
      <c r="H44" s="46" t="n"/>
    </row>
    <row r="45">
      <c r="E45" s="51" t="inlineStr">
        <is>
          <t>Hyper Voice</t>
        </is>
      </c>
      <c r="F45" s="46" t="n"/>
      <c r="G45" s="59"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
Items: Super Potion</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1" t="inlineStr">
        <is>
          <t>Water Gun</t>
        </is>
      </c>
      <c r="F52" s="46" t="n"/>
      <c r="G52" s="62" t="inlineStr">
        <is>
          <t>Rock Throw</t>
        </is>
      </c>
      <c r="H52" s="46" t="n"/>
      <c r="I52" s="59"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8" t="inlineStr">
        <is>
          <t>Fire Spin</t>
        </is>
      </c>
      <c r="H54" s="46" t="n"/>
      <c r="I54" s="54" t="inlineStr">
        <is>
          <t>Twineedle</t>
        </is>
      </c>
      <c r="J54" s="46" t="n"/>
    </row>
    <row r="55">
      <c r="E55" s="60" t="inlineStr">
        <is>
          <t>Wing Attack</t>
        </is>
      </c>
      <c r="F55" s="46" t="n"/>
      <c r="G55" s="51" t="inlineStr">
        <is>
          <t>Self Destruct</t>
        </is>
      </c>
      <c r="H55" s="46" t="n"/>
      <c r="I55" s="59"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60" t="inlineStr">
        <is>
          <t>Aerial Ace</t>
        </is>
      </c>
      <c r="H63" s="46" t="n"/>
    </row>
    <row r="64">
      <c r="E64" s="62"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9" t="inlineStr">
        <is>
          <t>Razor Leaf</t>
        </is>
      </c>
      <c r="H72" s="46" t="n"/>
      <c r="Q72" s="47" t="inlineStr">
        <is>
          <t>Moves</t>
        </is>
      </c>
    </row>
    <row r="73">
      <c r="E73" s="61" t="inlineStr">
        <is>
          <t>Water Gun</t>
        </is>
      </c>
      <c r="F73" s="46" t="n"/>
      <c r="G73" s="61" t="inlineStr">
        <is>
          <t>Water Gun</t>
        </is>
      </c>
      <c r="H73" s="46" t="n"/>
    </row>
    <row r="74">
      <c r="E74" s="51" t="inlineStr">
        <is>
          <t>Pound</t>
        </is>
      </c>
      <c r="F74" s="46" t="n"/>
      <c r="G74" s="50" t="inlineStr">
        <is>
          <t>Absorb</t>
        </is>
      </c>
      <c r="H74" s="46" t="n"/>
    </row>
    <row r="75">
      <c r="E75" s="61"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9" t="inlineStr">
        <is>
          <t>Mega Drain</t>
        </is>
      </c>
      <c r="F82" s="46" t="n"/>
      <c r="Q82" s="47" t="inlineStr">
        <is>
          <t>Moves</t>
        </is>
      </c>
    </row>
    <row r="83">
      <c r="E83" s="55" t="inlineStr">
        <is>
          <t>Poison Sting</t>
        </is>
      </c>
      <c r="F83" s="46" t="n"/>
    </row>
    <row r="84">
      <c r="E84" s="54" t="inlineStr">
        <is>
          <t>Twineedle</t>
        </is>
      </c>
      <c r="F84" s="46" t="n"/>
    </row>
    <row r="85">
      <c r="E85" s="59"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2"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2" t="inlineStr">
        <is>
          <t>Rock Throw</t>
        </is>
      </c>
      <c r="F122" s="46" t="n"/>
      <c r="Q122" s="47" t="inlineStr">
        <is>
          <t>Moves</t>
        </is>
      </c>
    </row>
    <row r="123">
      <c r="E123" s="53" t="inlineStr">
        <is>
          <t>Sand Tomb</t>
        </is>
      </c>
      <c r="F123" s="46" t="n"/>
    </row>
    <row r="124">
      <c r="E124" s="58"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3" t="inlineStr">
        <is>
          <t>Psybeam</t>
        </is>
      </c>
      <c r="H134" s="46" t="n"/>
    </row>
    <row r="135">
      <c r="E135" s="51" t="inlineStr">
        <is>
          <t>Slash</t>
        </is>
      </c>
      <c r="F135" s="46" t="n"/>
      <c r="G135" s="62"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9" t="inlineStr">
        <is>
          <t>Mega Drain</t>
        </is>
      </c>
      <c r="F142" s="46" t="n"/>
      <c r="G142" s="51" t="inlineStr">
        <is>
          <t>Present</t>
        </is>
      </c>
      <c r="H142" s="46" t="n"/>
      <c r="Q142" s="47" t="inlineStr">
        <is>
          <t>Moves</t>
        </is>
      </c>
    </row>
    <row r="143">
      <c r="E143" s="51" t="inlineStr">
        <is>
          <t>Take Down</t>
        </is>
      </c>
      <c r="F143" s="46" t="n"/>
      <c r="G143" s="61" t="inlineStr">
        <is>
          <t>Water Gun</t>
        </is>
      </c>
      <c r="H143" s="46" t="n"/>
    </row>
    <row r="144">
      <c r="E144" s="59"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2"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3" t="inlineStr">
        <is>
          <t>Meditate</t>
        </is>
      </c>
      <c r="F173" s="46" t="n"/>
    </row>
    <row r="174">
      <c r="E174" s="63"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60"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9" t="inlineStr">
        <is>
          <t>Mega Drain</t>
        </is>
      </c>
      <c r="F192" s="46" t="n"/>
      <c r="Q192" s="47" t="inlineStr">
        <is>
          <t>Moves</t>
        </is>
      </c>
    </row>
    <row r="193">
      <c r="E193" s="55" t="inlineStr">
        <is>
          <t>Poison Sting</t>
        </is>
      </c>
      <c r="F193" s="46" t="n"/>
    </row>
    <row r="194">
      <c r="E194" s="54" t="inlineStr">
        <is>
          <t>Twineedle</t>
        </is>
      </c>
      <c r="F194" s="46" t="n"/>
    </row>
    <row r="195">
      <c r="E195" s="59"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2" t="inlineStr">
        <is>
          <t>Rock Throw</t>
        </is>
      </c>
      <c r="J202" s="46" t="n"/>
      <c r="Q202" s="47" t="inlineStr">
        <is>
          <t>Moves</t>
        </is>
      </c>
    </row>
    <row r="203">
      <c r="E203" s="61" t="inlineStr">
        <is>
          <t>Water Gun</t>
        </is>
      </c>
      <c r="F203" s="46" t="n"/>
      <c r="G203" s="59" t="inlineStr">
        <is>
          <t>Mega Drain</t>
        </is>
      </c>
      <c r="H203" s="46" t="n"/>
      <c r="I203" s="53" t="inlineStr">
        <is>
          <t>Sand Tomb</t>
        </is>
      </c>
      <c r="J203" s="46" t="n"/>
    </row>
    <row r="204">
      <c r="E204" s="56" t="inlineStr">
        <is>
          <t>-</t>
        </is>
      </c>
      <c r="F204" s="46" t="n"/>
      <c r="G204" s="51" t="inlineStr">
        <is>
          <t>Take Down</t>
        </is>
      </c>
      <c r="H204" s="46" t="n"/>
      <c r="I204" s="58" t="inlineStr">
        <is>
          <t>Fire Spin</t>
        </is>
      </c>
      <c r="J204" s="46" t="n"/>
    </row>
    <row r="205">
      <c r="E205" s="56" t="inlineStr">
        <is>
          <t>-</t>
        </is>
      </c>
      <c r="F205" s="46" t="n"/>
      <c r="G205" s="59"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c r="Q208" s="44" t="inlineStr">
        <is>
          <t>Items: Super Potion</t>
        </is>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1" t="inlineStr">
        <is>
          <t>Whirlpool</t>
        </is>
      </c>
      <c r="H213" s="46" t="n"/>
      <c r="I213" s="65" t="inlineStr">
        <is>
          <t>Vital Throw</t>
        </is>
      </c>
      <c r="J213" s="46" t="n"/>
    </row>
    <row r="214">
      <c r="E214" s="51" t="inlineStr">
        <is>
          <t>Roar</t>
        </is>
      </c>
      <c r="F214" s="46" t="n"/>
      <c r="G214" s="64" t="inlineStr">
        <is>
          <t>Ice Ball</t>
        </is>
      </c>
      <c r="H214" s="46" t="n"/>
      <c r="I214" s="51" t="inlineStr">
        <is>
          <t>Take Down</t>
        </is>
      </c>
      <c r="J214" s="46" t="n"/>
    </row>
    <row r="215">
      <c r="E215" s="52" t="inlineStr">
        <is>
          <t>Thunder Wave</t>
        </is>
      </c>
      <c r="F215" s="46" t="n"/>
      <c r="G215" s="61"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2" t="inlineStr">
        <is>
          <t>Rock Throw</t>
        </is>
      </c>
      <c r="F224" s="46" t="n"/>
      <c r="G224" s="51" t="inlineStr">
        <is>
          <t>Pound</t>
        </is>
      </c>
      <c r="H224" s="46" t="n"/>
      <c r="Q224" s="47" t="inlineStr">
        <is>
          <t>Moves</t>
        </is>
      </c>
    </row>
    <row r="225">
      <c r="E225" s="53" t="inlineStr">
        <is>
          <t>Sand Tomb</t>
        </is>
      </c>
      <c r="F225" s="46" t="n"/>
      <c r="G225" s="62" t="inlineStr">
        <is>
          <t>Rock Throw</t>
        </is>
      </c>
      <c r="H225" s="46" t="n"/>
    </row>
    <row r="226">
      <c r="E226" s="58"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2" t="inlineStr">
        <is>
          <t>Rock Throw</t>
        </is>
      </c>
      <c r="F234" s="46" t="n"/>
      <c r="G234" s="58" t="inlineStr">
        <is>
          <t>Fire Spin</t>
        </is>
      </c>
      <c r="H234" s="46" t="n"/>
      <c r="Q234" s="47" t="inlineStr">
        <is>
          <t>Moves</t>
        </is>
      </c>
    </row>
    <row r="235">
      <c r="E235" s="53" t="inlineStr">
        <is>
          <t>Sand Tomb</t>
        </is>
      </c>
      <c r="F235" s="46" t="n"/>
      <c r="G235" s="55" t="inlineStr">
        <is>
          <t>Smog</t>
        </is>
      </c>
      <c r="H235" s="46" t="n"/>
    </row>
    <row r="236">
      <c r="E236" s="58" t="inlineStr">
        <is>
          <t>Fire Spin</t>
        </is>
      </c>
      <c r="F236" s="46" t="n"/>
      <c r="G236" s="62"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9" t="inlineStr">
        <is>
          <t>Razor Leaf</t>
        </is>
      </c>
      <c r="H245" s="46" t="n"/>
    </row>
    <row r="246">
      <c r="E246" s="60" t="inlineStr">
        <is>
          <t>Wing Attack</t>
        </is>
      </c>
      <c r="F246" s="46" t="n"/>
      <c r="G246" s="61"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2"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9" t="inlineStr">
        <is>
          <t>Mega Drain</t>
        </is>
      </c>
      <c r="F264" s="46" t="n"/>
      <c r="G264" s="59" t="inlineStr">
        <is>
          <t>Mega Drain</t>
        </is>
      </c>
      <c r="H264" s="46" t="n"/>
      <c r="Q264" s="47" t="inlineStr">
        <is>
          <t>Moves</t>
        </is>
      </c>
    </row>
    <row r="265">
      <c r="E265" s="51" t="inlineStr">
        <is>
          <t>Take Down</t>
        </is>
      </c>
      <c r="F265" s="46" t="n"/>
      <c r="G265" s="55" t="inlineStr">
        <is>
          <t>Poison Sting</t>
        </is>
      </c>
      <c r="H265" s="46" t="n"/>
    </row>
    <row r="266">
      <c r="E266" s="59" t="inlineStr">
        <is>
          <t>Stun Spore</t>
        </is>
      </c>
      <c r="F266" s="46" t="n"/>
      <c r="G266" s="54" t="inlineStr">
        <is>
          <t>Twineedle</t>
        </is>
      </c>
      <c r="H266" s="46" t="n"/>
    </row>
    <row r="267">
      <c r="E267" s="51" t="inlineStr">
        <is>
          <t>Headbutt</t>
        </is>
      </c>
      <c r="F267" s="46" t="n"/>
      <c r="G267" s="59"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60" t="inlineStr">
        <is>
          <t>Aerial Ace</t>
        </is>
      </c>
      <c r="F289" s="46" t="n"/>
      <c r="G289" s="60"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3" t="inlineStr">
        <is>
          <t>Psybeam</t>
        </is>
      </c>
      <c r="F327" s="46" t="n"/>
      <c r="G327" s="55" t="inlineStr">
        <is>
          <t>Poison Sting</t>
        </is>
      </c>
      <c r="H327" s="46" t="n"/>
    </row>
    <row r="328">
      <c r="E328" s="53" t="inlineStr">
        <is>
          <t>Mud Bomb</t>
        </is>
      </c>
      <c r="F328" s="46" t="n"/>
      <c r="G328" s="53" t="inlineStr">
        <is>
          <t>Dig</t>
        </is>
      </c>
      <c r="H328" s="46" t="n"/>
    </row>
    <row r="329">
      <c r="E329" s="63"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3"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3"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8" t="inlineStr">
        <is>
          <t>Ember</t>
        </is>
      </c>
      <c r="F346" s="46" t="n"/>
      <c r="Q346" s="47" t="inlineStr">
        <is>
          <t>Moves</t>
        </is>
      </c>
    </row>
    <row r="347">
      <c r="E347" s="51" t="inlineStr">
        <is>
          <t>Tackle</t>
        </is>
      </c>
      <c r="F347" s="46" t="n"/>
    </row>
    <row r="348">
      <c r="E348" s="53" t="inlineStr">
        <is>
          <t>Magnitude</t>
        </is>
      </c>
      <c r="F348" s="46" t="n"/>
    </row>
    <row r="349">
      <c r="E349" s="58"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1" t="inlineStr">
        <is>
          <t>Water Gun</t>
        </is>
      </c>
      <c r="F357" s="46" t="n"/>
      <c r="G357" s="59" t="inlineStr">
        <is>
          <t>Razor Leaf</t>
        </is>
      </c>
      <c r="H357" s="46" t="n"/>
    </row>
    <row r="358">
      <c r="E358" s="51" t="inlineStr">
        <is>
          <t>Pound</t>
        </is>
      </c>
      <c r="F358" s="46" t="n"/>
      <c r="G358" s="61"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3" t="inlineStr">
        <is>
          <t>Psybeam</t>
        </is>
      </c>
      <c r="F369" s="46" t="n"/>
      <c r="G369" s="63"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9" t="inlineStr">
        <is>
          <t>Razor Leaf</t>
        </is>
      </c>
      <c r="F389" s="46" t="n"/>
      <c r="G389" s="61" t="inlineStr">
        <is>
          <t>Water Gun</t>
        </is>
      </c>
      <c r="H389" s="46" t="n"/>
    </row>
    <row r="390">
      <c r="E390" s="61"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8" t="inlineStr">
        <is>
          <t>Fire Spin</t>
        </is>
      </c>
      <c r="F398" s="46" t="n"/>
      <c r="G398" s="61" t="inlineStr">
        <is>
          <t>Water Gun</t>
        </is>
      </c>
      <c r="H398" s="46" t="n"/>
      <c r="Q398" s="47" t="inlineStr">
        <is>
          <t>Moves</t>
        </is>
      </c>
    </row>
    <row r="399">
      <c r="E399" s="55" t="inlineStr">
        <is>
          <t>Smog</t>
        </is>
      </c>
      <c r="F399" s="46" t="n"/>
      <c r="G399" s="51" t="inlineStr">
        <is>
          <t>Supersonic</t>
        </is>
      </c>
      <c r="H399" s="46" t="n"/>
    </row>
    <row r="400">
      <c r="E400" s="62" t="inlineStr">
        <is>
          <t>Rock Throw</t>
        </is>
      </c>
      <c r="F400" s="46" t="n"/>
      <c r="G400" s="50" t="inlineStr">
        <is>
          <t>Bite</t>
        </is>
      </c>
      <c r="H400" s="46" t="n"/>
    </row>
    <row r="401">
      <c r="E401" s="51" t="inlineStr">
        <is>
          <t>Recover</t>
        </is>
      </c>
      <c r="F401" s="46" t="n"/>
      <c r="G401" s="60"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2" t="inlineStr">
        <is>
          <t>Rock Slide</t>
        </is>
      </c>
      <c r="F409" s="46" t="n"/>
    </row>
    <row r="410">
      <c r="E410" s="50" t="inlineStr">
        <is>
          <t>Feint Attack</t>
        </is>
      </c>
      <c r="F410" s="46" t="n"/>
    </row>
    <row r="411">
      <c r="E411" s="59"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1" t="inlineStr">
        <is>
          <t>Aqua Jet</t>
        </is>
      </c>
      <c r="H418" s="46" t="n"/>
      <c r="I418" s="51" t="inlineStr">
        <is>
          <t>Tackle</t>
        </is>
      </c>
      <c r="J418" s="46" t="n"/>
      <c r="Q418" s="47" t="inlineStr">
        <is>
          <t>Moves</t>
        </is>
      </c>
    </row>
    <row r="419">
      <c r="E419" s="51" t="inlineStr">
        <is>
          <t>Flail</t>
        </is>
      </c>
      <c r="F419" s="46" t="n"/>
      <c r="G419" s="53" t="inlineStr">
        <is>
          <t>Mud Shot</t>
        </is>
      </c>
      <c r="H419" s="46" t="n"/>
      <c r="I419" s="61" t="inlineStr">
        <is>
          <t>Water Pulse</t>
        </is>
      </c>
      <c r="J419" s="46" t="n"/>
    </row>
    <row r="420">
      <c r="E420" s="56" t="inlineStr">
        <is>
          <t>-</t>
        </is>
      </c>
      <c r="F420" s="46" t="n"/>
      <c r="G420" s="63" t="inlineStr">
        <is>
          <t>Psybeam</t>
        </is>
      </c>
      <c r="H420" s="46" t="n"/>
      <c r="I420" s="51" t="inlineStr">
        <is>
          <t>Headbutt</t>
        </is>
      </c>
      <c r="J420" s="46" t="n"/>
    </row>
    <row r="421">
      <c r="E421" s="56" t="inlineStr">
        <is>
          <t>-</t>
        </is>
      </c>
      <c r="F421" s="46" t="n"/>
      <c r="G421" s="61"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1"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2"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2"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8"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1" t="inlineStr">
        <is>
          <t>Water Gun</t>
        </is>
      </c>
      <c r="F459" s="46" t="n"/>
      <c r="G459" s="59" t="inlineStr">
        <is>
          <t>Razor Leaf</t>
        </is>
      </c>
      <c r="H459" s="46" t="n"/>
    </row>
    <row r="460">
      <c r="E460" s="51" t="inlineStr">
        <is>
          <t>Pound</t>
        </is>
      </c>
      <c r="F460" s="46" t="n"/>
      <c r="G460" s="61"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1"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2"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9" t="inlineStr">
        <is>
          <t>Stun Spore</t>
        </is>
      </c>
      <c r="F499" s="46" t="n"/>
      <c r="G499" s="62" t="inlineStr">
        <is>
          <t>Rollout</t>
        </is>
      </c>
      <c r="H499" s="46" t="n"/>
    </row>
    <row r="500">
      <c r="E500" s="59" t="inlineStr">
        <is>
          <t>Mega Drain</t>
        </is>
      </c>
      <c r="F500" s="46" t="n"/>
      <c r="G500" s="53" t="inlineStr">
        <is>
          <t>Mud Sport</t>
        </is>
      </c>
      <c r="H500" s="46" t="n"/>
    </row>
    <row r="501">
      <c r="E501" s="59" t="inlineStr">
        <is>
          <t>Leech Seed</t>
        </is>
      </c>
      <c r="F501" s="46" t="n"/>
      <c r="G501" s="62"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2" t="inlineStr">
        <is>
          <t>Rock Throw</t>
        </is>
      </c>
      <c r="F510" s="46" t="n"/>
      <c r="Q510" s="47" t="inlineStr">
        <is>
          <t>Moves</t>
        </is>
      </c>
    </row>
    <row r="511">
      <c r="E511" s="53" t="inlineStr">
        <is>
          <t>Sand Tomb</t>
        </is>
      </c>
      <c r="F511" s="46" t="n"/>
    </row>
    <row r="512">
      <c r="E512" s="58" t="inlineStr">
        <is>
          <t>Fire Spin</t>
        </is>
      </c>
      <c r="F512" s="46" t="n"/>
    </row>
    <row r="513">
      <c r="E513" s="51" t="inlineStr">
        <is>
          <t>Self Destruct</t>
        </is>
      </c>
      <c r="F513" s="46" t="n"/>
    </row>
    <row r="515" ht="20" customHeight="1">
      <c r="B515" s="40" t="inlineStr">
        <is>
          <t>Team Magma</t>
        </is>
      </c>
      <c r="C515" s="41" t="n"/>
      <c r="D515" s="41" t="n"/>
      <c r="E515" s="42" t="inlineStr">
        <is>
          <t>Team Magma Grunt (Rematch 1)</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60"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1" t="inlineStr">
        <is>
          <t>Water Gun</t>
        </is>
      </c>
      <c r="F531" s="46" t="n"/>
    </row>
    <row r="532">
      <c r="E532" s="51" t="inlineStr">
        <is>
          <t>Pound</t>
        </is>
      </c>
      <c r="F532" s="46" t="n"/>
    </row>
    <row r="533">
      <c r="E533" s="61"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9" t="inlineStr">
        <is>
          <t>Mega Drain</t>
        </is>
      </c>
      <c r="F550" s="46" t="n"/>
      <c r="Q550" s="47" t="inlineStr">
        <is>
          <t>Moves</t>
        </is>
      </c>
    </row>
    <row r="551">
      <c r="E551" s="51" t="inlineStr">
        <is>
          <t>Take Down</t>
        </is>
      </c>
      <c r="F551" s="46" t="n"/>
    </row>
    <row r="552">
      <c r="E552" s="59"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3"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3"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8"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2" t="inlineStr">
        <is>
          <t>Rock Throw</t>
        </is>
      </c>
      <c r="F580" s="46" t="n"/>
      <c r="G580" s="51" t="inlineStr">
        <is>
          <t>Tackle</t>
        </is>
      </c>
      <c r="H580" s="46" t="n"/>
      <c r="I580" s="53" t="inlineStr">
        <is>
          <t>Sand Tomb</t>
        </is>
      </c>
      <c r="J580" s="46" t="n"/>
      <c r="K580" s="60" t="inlineStr">
        <is>
          <t>Wing Attack</t>
        </is>
      </c>
      <c r="L580" s="46" t="n"/>
      <c r="Q580" s="47" t="inlineStr">
        <is>
          <t>Moves</t>
        </is>
      </c>
    </row>
    <row r="581">
      <c r="E581" s="53" t="inlineStr">
        <is>
          <t>Sand Tomb</t>
        </is>
      </c>
      <c r="F581" s="46" t="n"/>
      <c r="G581" s="53" t="inlineStr">
        <is>
          <t>Sand Attack</t>
        </is>
      </c>
      <c r="H581" s="46" t="n"/>
      <c r="I581" s="58" t="inlineStr">
        <is>
          <t>Fire Spin</t>
        </is>
      </c>
      <c r="J581" s="46" t="n"/>
      <c r="K581" s="55" t="inlineStr">
        <is>
          <t>Poison Sting</t>
        </is>
      </c>
      <c r="L581" s="46" t="n"/>
    </row>
    <row r="582">
      <c r="E582" s="58"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
Items: Super Potion / Super Potion</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60"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8"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9" t="inlineStr">
        <is>
          <t>Mega Drain</t>
        </is>
      </c>
      <c r="F602" s="46" t="n"/>
      <c r="Q602" s="47" t="inlineStr">
        <is>
          <t>Moves</t>
        </is>
      </c>
    </row>
    <row r="603">
      <c r="E603" s="51" t="inlineStr">
        <is>
          <t>Take Down</t>
        </is>
      </c>
      <c r="F603" s="46" t="n"/>
    </row>
    <row r="604">
      <c r="E604" s="59"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9" t="inlineStr">
        <is>
          <t>Mega Drain</t>
        </is>
      </c>
      <c r="F612" s="46" t="n"/>
      <c r="G612" s="59"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9" t="inlineStr">
        <is>
          <t>Stun Spore</t>
        </is>
      </c>
      <c r="F614" s="46" t="n"/>
      <c r="G614" s="59" t="inlineStr">
        <is>
          <t>Magical Leaf</t>
        </is>
      </c>
      <c r="H614" s="46" t="n"/>
      <c r="I614" s="51" t="inlineStr">
        <is>
          <t>Swift</t>
        </is>
      </c>
      <c r="J614" s="46" t="n"/>
    </row>
    <row r="615">
      <c r="E615" s="51" t="inlineStr">
        <is>
          <t>Headbutt</t>
        </is>
      </c>
      <c r="F615" s="46" t="n"/>
      <c r="G615" s="59" t="inlineStr">
        <is>
          <t>Stun Spore</t>
        </is>
      </c>
      <c r="H615" s="46" t="n"/>
      <c r="I615" s="60"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3"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3" t="inlineStr">
        <is>
          <t>Teleport</t>
        </is>
      </c>
      <c r="H624" s="46" t="n"/>
    </row>
    <row r="625">
      <c r="E625" s="53" t="inlineStr">
        <is>
          <t>Dig</t>
        </is>
      </c>
      <c r="F625" s="46" t="n"/>
      <c r="G625" s="62"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60"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8"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60" t="inlineStr">
        <is>
          <t>Aerial Ace</t>
        </is>
      </c>
      <c r="F666" s="46" t="n"/>
    </row>
    <row r="667">
      <c r="E667" s="55" t="inlineStr">
        <is>
          <t>Poison Jab</t>
        </is>
      </c>
      <c r="F667" s="46" t="n"/>
    </row>
    <row r="669" ht="20" customHeight="1">
      <c r="B669" s="40" t="inlineStr">
        <is>
          <t>Team Magma</t>
        </is>
      </c>
      <c r="C669" s="41" t="n"/>
      <c r="D669" s="41" t="n"/>
      <c r="E669" s="42" t="inlineStr">
        <is>
          <t>Team Magma Grunt (Rematch 1)</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 (Rematch 13)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 (Rematch 2)</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8" t="inlineStr">
        <is>
          <t>Fire Spin</t>
        </is>
      </c>
      <c r="F696" s="46" t="n"/>
      <c r="Q696" s="47" t="inlineStr">
        <is>
          <t>Moves</t>
        </is>
      </c>
    </row>
    <row r="697">
      <c r="E697" s="51" t="inlineStr">
        <is>
          <t>Self Destruct</t>
        </is>
      </c>
      <c r="F697" s="46" t="n"/>
    </row>
    <row r="698">
      <c r="E698" s="53" t="inlineStr">
        <is>
          <t>Earth Power</t>
        </is>
      </c>
      <c r="F698" s="46" t="n"/>
    </row>
    <row r="699">
      <c r="E699" s="62" t="inlineStr">
        <is>
          <t>Rock Slide</t>
        </is>
      </c>
      <c r="F699" s="46" t="n"/>
    </row>
    <row r="701" ht="20" customHeight="1">
      <c r="B701" s="40" t="inlineStr">
        <is>
          <t>Team Magma</t>
        </is>
      </c>
      <c r="C701" s="41" t="n"/>
      <c r="D701" s="41" t="n"/>
      <c r="E701" s="42" t="inlineStr">
        <is>
          <t>Team Magma Grunt (Rematch 3)</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3" t="inlineStr">
        <is>
          <t>Teleport</t>
        </is>
      </c>
      <c r="F707" s="46" t="n"/>
      <c r="G707" s="66" t="inlineStr">
        <is>
          <t>Steel Wing</t>
        </is>
      </c>
      <c r="H707" s="46" t="n"/>
    </row>
    <row r="708">
      <c r="E708" s="62" t="inlineStr">
        <is>
          <t>Ancient Power</t>
        </is>
      </c>
      <c r="F708" s="46" t="n"/>
      <c r="G708" s="50" t="inlineStr">
        <is>
          <t>Bite</t>
        </is>
      </c>
      <c r="H708" s="46" t="n"/>
    </row>
    <row r="709">
      <c r="E709" s="63" t="inlineStr">
        <is>
          <t>Zen Headbutt</t>
        </is>
      </c>
      <c r="F709" s="46" t="n"/>
      <c r="G709" s="60" t="inlineStr">
        <is>
          <t>Aerial Ace</t>
        </is>
      </c>
      <c r="H709" s="46" t="n"/>
    </row>
    <row r="711" ht="20" customHeight="1">
      <c r="B711" s="40" t="inlineStr">
        <is>
          <t>Team Magma</t>
        </is>
      </c>
      <c r="C711" s="41" t="n"/>
      <c r="D711" s="41" t="n"/>
      <c r="E711" s="42" t="inlineStr">
        <is>
          <t>Team Magma Grunt (Rematch 4)</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8" t="inlineStr">
        <is>
          <t>Fire Spin</t>
        </is>
      </c>
      <c r="H716" s="46" t="n"/>
      <c r="Q716" s="47" t="inlineStr">
        <is>
          <t>Moves</t>
        </is>
      </c>
    </row>
    <row r="717">
      <c r="E717" s="63" t="inlineStr">
        <is>
          <t>Teleport</t>
        </is>
      </c>
      <c r="F717" s="46" t="n"/>
      <c r="G717" s="51" t="inlineStr">
        <is>
          <t>Self Destruct</t>
        </is>
      </c>
      <c r="H717" s="46" t="n"/>
    </row>
    <row r="718">
      <c r="E718" s="62" t="inlineStr">
        <is>
          <t>Ancient Power</t>
        </is>
      </c>
      <c r="F718" s="46" t="n"/>
      <c r="G718" s="53" t="inlineStr">
        <is>
          <t>Earth Power</t>
        </is>
      </c>
      <c r="H718" s="46" t="n"/>
    </row>
    <row r="719">
      <c r="E719" s="63" t="inlineStr">
        <is>
          <t>Zen Headbutt</t>
        </is>
      </c>
      <c r="F719" s="46" t="n"/>
      <c r="G719" s="62"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 (Rematch 14)</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8" t="inlineStr">
        <is>
          <t>Fire Spin</t>
        </is>
      </c>
      <c r="F728" s="46" t="n"/>
      <c r="Q728" s="47" t="inlineStr">
        <is>
          <t>Moves</t>
        </is>
      </c>
    </row>
    <row r="729">
      <c r="E729" s="51" t="inlineStr">
        <is>
          <t>Self Destruct</t>
        </is>
      </c>
      <c r="F729" s="46" t="n"/>
    </row>
    <row r="730">
      <c r="E730" s="53" t="inlineStr">
        <is>
          <t>Earth Power</t>
        </is>
      </c>
      <c r="F730" s="46" t="n"/>
    </row>
    <row r="731">
      <c r="E731" s="62" t="inlineStr">
        <is>
          <t>Rock Slide</t>
        </is>
      </c>
      <c r="F731" s="46" t="n"/>
    </row>
    <row r="733" ht="20" customHeight="1">
      <c r="B733" s="40" t="inlineStr">
        <is>
          <t>Team Magma</t>
        </is>
      </c>
      <c r="C733" s="41" t="n"/>
      <c r="D733" s="41" t="n"/>
      <c r="E733" s="42" t="inlineStr">
        <is>
          <t>Team Magma Grunt (Rematch 5)</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 (Rematch 6)</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60" t="inlineStr">
        <is>
          <t>Aerial Ace</t>
        </is>
      </c>
      <c r="F750" s="46" t="n"/>
    </row>
    <row r="751">
      <c r="E751" s="55" t="inlineStr">
        <is>
          <t>Poison Jab</t>
        </is>
      </c>
      <c r="F751" s="46" t="n"/>
    </row>
    <row r="753" ht="20" customHeight="1">
      <c r="B753" s="40" t="inlineStr">
        <is>
          <t>Team Magma</t>
        </is>
      </c>
      <c r="C753" s="41" t="n"/>
      <c r="D753" s="41" t="n"/>
      <c r="E753" s="42" t="inlineStr">
        <is>
          <t>Team Magma Grunt (Rematch 7)</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 (Rematch 15)</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3" t="inlineStr">
        <is>
          <t>Teleport</t>
        </is>
      </c>
      <c r="F771" s="46" t="n"/>
    </row>
    <row r="772">
      <c r="E772" s="62" t="inlineStr">
        <is>
          <t>Ancient Power</t>
        </is>
      </c>
      <c r="F772" s="46" t="n"/>
    </row>
    <row r="773">
      <c r="E773" s="63" t="inlineStr">
        <is>
          <t>Zen Headbutt</t>
        </is>
      </c>
      <c r="F773" s="46" t="n"/>
    </row>
    <row r="775" ht="20" customHeight="1">
      <c r="B775" s="40" t="inlineStr">
        <is>
          <t>Team Magma</t>
        </is>
      </c>
      <c r="C775" s="41" t="n"/>
      <c r="D775" s="41" t="n"/>
      <c r="E775" s="42" t="inlineStr">
        <is>
          <t>Team Magma Grunt (Rematch 8)</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60"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 (Rematch 9)</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 (Rematch 10)</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3" t="inlineStr">
        <is>
          <t>Teleport</t>
        </is>
      </c>
      <c r="F805" s="46" t="n"/>
    </row>
    <row r="806">
      <c r="E806" s="62" t="inlineStr">
        <is>
          <t>Ancient Power</t>
        </is>
      </c>
      <c r="F806" s="46" t="n"/>
    </row>
    <row r="807">
      <c r="E807" s="63" t="inlineStr">
        <is>
          <t>Zen Headbutt</t>
        </is>
      </c>
      <c r="F807" s="46" t="n"/>
    </row>
    <row r="809" ht="20" customHeight="1">
      <c r="B809" s="40" t="inlineStr">
        <is>
          <t>Team Magma</t>
        </is>
      </c>
      <c r="C809" s="41" t="n"/>
      <c r="D809" s="41" t="n"/>
      <c r="E809" s="42" t="inlineStr">
        <is>
          <t>Team Magma Grunt (Rematch 11)</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8" t="inlineStr">
        <is>
          <t>Fire Spin</t>
        </is>
      </c>
      <c r="F814" s="46" t="n"/>
      <c r="Q814" s="47" t="inlineStr">
        <is>
          <t>Moves</t>
        </is>
      </c>
    </row>
    <row r="815">
      <c r="E815" s="51" t="inlineStr">
        <is>
          <t>Self Destruct</t>
        </is>
      </c>
      <c r="F815" s="46" t="n"/>
    </row>
    <row r="816">
      <c r="E816" s="53" t="inlineStr">
        <is>
          <t>Earth Power</t>
        </is>
      </c>
      <c r="F816" s="46" t="n"/>
    </row>
    <row r="817">
      <c r="E817" s="62" t="inlineStr">
        <is>
          <t>Rock Slide</t>
        </is>
      </c>
      <c r="F817" s="46" t="n"/>
    </row>
    <row r="819" ht="20" customHeight="1">
      <c r="B819" s="40" t="inlineStr">
        <is>
          <t>Team Magma</t>
        </is>
      </c>
      <c r="C819" s="41" t="n"/>
      <c r="D819" s="41" t="n"/>
      <c r="E819" s="42" t="inlineStr">
        <is>
          <t>Team Magma Grunt (Rematch 12)</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60"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8"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60" t="inlineStr">
        <is>
          <t>Aerial Ace</t>
        </is>
      </c>
      <c r="J836" s="46" t="n"/>
      <c r="K836" s="62" t="inlineStr">
        <is>
          <t>Rock Slide</t>
        </is>
      </c>
      <c r="L836" s="46" t="n"/>
    </row>
    <row r="837">
      <c r="E837" s="62" t="inlineStr">
        <is>
          <t>Rock Slide</t>
        </is>
      </c>
      <c r="F837" s="46" t="n"/>
      <c r="G837" s="52" t="inlineStr">
        <is>
          <t>Thunder Fang</t>
        </is>
      </c>
      <c r="H837" s="46" t="n"/>
      <c r="I837" s="55" t="inlineStr">
        <is>
          <t>Poison Jab</t>
        </is>
      </c>
      <c r="J837" s="46" t="n"/>
      <c r="K837" s="58"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
Items: Super Potion / Super Potion</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2" t="inlineStr">
        <is>
          <t>Rock Slide</t>
        </is>
      </c>
      <c r="J845" s="46" t="n"/>
    </row>
    <row r="846">
      <c r="E846" s="52" t="inlineStr">
        <is>
          <t>Thunder Fang</t>
        </is>
      </c>
      <c r="F846" s="46" t="n"/>
      <c r="G846" s="60" t="inlineStr">
        <is>
          <t>Aerial Ace</t>
        </is>
      </c>
      <c r="H846" s="46" t="n"/>
      <c r="I846" s="58"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8"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8"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3" t="inlineStr">
        <is>
          <t>Confusion</t>
        </is>
      </c>
      <c r="F878" s="46" t="n"/>
    </row>
    <row r="879">
      <c r="E879" s="58"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8"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c r="Q896" s="44" t="inlineStr">
        <is>
          <t>Items: Hyper Potion</t>
        </is>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8"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2" t="inlineStr">
        <is>
          <t>Rock Throw</t>
        </is>
      </c>
      <c r="F912" s="46" t="n"/>
      <c r="Q912" s="47" t="inlineStr">
        <is>
          <t>Moves</t>
        </is>
      </c>
    </row>
    <row r="913">
      <c r="E913" s="51" t="inlineStr">
        <is>
          <t>Recover</t>
        </is>
      </c>
      <c r="F913" s="46" t="n"/>
    </row>
    <row r="914">
      <c r="E914" s="62" t="inlineStr">
        <is>
          <t>Rock Slide</t>
        </is>
      </c>
      <c r="F914" s="46" t="n"/>
    </row>
    <row r="915">
      <c r="E915" s="58"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2" t="inlineStr">
        <is>
          <t>Rock Throw</t>
        </is>
      </c>
      <c r="F923" s="46" t="n"/>
      <c r="G923" s="62" t="inlineStr">
        <is>
          <t>Rock Throw</t>
        </is>
      </c>
      <c r="H923" s="46" t="n"/>
    </row>
    <row r="924">
      <c r="E924" s="51" t="inlineStr">
        <is>
          <t>Recover</t>
        </is>
      </c>
      <c r="F924" s="46" t="n"/>
      <c r="G924" s="51" t="inlineStr">
        <is>
          <t>Recover</t>
        </is>
      </c>
      <c r="H924" s="46" t="n"/>
    </row>
    <row r="925">
      <c r="E925" s="62" t="inlineStr">
        <is>
          <t>Rock Slide</t>
        </is>
      </c>
      <c r="F925" s="46" t="n"/>
      <c r="G925" s="62"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2" t="inlineStr">
        <is>
          <t>Rock Throw</t>
        </is>
      </c>
      <c r="F932" s="46" t="n"/>
      <c r="Q932" s="47" t="inlineStr">
        <is>
          <t>Moves</t>
        </is>
      </c>
    </row>
    <row r="933">
      <c r="E933" s="51" t="inlineStr">
        <is>
          <t>Recover</t>
        </is>
      </c>
      <c r="F933" s="46" t="n"/>
    </row>
    <row r="934">
      <c r="E934" s="62" t="inlineStr">
        <is>
          <t>Rock Slide</t>
        </is>
      </c>
      <c r="F934" s="46" t="n"/>
    </row>
    <row r="935">
      <c r="E935" s="58"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
Items: Hyper Potion / Hyper Potion</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8" t="inlineStr">
        <is>
          <t>Overheat</t>
        </is>
      </c>
      <c r="F944" s="46" t="n"/>
      <c r="G944" s="58" t="inlineStr">
        <is>
          <t>Overheat</t>
        </is>
      </c>
      <c r="H944" s="46" t="n"/>
      <c r="I944" s="58" t="inlineStr">
        <is>
          <t>Overheat</t>
        </is>
      </c>
      <c r="J944" s="46" t="n"/>
      <c r="K944" s="58" t="inlineStr">
        <is>
          <t>Overheat</t>
        </is>
      </c>
      <c r="L944" s="46" t="n"/>
      <c r="Q944" s="47" t="inlineStr">
        <is>
          <t>Moves</t>
        </is>
      </c>
    </row>
    <row r="945">
      <c r="E945" s="51" t="inlineStr">
        <is>
          <t>Take Down</t>
        </is>
      </c>
      <c r="F945" s="46" t="n"/>
      <c r="G945" s="55" t="inlineStr">
        <is>
          <t>Smog</t>
        </is>
      </c>
      <c r="H945" s="46" t="n"/>
      <c r="I945" s="51" t="inlineStr">
        <is>
          <t>Tackle</t>
        </is>
      </c>
      <c r="J945" s="46" t="n"/>
      <c r="K945" s="58" t="inlineStr">
        <is>
          <t>Sunny Day</t>
        </is>
      </c>
      <c r="L945" s="46" t="n"/>
    </row>
    <row r="946">
      <c r="E946" s="53" t="inlineStr">
        <is>
          <t>Magnitude</t>
        </is>
      </c>
      <c r="F946" s="46" t="n"/>
      <c r="G946" s="63" t="inlineStr">
        <is>
          <t>Light Screen</t>
        </is>
      </c>
      <c r="H946" s="46" t="n"/>
      <c r="I946" s="58" t="inlineStr">
        <is>
          <t>Sunny Day</t>
        </is>
      </c>
      <c r="J946" s="46" t="n"/>
      <c r="K946" s="51" t="inlineStr">
        <is>
          <t>Body Slam</t>
        </is>
      </c>
      <c r="L946" s="46" t="n"/>
    </row>
    <row r="947">
      <c r="E947" s="58" t="inlineStr">
        <is>
          <t>Sunny Day</t>
        </is>
      </c>
      <c r="F947" s="46" t="n"/>
      <c r="G947" s="58"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1"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1" t="inlineStr">
        <is>
          <t>Aqua Cutter</t>
        </is>
      </c>
      <c r="H14" s="46" t="n"/>
    </row>
    <row r="15">
      <c r="E15" s="67" t="inlineStr">
        <is>
          <t>Confuse Ray</t>
        </is>
      </c>
      <c r="F15" s="46" t="n"/>
      <c r="G15" s="61"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60"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60"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2"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60" t="inlineStr">
        <is>
          <t>Wing Attack</t>
        </is>
      </c>
      <c r="F53" s="46" t="n"/>
    </row>
    <row r="54">
      <c r="E54" s="61"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9" t="inlineStr">
        <is>
          <t>Mega Drain</t>
        </is>
      </c>
      <c r="F62" s="46" t="n"/>
      <c r="G62" s="55" t="inlineStr">
        <is>
          <t>Poison Powder</t>
        </is>
      </c>
      <c r="H62" s="46" t="n"/>
      <c r="I62" s="59" t="inlineStr">
        <is>
          <t>Mega Drain</t>
        </is>
      </c>
      <c r="J62" s="46" t="n"/>
      <c r="Q62" s="47" t="inlineStr">
        <is>
          <t>Moves</t>
        </is>
      </c>
    </row>
    <row r="63">
      <c r="E63" s="55" t="inlineStr">
        <is>
          <t>Poison Sting</t>
        </is>
      </c>
      <c r="F63" s="46" t="n"/>
      <c r="G63" s="59"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9" t="inlineStr">
        <is>
          <t>Stun Spore</t>
        </is>
      </c>
      <c r="F65" s="46" t="n"/>
      <c r="G65" s="59" t="inlineStr">
        <is>
          <t>Stun Spore</t>
        </is>
      </c>
      <c r="H65" s="46" t="n"/>
      <c r="I65" s="59"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3" t="inlineStr">
        <is>
          <t>Psybeam</t>
        </is>
      </c>
      <c r="F73" s="46" t="n"/>
    </row>
    <row r="74">
      <c r="E74" s="61"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2" t="inlineStr">
        <is>
          <t>Rock Slide</t>
        </is>
      </c>
      <c r="F84" s="46" t="n"/>
      <c r="G84" s="50" t="inlineStr">
        <is>
          <t>Bite</t>
        </is>
      </c>
      <c r="H84" s="46" t="n"/>
      <c r="I84" s="50" t="inlineStr">
        <is>
          <t>Bite</t>
        </is>
      </c>
      <c r="J84" s="46" t="n"/>
      <c r="Q84" s="47" t="inlineStr">
        <is>
          <t>Moves</t>
        </is>
      </c>
    </row>
    <row r="85">
      <c r="E85" s="58" t="inlineStr">
        <is>
          <t>Will O Wisp</t>
        </is>
      </c>
      <c r="F85" s="46" t="n"/>
      <c r="G85" s="50" t="inlineStr">
        <is>
          <t>Pursuit</t>
        </is>
      </c>
      <c r="H85" s="46" t="n"/>
      <c r="I85" s="53" t="inlineStr">
        <is>
          <t>Dig</t>
        </is>
      </c>
      <c r="J85" s="46" t="n"/>
    </row>
    <row r="86">
      <c r="E86" s="51" t="inlineStr">
        <is>
          <t>Body Slam</t>
        </is>
      </c>
      <c r="F86" s="46" t="n"/>
      <c r="G86" s="61" t="inlineStr">
        <is>
          <t>Bubble Beam</t>
        </is>
      </c>
      <c r="H86" s="46" t="n"/>
      <c r="I86" s="51" t="inlineStr">
        <is>
          <t>False Swipe</t>
        </is>
      </c>
      <c r="J86" s="46" t="n"/>
    </row>
    <row r="87">
      <c r="E87" s="58" t="inlineStr">
        <is>
          <t>Lava Plume</t>
        </is>
      </c>
      <c r="F87" s="46" t="n"/>
      <c r="G87" s="60"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1" t="inlineStr">
        <is>
          <t>Water Gun</t>
        </is>
      </c>
      <c r="F94" s="46" t="n"/>
      <c r="G94" s="62" t="inlineStr">
        <is>
          <t>Rock Slide</t>
        </is>
      </c>
      <c r="H94" s="46" t="n"/>
      <c r="I94" s="51" t="inlineStr">
        <is>
          <t>Take Down</t>
        </is>
      </c>
      <c r="J94" s="46" t="n"/>
      <c r="Q94" s="47" t="inlineStr">
        <is>
          <t>Moves</t>
        </is>
      </c>
    </row>
    <row r="95">
      <c r="E95" s="50" t="inlineStr">
        <is>
          <t>Absorb</t>
        </is>
      </c>
      <c r="F95" s="46" t="n"/>
      <c r="G95" s="58" t="inlineStr">
        <is>
          <t>Will O Wisp</t>
        </is>
      </c>
      <c r="H95" s="46" t="n"/>
      <c r="I95" s="53" t="inlineStr">
        <is>
          <t>Mud Bomb</t>
        </is>
      </c>
      <c r="J95" s="46" t="n"/>
    </row>
    <row r="96">
      <c r="E96" s="51" t="inlineStr">
        <is>
          <t>Nature Power</t>
        </is>
      </c>
      <c r="F96" s="46" t="n"/>
      <c r="G96" s="51" t="inlineStr">
        <is>
          <t>Body Slam</t>
        </is>
      </c>
      <c r="H96" s="46" t="n"/>
      <c r="I96" s="61" t="inlineStr">
        <is>
          <t>Muddy Water</t>
        </is>
      </c>
      <c r="J96" s="46" t="n"/>
    </row>
    <row r="97">
      <c r="E97" s="59" t="inlineStr">
        <is>
          <t>Magical Leaf</t>
        </is>
      </c>
      <c r="F97" s="46" t="n"/>
      <c r="G97" s="58"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1" t="inlineStr">
        <is>
          <t>Water Gun</t>
        </is>
      </c>
      <c r="H104" s="46" t="n"/>
      <c r="I104" s="65" t="inlineStr">
        <is>
          <t>Double Kick</t>
        </is>
      </c>
      <c r="J104" s="46" t="n"/>
      <c r="Q104" s="47" t="inlineStr">
        <is>
          <t>Moves</t>
        </is>
      </c>
    </row>
    <row r="105">
      <c r="E105" s="50" t="inlineStr">
        <is>
          <t>Pursuit</t>
        </is>
      </c>
      <c r="F105" s="46" t="n"/>
      <c r="G105" s="50" t="inlineStr">
        <is>
          <t>Absorb</t>
        </is>
      </c>
      <c r="H105" s="46" t="n"/>
      <c r="I105" s="60" t="inlineStr">
        <is>
          <t>Aerial Ace</t>
        </is>
      </c>
      <c r="J105" s="46" t="n"/>
    </row>
    <row r="106">
      <c r="E106" s="61" t="inlineStr">
        <is>
          <t>Bubble Beam</t>
        </is>
      </c>
      <c r="F106" s="46" t="n"/>
      <c r="G106" s="51" t="inlineStr">
        <is>
          <t>Nature Power</t>
        </is>
      </c>
      <c r="H106" s="46" t="n"/>
      <c r="I106" s="58" t="inlineStr">
        <is>
          <t>Flame Wheel</t>
        </is>
      </c>
      <c r="J106" s="46" t="n"/>
    </row>
    <row r="107">
      <c r="E107" s="60" t="inlineStr">
        <is>
          <t>Pluck</t>
        </is>
      </c>
      <c r="F107" s="46" t="n"/>
      <c r="G107" s="59"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1"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
Items: Full Restore</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9" t="inlineStr">
        <is>
          <t>Stun Spore</t>
        </is>
      </c>
      <c r="H124" s="46" t="n"/>
      <c r="Q124" s="47" t="inlineStr">
        <is>
          <t>Moves</t>
        </is>
      </c>
    </row>
    <row r="125">
      <c r="E125" s="59" t="inlineStr">
        <is>
          <t>Magical Leaf</t>
        </is>
      </c>
      <c r="F125" s="46" t="n"/>
      <c r="G125" s="51" t="inlineStr">
        <is>
          <t>Double Slap</t>
        </is>
      </c>
      <c r="H125" s="46" t="n"/>
    </row>
    <row r="126">
      <c r="E126" s="59"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3" t="inlineStr">
        <is>
          <t>Psybeam</t>
        </is>
      </c>
      <c r="H134" s="46" t="n"/>
      <c r="I134" s="61" t="inlineStr">
        <is>
          <t>Water Pulse</t>
        </is>
      </c>
      <c r="J134" s="46" t="n"/>
      <c r="K134" s="51" t="inlineStr">
        <is>
          <t>Hyper Fang</t>
        </is>
      </c>
      <c r="L134" s="46" t="n"/>
      <c r="Q134" s="47" t="inlineStr">
        <is>
          <t>Moves</t>
        </is>
      </c>
    </row>
    <row r="135">
      <c r="E135" s="51" t="inlineStr">
        <is>
          <t>Flail</t>
        </is>
      </c>
      <c r="F135" s="46" t="n"/>
      <c r="G135" s="61"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1" t="inlineStr">
        <is>
          <t>Aqua Cutter</t>
        </is>
      </c>
      <c r="L136" s="46" t="n"/>
    </row>
    <row r="137">
      <c r="E137" s="56" t="inlineStr">
        <is>
          <t>-</t>
        </is>
      </c>
      <c r="F137" s="46" t="n"/>
      <c r="G137" s="55" t="inlineStr">
        <is>
          <t>Poison Jab</t>
        </is>
      </c>
      <c r="H137" s="46" t="n"/>
      <c r="I137" s="56" t="inlineStr">
        <is>
          <t>-</t>
        </is>
      </c>
      <c r="J137" s="46" t="n"/>
      <c r="K137" s="61"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2" t="inlineStr">
        <is>
          <t>Rock Slide</t>
        </is>
      </c>
      <c r="F144" s="46" t="n"/>
      <c r="G144" s="58" t="inlineStr">
        <is>
          <t>Fire Spin</t>
        </is>
      </c>
      <c r="H144" s="46" t="n"/>
      <c r="Q144" s="47" t="inlineStr">
        <is>
          <t>Moves</t>
        </is>
      </c>
    </row>
    <row r="145">
      <c r="E145" s="58" t="inlineStr">
        <is>
          <t>Will O Wisp</t>
        </is>
      </c>
      <c r="F145" s="46" t="n"/>
      <c r="G145" s="51" t="inlineStr">
        <is>
          <t>Self Destruct</t>
        </is>
      </c>
      <c r="H145" s="46" t="n"/>
    </row>
    <row r="146">
      <c r="E146" s="51" t="inlineStr">
        <is>
          <t>Body Slam</t>
        </is>
      </c>
      <c r="F146" s="46" t="n"/>
      <c r="G146" s="53" t="inlineStr">
        <is>
          <t>Earth Power</t>
        </is>
      </c>
      <c r="H146" s="46" t="n"/>
    </row>
    <row r="147">
      <c r="E147" s="58" t="inlineStr">
        <is>
          <t>Lava Plume</t>
        </is>
      </c>
      <c r="F147" s="46" t="n"/>
      <c r="G147" s="62"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60"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9"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60"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3"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60" t="inlineStr">
        <is>
          <t>Wing Attack</t>
        </is>
      </c>
      <c r="F205" s="46" t="n"/>
      <c r="G205" s="51" t="inlineStr">
        <is>
          <t>Nature Power</t>
        </is>
      </c>
      <c r="H205" s="46" t="n"/>
    </row>
    <row r="206">
      <c r="E206" s="61" t="inlineStr">
        <is>
          <t>Water Pulse</t>
        </is>
      </c>
      <c r="F206" s="46" t="n"/>
      <c r="G206" s="51" t="inlineStr">
        <is>
          <t>Sweet Scent</t>
        </is>
      </c>
      <c r="H206" s="46" t="n"/>
    </row>
    <row r="207">
      <c r="E207" s="50" t="inlineStr">
        <is>
          <t>Pursuit</t>
        </is>
      </c>
      <c r="F207" s="46" t="n"/>
      <c r="G207" s="59"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c r="Q210" s="44" t="inlineStr">
        <is>
          <t>Items: Full Restore</t>
        </is>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9"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60"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2" t="inlineStr">
        <is>
          <t>Rock Slide</t>
        </is>
      </c>
      <c r="F234" s="46" t="n"/>
      <c r="G234" s="61" t="inlineStr">
        <is>
          <t>Water Gun</t>
        </is>
      </c>
      <c r="H234" s="46" t="n"/>
      <c r="I234" s="50" t="inlineStr">
        <is>
          <t>Bite</t>
        </is>
      </c>
      <c r="J234" s="46" t="n"/>
      <c r="Q234" s="47" t="inlineStr">
        <is>
          <t>Moves</t>
        </is>
      </c>
    </row>
    <row r="235">
      <c r="E235" s="58"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8" t="inlineStr">
        <is>
          <t>Lava Plume</t>
        </is>
      </c>
      <c r="F237" s="46" t="n"/>
      <c r="G237" s="59"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1" t="inlineStr">
        <is>
          <t>Water Gun</t>
        </is>
      </c>
      <c r="F244" s="46" t="n"/>
      <c r="G244" s="62" t="inlineStr">
        <is>
          <t>Rock Slide</t>
        </is>
      </c>
      <c r="H244" s="46" t="n"/>
      <c r="I244" s="51" t="inlineStr">
        <is>
          <t>Take Down</t>
        </is>
      </c>
      <c r="J244" s="46" t="n"/>
      <c r="Q244" s="47" t="inlineStr">
        <is>
          <t>Moves</t>
        </is>
      </c>
    </row>
    <row r="245">
      <c r="E245" s="50" t="inlineStr">
        <is>
          <t>Absorb</t>
        </is>
      </c>
      <c r="F245" s="46" t="n"/>
      <c r="G245" s="58" t="inlineStr">
        <is>
          <t>Will O Wisp</t>
        </is>
      </c>
      <c r="H245" s="46" t="n"/>
      <c r="I245" s="53" t="inlineStr">
        <is>
          <t>Mud Bomb</t>
        </is>
      </c>
      <c r="J245" s="46" t="n"/>
    </row>
    <row r="246">
      <c r="E246" s="51" t="inlineStr">
        <is>
          <t>Nature Power</t>
        </is>
      </c>
      <c r="F246" s="46" t="n"/>
      <c r="G246" s="51" t="inlineStr">
        <is>
          <t>Body Slam</t>
        </is>
      </c>
      <c r="H246" s="46" t="n"/>
      <c r="I246" s="61" t="inlineStr">
        <is>
          <t>Muddy Water</t>
        </is>
      </c>
      <c r="J246" s="46" t="n"/>
    </row>
    <row r="247">
      <c r="E247" s="59" t="inlineStr">
        <is>
          <t>Magical Leaf</t>
        </is>
      </c>
      <c r="F247" s="46" t="n"/>
      <c r="G247" s="58"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1" t="inlineStr">
        <is>
          <t>Water Gun</t>
        </is>
      </c>
      <c r="H254" s="46" t="n"/>
      <c r="I254" s="65" t="inlineStr">
        <is>
          <t>Double Kick</t>
        </is>
      </c>
      <c r="J254" s="46" t="n"/>
      <c r="Q254" s="47" t="inlineStr">
        <is>
          <t>Moves</t>
        </is>
      </c>
    </row>
    <row r="255">
      <c r="E255" s="50" t="inlineStr">
        <is>
          <t>Pursuit</t>
        </is>
      </c>
      <c r="F255" s="46" t="n"/>
      <c r="G255" s="50" t="inlineStr">
        <is>
          <t>Absorb</t>
        </is>
      </c>
      <c r="H255" s="46" t="n"/>
      <c r="I255" s="60" t="inlineStr">
        <is>
          <t>Aerial Ace</t>
        </is>
      </c>
      <c r="J255" s="46" t="n"/>
    </row>
    <row r="256">
      <c r="E256" s="61" t="inlineStr">
        <is>
          <t>Bubble Beam</t>
        </is>
      </c>
      <c r="F256" s="46" t="n"/>
      <c r="G256" s="51" t="inlineStr">
        <is>
          <t>Nature Power</t>
        </is>
      </c>
      <c r="H256" s="46" t="n"/>
      <c r="I256" s="58" t="inlineStr">
        <is>
          <t>Flame Wheel</t>
        </is>
      </c>
      <c r="J256" s="46" t="n"/>
    </row>
    <row r="257">
      <c r="E257" s="60" t="inlineStr">
        <is>
          <t>Pluck</t>
        </is>
      </c>
      <c r="F257" s="46" t="n"/>
      <c r="G257" s="59"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60"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3" t="inlineStr">
        <is>
          <t>Psybeam</t>
        </is>
      </c>
      <c r="F275" s="46" t="n"/>
    </row>
    <row r="276">
      <c r="E276" s="61"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60"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60"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60" t="inlineStr">
        <is>
          <t>Aerial Ace</t>
        </is>
      </c>
      <c r="F319" s="46" t="n"/>
      <c r="G319" s="51" t="inlineStr">
        <is>
          <t>Body Slam</t>
        </is>
      </c>
      <c r="H319" s="46" t="n"/>
    </row>
    <row r="321" ht="20" customHeight="1">
      <c r="B321" s="40" t="inlineStr">
        <is>
          <t>Team Aqua</t>
        </is>
      </c>
      <c r="C321" s="41" t="n"/>
      <c r="D321" s="41" t="n"/>
      <c r="E321" s="42" t="inlineStr">
        <is>
          <t>Team Aqua Grunt (Rematch 3)</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1" t="inlineStr">
        <is>
          <t>Aqua Cutter</t>
        </is>
      </c>
      <c r="F326" s="46" t="n"/>
      <c r="Q326" s="47" t="inlineStr">
        <is>
          <t>Moves</t>
        </is>
      </c>
    </row>
    <row r="327">
      <c r="E327" s="61"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 (Rematch 1)</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1" t="inlineStr">
        <is>
          <t>Aqua Cutter</t>
        </is>
      </c>
      <c r="H339" s="46" t="n"/>
    </row>
    <row r="340">
      <c r="E340" s="51" t="inlineStr">
        <is>
          <t>Odor Sleuth</t>
        </is>
      </c>
      <c r="F340" s="46" t="n"/>
      <c r="G340" s="61"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 (Rematch 2)</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1" t="inlineStr">
        <is>
          <t>Aqua Cutter</t>
        </is>
      </c>
      <c r="J349" s="46" t="n"/>
    </row>
    <row r="350">
      <c r="E350" s="51" t="inlineStr">
        <is>
          <t>Odor Sleuth</t>
        </is>
      </c>
      <c r="F350" s="46" t="n"/>
      <c r="G350" s="50" t="inlineStr">
        <is>
          <t>Bite</t>
        </is>
      </c>
      <c r="H350" s="46" t="n"/>
      <c r="I350" s="61" t="inlineStr">
        <is>
          <t>Water Pulse</t>
        </is>
      </c>
      <c r="J350" s="46" t="n"/>
    </row>
    <row r="351">
      <c r="E351" s="51" t="inlineStr">
        <is>
          <t>Body Slam</t>
        </is>
      </c>
      <c r="F351" s="46" t="n"/>
      <c r="G351" s="60" t="inlineStr">
        <is>
          <t>Aerial Ace</t>
        </is>
      </c>
      <c r="H351" s="46" t="n"/>
      <c r="I351" s="50" t="inlineStr">
        <is>
          <t>Payback</t>
        </is>
      </c>
      <c r="J351" s="46" t="n"/>
    </row>
    <row r="353" ht="20" customHeight="1">
      <c r="B353" s="40" t="inlineStr">
        <is>
          <t>Team Aqua</t>
        </is>
      </c>
      <c r="C353" s="41" t="n"/>
      <c r="D353" s="41" t="n"/>
      <c r="E353" s="42" t="inlineStr">
        <is>
          <t>Team Aqua Grunt (Rematch 4)</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60"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1" t="inlineStr">
        <is>
          <t>Aqua Cutter</t>
        </is>
      </c>
      <c r="F368" s="46" t="n"/>
      <c r="G368" s="50" t="inlineStr">
        <is>
          <t>Bite</t>
        </is>
      </c>
      <c r="H368" s="46" t="n"/>
      <c r="Q368" s="47" t="inlineStr">
        <is>
          <t>Moves</t>
        </is>
      </c>
    </row>
    <row r="369">
      <c r="E369" s="61"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60" t="inlineStr">
        <is>
          <t>Air Cutter</t>
        </is>
      </c>
      <c r="F382" s="46" t="n"/>
      <c r="G382" s="60" t="inlineStr">
        <is>
          <t>Air Cutter</t>
        </is>
      </c>
      <c r="H382" s="46" t="n"/>
      <c r="I382" s="60"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9" t="inlineStr">
        <is>
          <t>Magical Leaf</t>
        </is>
      </c>
      <c r="F392" s="46" t="n"/>
    </row>
    <row r="393">
      <c r="E393" s="60"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60"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1" t="inlineStr">
        <is>
          <t>Bubble Beam</t>
        </is>
      </c>
      <c r="H402" s="46" t="n"/>
    </row>
    <row r="403">
      <c r="E403" s="60" t="inlineStr">
        <is>
          <t>Aerial Ace</t>
        </is>
      </c>
      <c r="F403" s="46" t="n"/>
      <c r="G403" s="60"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60" t="inlineStr">
        <is>
          <t>Aerial Ace</t>
        </is>
      </c>
      <c r="H410" s="46" t="n"/>
      <c r="Q410" s="47" t="inlineStr">
        <is>
          <t>Moves</t>
        </is>
      </c>
    </row>
    <row r="411">
      <c r="E411" s="51" t="inlineStr">
        <is>
          <t>Quick Attack</t>
        </is>
      </c>
      <c r="F411" s="46" t="n"/>
      <c r="G411" s="63" t="inlineStr">
        <is>
          <t>Psybeam</t>
        </is>
      </c>
      <c r="H411" s="46" t="n"/>
    </row>
    <row r="412">
      <c r="E412" s="60"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60"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60" t="inlineStr">
        <is>
          <t>Pluck</t>
        </is>
      </c>
      <c r="F431" s="46" t="n"/>
      <c r="G431" s="60" t="inlineStr">
        <is>
          <t>Aerial Ace</t>
        </is>
      </c>
      <c r="H431" s="46" t="n"/>
      <c r="I431" s="51" t="inlineStr">
        <is>
          <t>Sweet Scent</t>
        </is>
      </c>
      <c r="J431" s="46" t="n"/>
    </row>
    <row r="432">
      <c r="E432" s="51" t="inlineStr">
        <is>
          <t>Secret Power</t>
        </is>
      </c>
      <c r="F432" s="46" t="n"/>
      <c r="G432" s="51" t="inlineStr">
        <is>
          <t>Whirlwind</t>
        </is>
      </c>
      <c r="H432" s="46" t="n"/>
      <c r="I432" s="59" t="inlineStr">
        <is>
          <t>Magical Leaf</t>
        </is>
      </c>
      <c r="J432" s="46" t="n"/>
    </row>
    <row r="433">
      <c r="E433" s="66" t="inlineStr">
        <is>
          <t>Metal Claw</t>
        </is>
      </c>
      <c r="F433" s="46" t="n"/>
      <c r="G433" s="66" t="inlineStr">
        <is>
          <t>Flash Cannon</t>
        </is>
      </c>
      <c r="H433" s="46" t="n"/>
      <c r="I433" s="60"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
Items: Hyper Potion / Hyper Potion</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8" t="inlineStr">
        <is>
          <t>Sunny Day</t>
        </is>
      </c>
      <c r="H440" s="46" t="n"/>
      <c r="I440" s="61" t="inlineStr">
        <is>
          <t>Water Gun</t>
        </is>
      </c>
      <c r="J440" s="46" t="n"/>
      <c r="K440" s="53" t="inlineStr">
        <is>
          <t>Sand Attack</t>
        </is>
      </c>
      <c r="L440" s="46" t="n"/>
      <c r="M440" s="53" t="inlineStr">
        <is>
          <t>Earthquake</t>
        </is>
      </c>
      <c r="N440" s="46" t="n"/>
      <c r="Q440" s="47" t="inlineStr">
        <is>
          <t>Moves</t>
        </is>
      </c>
    </row>
    <row r="441">
      <c r="E441" s="60" t="inlineStr">
        <is>
          <t>Mirror Move</t>
        </is>
      </c>
      <c r="F441" s="46" t="n"/>
      <c r="G441" s="60"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9" t="inlineStr">
        <is>
          <t>Solar Beam</t>
        </is>
      </c>
      <c r="H442" s="46" t="n"/>
      <c r="I442" s="51" t="inlineStr">
        <is>
          <t>Protect</t>
        </is>
      </c>
      <c r="J442" s="46" t="n"/>
      <c r="K442" s="66" t="inlineStr">
        <is>
          <t>Steel Wing</t>
        </is>
      </c>
      <c r="L442" s="46" t="n"/>
      <c r="M442" s="68" t="inlineStr">
        <is>
          <t>Dragon Dance</t>
        </is>
      </c>
      <c r="N442" s="46" t="n"/>
    </row>
    <row r="443">
      <c r="E443" s="60" t="inlineStr">
        <is>
          <t>Aerial Ace</t>
        </is>
      </c>
      <c r="F443" s="46" t="n"/>
      <c r="G443" s="59" t="inlineStr">
        <is>
          <t>Synthesis</t>
        </is>
      </c>
      <c r="H443" s="46" t="n"/>
      <c r="I443" s="60" t="inlineStr">
        <is>
          <t>Aerial Ace</t>
        </is>
      </c>
      <c r="J443" s="46" t="n"/>
      <c r="K443" s="60" t="inlineStr">
        <is>
          <t>Aerial Ace</t>
        </is>
      </c>
      <c r="L443" s="46" t="n"/>
      <c r="M443" s="60"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1" t="inlineStr">
        <is>
          <t>Rain Dance</t>
        </is>
      </c>
      <c r="F12" s="46" t="n"/>
      <c r="Q12" s="47" t="inlineStr">
        <is>
          <t>Moves</t>
        </is>
      </c>
    </row>
    <row r="13">
      <c r="E13" s="51" t="inlineStr">
        <is>
          <t>Weather Ball</t>
        </is>
      </c>
      <c r="F13" s="46" t="n"/>
    </row>
    <row r="14">
      <c r="E14" s="52" t="inlineStr">
        <is>
          <t>Thunder</t>
        </is>
      </c>
      <c r="F14" s="46" t="n"/>
    </row>
    <row r="15">
      <c r="E15" s="61"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3" t="inlineStr">
        <is>
          <t>Teleport</t>
        </is>
      </c>
      <c r="F23" s="46" t="n"/>
      <c r="G23" s="65" t="inlineStr">
        <is>
          <t>Submission</t>
        </is>
      </c>
      <c r="H23" s="46" t="n"/>
    </row>
    <row r="24">
      <c r="E24" s="62"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3"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2" t="inlineStr">
        <is>
          <t>Sandstorm</t>
        </is>
      </c>
      <c r="F34" s="46" t="n"/>
      <c r="G34" s="53" t="inlineStr">
        <is>
          <t>Sand Attack</t>
        </is>
      </c>
      <c r="H34" s="46" t="n"/>
      <c r="I34" s="53" t="inlineStr">
        <is>
          <t>Sand Attack</t>
        </is>
      </c>
      <c r="J34" s="46" t="n"/>
    </row>
    <row r="35">
      <c r="E35" s="62"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1"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9"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3" t="inlineStr">
        <is>
          <t>Zen Headbutt</t>
        </is>
      </c>
      <c r="H52" s="46" t="n"/>
      <c r="Q52" s="47" t="inlineStr">
        <is>
          <t>Moves</t>
        </is>
      </c>
    </row>
    <row r="53">
      <c r="E53" s="60" t="inlineStr">
        <is>
          <t>Wing Attack</t>
        </is>
      </c>
      <c r="F53" s="46" t="n"/>
      <c r="G53" s="51" t="inlineStr">
        <is>
          <t>Me First</t>
        </is>
      </c>
      <c r="H53" s="46" t="n"/>
    </row>
    <row r="54">
      <c r="E54" s="61"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1" t="inlineStr">
        <is>
          <t>Bubble Beam</t>
        </is>
      </c>
      <c r="F65" s="46" t="n"/>
      <c r="G65" s="61" t="inlineStr">
        <is>
          <t>Bubble Beam</t>
        </is>
      </c>
      <c r="H65" s="46" t="n"/>
      <c r="I65" s="61"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
Items: Full Restore</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1" t="inlineStr">
        <is>
          <t>Water Gun</t>
        </is>
      </c>
      <c r="F72" s="46" t="n"/>
      <c r="G72" s="61" t="inlineStr">
        <is>
          <t>Water Gun</t>
        </is>
      </c>
      <c r="H72" s="46" t="n"/>
      <c r="I72" s="62"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9" t="inlineStr">
        <is>
          <t>Razor Leaf</t>
        </is>
      </c>
      <c r="J74" s="46" t="n"/>
    </row>
    <row r="75">
      <c r="E75" s="59" t="inlineStr">
        <is>
          <t>Magical Leaf</t>
        </is>
      </c>
      <c r="F75" s="46" t="n"/>
      <c r="G75" s="59" t="inlineStr">
        <is>
          <t>Magical Leaf</t>
        </is>
      </c>
      <c r="H75" s="46" t="n"/>
      <c r="I75" s="63"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c r="Q78" s="44" t="inlineStr">
        <is>
          <t>Items: Full Restore</t>
        </is>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3"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
Items: Hyper Potion</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
Items: Full Restore</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2" t="inlineStr">
        <is>
          <t>Rock Slide</t>
        </is>
      </c>
      <c r="H112" s="46" t="n"/>
      <c r="I112" s="61"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9" t="inlineStr">
        <is>
          <t>Razor Leaf</t>
        </is>
      </c>
      <c r="H114" s="46" t="n"/>
      <c r="I114" s="51" t="inlineStr">
        <is>
          <t>Nature Power</t>
        </is>
      </c>
      <c r="J114" s="46" t="n"/>
    </row>
    <row r="115">
      <c r="E115" s="59" t="inlineStr">
        <is>
          <t>Giga Drain</t>
        </is>
      </c>
      <c r="F115" s="46" t="n"/>
      <c r="G115" s="63" t="inlineStr">
        <is>
          <t>Extrasensory</t>
        </is>
      </c>
      <c r="H115" s="46" t="n"/>
      <c r="I115" s="59"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60"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9" t="inlineStr">
        <is>
          <t>Giga Drain</t>
        </is>
      </c>
      <c r="H145" s="46" t="n"/>
    </row>
    <row r="146">
      <c r="E146" s="55" t="inlineStr">
        <is>
          <t>Toxic</t>
        </is>
      </c>
      <c r="F146" s="46" t="n"/>
      <c r="G146" s="54" t="inlineStr">
        <is>
          <t>Bug Buzz</t>
        </is>
      </c>
      <c r="H146" s="46" t="n"/>
    </row>
    <row r="147">
      <c r="E147" s="54" t="inlineStr">
        <is>
          <t>Bug Buzz</t>
        </is>
      </c>
      <c r="F147" s="46" t="n"/>
      <c r="G147" s="60"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c r="Q150" s="44" t="inlineStr">
        <is>
          <t>Items: Hyper Potion</t>
        </is>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3" t="inlineStr">
        <is>
          <t>Hypnosis</t>
        </is>
      </c>
      <c r="F174" s="46" t="n"/>
      <c r="G174" s="65" t="inlineStr">
        <is>
          <t>Focus Punch</t>
        </is>
      </c>
      <c r="H174" s="46" t="n"/>
      <c r="Q174" s="47" t="inlineStr">
        <is>
          <t>Moves</t>
        </is>
      </c>
    </row>
    <row r="175">
      <c r="E175" s="63"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c r="Q180" s="44" t="inlineStr">
        <is>
          <t>Items: Hyper Potion</t>
        </is>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3"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8"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8" t="inlineStr">
        <is>
          <t>Fire Spin</t>
        </is>
      </c>
      <c r="P194" s="46" t="n"/>
      <c r="Q194" s="47" t="inlineStr">
        <is>
          <t>Moves</t>
        </is>
      </c>
    </row>
    <row r="195">
      <c r="E195" s="65" t="inlineStr">
        <is>
          <t>Seismic Toss</t>
        </is>
      </c>
      <c r="F195" s="46" t="n"/>
      <c r="G195" s="60"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1"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9" t="inlineStr">
        <is>
          <t>Magical Leaf</t>
        </is>
      </c>
      <c r="J197" s="46" t="n"/>
      <c r="K197" s="54" t="inlineStr">
        <is>
          <t>Pin Missile</t>
        </is>
      </c>
      <c r="L197" s="46" t="n"/>
      <c r="M197" s="50" t="inlineStr">
        <is>
          <t>Bite</t>
        </is>
      </c>
      <c r="N197" s="46" t="n"/>
      <c r="O197" s="62"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9" t="inlineStr">
        <is>
          <t>Mega Drain</t>
        </is>
      </c>
      <c r="H204" s="46" t="n"/>
      <c r="I204" s="51" t="inlineStr">
        <is>
          <t>Roar</t>
        </is>
      </c>
      <c r="J204" s="46" t="n"/>
      <c r="K204" s="61"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2" t="inlineStr">
        <is>
          <t>Rock Throw</t>
        </is>
      </c>
      <c r="N205" s="46" t="n"/>
      <c r="O205" s="51" t="inlineStr">
        <is>
          <t>Body Slam</t>
        </is>
      </c>
      <c r="P205" s="46" t="n"/>
    </row>
    <row r="206">
      <c r="E206" s="51" t="inlineStr">
        <is>
          <t>Odor Sleuth</t>
        </is>
      </c>
      <c r="F206" s="46" t="n"/>
      <c r="G206" s="59" t="inlineStr">
        <is>
          <t>Stun Spore</t>
        </is>
      </c>
      <c r="H206" s="46" t="n"/>
      <c r="I206" s="52" t="inlineStr">
        <is>
          <t>Shock Wave</t>
        </is>
      </c>
      <c r="J206" s="46" t="n"/>
      <c r="K206" s="61"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3"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3" t="inlineStr">
        <is>
          <t>Future Sight</t>
        </is>
      </c>
      <c r="F217" s="46" t="n"/>
      <c r="G217" s="58"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3"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2" t="inlineStr">
        <is>
          <t>Rock Slide</t>
        </is>
      </c>
      <c r="H246" s="46" t="n"/>
      <c r="I246" s="50" t="inlineStr">
        <is>
          <t>Pursuit</t>
        </is>
      </c>
      <c r="J246" s="46" t="n"/>
      <c r="K246" s="50" t="inlineStr">
        <is>
          <t>Bite</t>
        </is>
      </c>
      <c r="L246" s="46" t="n"/>
      <c r="Q246" s="47" t="inlineStr">
        <is>
          <t>Moves</t>
        </is>
      </c>
    </row>
    <row r="247">
      <c r="E247" s="59" t="inlineStr">
        <is>
          <t>Magical Leaf</t>
        </is>
      </c>
      <c r="F247" s="46" t="n"/>
      <c r="G247" s="58" t="inlineStr">
        <is>
          <t>Will O Wisp</t>
        </is>
      </c>
      <c r="H247" s="46" t="n"/>
      <c r="I247" s="61" t="inlineStr">
        <is>
          <t>Bubble Beam</t>
        </is>
      </c>
      <c r="J247" s="46" t="n"/>
      <c r="K247" s="53" t="inlineStr">
        <is>
          <t>Dig</t>
        </is>
      </c>
      <c r="L247" s="46" t="n"/>
    </row>
    <row r="248">
      <c r="E248" s="60" t="inlineStr">
        <is>
          <t>Aerial Ace</t>
        </is>
      </c>
      <c r="F248" s="46" t="n"/>
      <c r="G248" s="51" t="inlineStr">
        <is>
          <t>Body Slam</t>
        </is>
      </c>
      <c r="H248" s="46" t="n"/>
      <c r="I248" s="60" t="inlineStr">
        <is>
          <t>Pluck</t>
        </is>
      </c>
      <c r="J248" s="46" t="n"/>
      <c r="K248" s="51" t="inlineStr">
        <is>
          <t>False Swipe</t>
        </is>
      </c>
      <c r="L248" s="46" t="n"/>
    </row>
    <row r="249">
      <c r="E249" s="53" t="inlineStr">
        <is>
          <t>Earth Power</t>
        </is>
      </c>
      <c r="F249" s="46" t="n"/>
      <c r="G249" s="58"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8" t="inlineStr">
        <is>
          <t>Fire Punch</t>
        </is>
      </c>
      <c r="H256" s="46" t="n"/>
      <c r="I256" s="62" t="inlineStr">
        <is>
          <t>Rock Slide</t>
        </is>
      </c>
      <c r="J256" s="46" t="n"/>
      <c r="K256" s="51" t="inlineStr">
        <is>
          <t>Take Down</t>
        </is>
      </c>
      <c r="L256" s="46" t="n"/>
      <c r="Q256" s="47" t="inlineStr">
        <is>
          <t>Moves</t>
        </is>
      </c>
    </row>
    <row r="257">
      <c r="E257" s="59" t="inlineStr">
        <is>
          <t>Magical Leaf</t>
        </is>
      </c>
      <c r="F257" s="46" t="n"/>
      <c r="G257" s="52" t="inlineStr">
        <is>
          <t>Thunder Punch</t>
        </is>
      </c>
      <c r="H257" s="46" t="n"/>
      <c r="I257" s="58" t="inlineStr">
        <is>
          <t>Will O Wisp</t>
        </is>
      </c>
      <c r="J257" s="46" t="n"/>
      <c r="K257" s="53" t="inlineStr">
        <is>
          <t>Mud Bomb</t>
        </is>
      </c>
      <c r="L257" s="46" t="n"/>
    </row>
    <row r="258">
      <c r="E258" s="60" t="inlineStr">
        <is>
          <t>Aerial Ace</t>
        </is>
      </c>
      <c r="F258" s="46" t="n"/>
      <c r="G258" s="59" t="inlineStr">
        <is>
          <t>Energy Ball</t>
        </is>
      </c>
      <c r="H258" s="46" t="n"/>
      <c r="I258" s="51" t="inlineStr">
        <is>
          <t>Body Slam</t>
        </is>
      </c>
      <c r="J258" s="46" t="n"/>
      <c r="K258" s="61" t="inlineStr">
        <is>
          <t>Muddy Water</t>
        </is>
      </c>
      <c r="L258" s="46" t="n"/>
    </row>
    <row r="259">
      <c r="E259" s="53" t="inlineStr">
        <is>
          <t>Earth Power</t>
        </is>
      </c>
      <c r="F259" s="46" t="n"/>
      <c r="G259" s="64" t="inlineStr">
        <is>
          <t>Ice Punch</t>
        </is>
      </c>
      <c r="H259" s="46" t="n"/>
      <c r="I259" s="58"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8" t="inlineStr">
        <is>
          <t>Fire Punch</t>
        </is>
      </c>
      <c r="J266" s="46" t="n"/>
      <c r="K266" s="60" t="inlineStr">
        <is>
          <t>Aerial Ace</t>
        </is>
      </c>
      <c r="L266" s="46" t="n"/>
      <c r="Q266" s="47" t="inlineStr">
        <is>
          <t>Moves</t>
        </is>
      </c>
    </row>
    <row r="267">
      <c r="E267" s="59" t="inlineStr">
        <is>
          <t>Magical Leaf</t>
        </is>
      </c>
      <c r="F267" s="46" t="n"/>
      <c r="G267" s="61" t="inlineStr">
        <is>
          <t>Bubble Beam</t>
        </is>
      </c>
      <c r="H267" s="46" t="n"/>
      <c r="I267" s="52" t="inlineStr">
        <is>
          <t>Thunder Punch</t>
        </is>
      </c>
      <c r="J267" s="46" t="n"/>
      <c r="K267" s="58" t="inlineStr">
        <is>
          <t>Flame Wheel</t>
        </is>
      </c>
      <c r="L267" s="46" t="n"/>
    </row>
    <row r="268">
      <c r="E268" s="60" t="inlineStr">
        <is>
          <t>Aerial Ace</t>
        </is>
      </c>
      <c r="F268" s="46" t="n"/>
      <c r="G268" s="60" t="inlineStr">
        <is>
          <t>Pluck</t>
        </is>
      </c>
      <c r="H268" s="46" t="n"/>
      <c r="I268" s="59" t="inlineStr">
        <is>
          <t>Energy Ball</t>
        </is>
      </c>
      <c r="J268" s="46" t="n"/>
      <c r="K268" s="65" t="inlineStr">
        <is>
          <t>Rolling Kick</t>
        </is>
      </c>
      <c r="L268" s="46" t="n"/>
    </row>
    <row r="269">
      <c r="E269" s="53" t="inlineStr">
        <is>
          <t>Earth Power</t>
        </is>
      </c>
      <c r="F269" s="46" t="n"/>
      <c r="G269" s="50" t="inlineStr">
        <is>
          <t>Payback</t>
        </is>
      </c>
      <c r="H269" s="46" t="n"/>
      <c r="I269" s="64"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2" t="inlineStr">
        <is>
          <t>Rock Slide</t>
        </is>
      </c>
      <c r="H276" s="46" t="n"/>
      <c r="I276" s="50" t="inlineStr">
        <is>
          <t>Pursuit</t>
        </is>
      </c>
      <c r="J276" s="46" t="n"/>
      <c r="K276" s="50" t="inlineStr">
        <is>
          <t>Bite</t>
        </is>
      </c>
      <c r="L276" s="46" t="n"/>
      <c r="Q276" s="47" t="inlineStr">
        <is>
          <t>Moves</t>
        </is>
      </c>
    </row>
    <row r="277">
      <c r="E277" s="59" t="inlineStr">
        <is>
          <t>Magical Leaf</t>
        </is>
      </c>
      <c r="F277" s="46" t="n"/>
      <c r="G277" s="58" t="inlineStr">
        <is>
          <t>Will O Wisp</t>
        </is>
      </c>
      <c r="H277" s="46" t="n"/>
      <c r="I277" s="61" t="inlineStr">
        <is>
          <t>Bubble Beam</t>
        </is>
      </c>
      <c r="J277" s="46" t="n"/>
      <c r="K277" s="53" t="inlineStr">
        <is>
          <t>Dig</t>
        </is>
      </c>
      <c r="L277" s="46" t="n"/>
    </row>
    <row r="278">
      <c r="E278" s="60" t="inlineStr">
        <is>
          <t>Aerial Ace</t>
        </is>
      </c>
      <c r="F278" s="46" t="n"/>
      <c r="G278" s="51" t="inlineStr">
        <is>
          <t>Body Slam</t>
        </is>
      </c>
      <c r="H278" s="46" t="n"/>
      <c r="I278" s="60" t="inlineStr">
        <is>
          <t>Pluck</t>
        </is>
      </c>
      <c r="J278" s="46" t="n"/>
      <c r="K278" s="51" t="inlineStr">
        <is>
          <t>False Swipe</t>
        </is>
      </c>
      <c r="L278" s="46" t="n"/>
    </row>
    <row r="279">
      <c r="E279" s="53" t="inlineStr">
        <is>
          <t>Earth Power</t>
        </is>
      </c>
      <c r="F279" s="46" t="n"/>
      <c r="G279" s="58"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8" t="inlineStr">
        <is>
          <t>Fire Punch</t>
        </is>
      </c>
      <c r="H286" s="46" t="n"/>
      <c r="I286" s="62" t="inlineStr">
        <is>
          <t>Rock Slide</t>
        </is>
      </c>
      <c r="J286" s="46" t="n"/>
      <c r="K286" s="51" t="inlineStr">
        <is>
          <t>Take Down</t>
        </is>
      </c>
      <c r="L286" s="46" t="n"/>
      <c r="Q286" s="47" t="inlineStr">
        <is>
          <t>Moves</t>
        </is>
      </c>
    </row>
    <row r="287">
      <c r="E287" s="59" t="inlineStr">
        <is>
          <t>Magical Leaf</t>
        </is>
      </c>
      <c r="F287" s="46" t="n"/>
      <c r="G287" s="52" t="inlineStr">
        <is>
          <t>Thunder Punch</t>
        </is>
      </c>
      <c r="H287" s="46" t="n"/>
      <c r="I287" s="58" t="inlineStr">
        <is>
          <t>Will O Wisp</t>
        </is>
      </c>
      <c r="J287" s="46" t="n"/>
      <c r="K287" s="53" t="inlineStr">
        <is>
          <t>Mud Bomb</t>
        </is>
      </c>
      <c r="L287" s="46" t="n"/>
    </row>
    <row r="288">
      <c r="E288" s="60" t="inlineStr">
        <is>
          <t>Aerial Ace</t>
        </is>
      </c>
      <c r="F288" s="46" t="n"/>
      <c r="G288" s="59" t="inlineStr">
        <is>
          <t>Energy Ball</t>
        </is>
      </c>
      <c r="H288" s="46" t="n"/>
      <c r="I288" s="51" t="inlineStr">
        <is>
          <t>Body Slam</t>
        </is>
      </c>
      <c r="J288" s="46" t="n"/>
      <c r="K288" s="61" t="inlineStr">
        <is>
          <t>Muddy Water</t>
        </is>
      </c>
      <c r="L288" s="46" t="n"/>
    </row>
    <row r="289">
      <c r="E289" s="53" t="inlineStr">
        <is>
          <t>Earth Power</t>
        </is>
      </c>
      <c r="F289" s="46" t="n"/>
      <c r="G289" s="64" t="inlineStr">
        <is>
          <t>Ice Punch</t>
        </is>
      </c>
      <c r="H289" s="46" t="n"/>
      <c r="I289" s="58"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8" t="inlineStr">
        <is>
          <t>Fire Punch</t>
        </is>
      </c>
      <c r="J296" s="46" t="n"/>
      <c r="K296" s="60" t="inlineStr">
        <is>
          <t>Aerial Ace</t>
        </is>
      </c>
      <c r="L296" s="46" t="n"/>
      <c r="Q296" s="47" t="inlineStr">
        <is>
          <t>Moves</t>
        </is>
      </c>
    </row>
    <row r="297">
      <c r="E297" s="59" t="inlineStr">
        <is>
          <t>Magical Leaf</t>
        </is>
      </c>
      <c r="F297" s="46" t="n"/>
      <c r="G297" s="61" t="inlineStr">
        <is>
          <t>Bubble Beam</t>
        </is>
      </c>
      <c r="H297" s="46" t="n"/>
      <c r="I297" s="52" t="inlineStr">
        <is>
          <t>Thunder Punch</t>
        </is>
      </c>
      <c r="J297" s="46" t="n"/>
      <c r="K297" s="58" t="inlineStr">
        <is>
          <t>Flame Wheel</t>
        </is>
      </c>
      <c r="L297" s="46" t="n"/>
    </row>
    <row r="298">
      <c r="E298" s="60" t="inlineStr">
        <is>
          <t>Aerial Ace</t>
        </is>
      </c>
      <c r="F298" s="46" t="n"/>
      <c r="G298" s="60" t="inlineStr">
        <is>
          <t>Pluck</t>
        </is>
      </c>
      <c r="H298" s="46" t="n"/>
      <c r="I298" s="59" t="inlineStr">
        <is>
          <t>Energy Ball</t>
        </is>
      </c>
      <c r="J298" s="46" t="n"/>
      <c r="K298" s="65" t="inlineStr">
        <is>
          <t>Rolling Kick</t>
        </is>
      </c>
      <c r="L298" s="46" t="n"/>
    </row>
    <row r="299">
      <c r="E299" s="53" t="inlineStr">
        <is>
          <t>Earth Power</t>
        </is>
      </c>
      <c r="F299" s="46" t="n"/>
      <c r="G299" s="50" t="inlineStr">
        <is>
          <t>Payback</t>
        </is>
      </c>
      <c r="H299" s="46" t="n"/>
      <c r="I299" s="64"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60" t="inlineStr">
        <is>
          <t>Aerial Ace</t>
        </is>
      </c>
      <c r="F310" s="46" t="n"/>
    </row>
    <row r="311">
      <c r="E311" s="55" t="inlineStr">
        <is>
          <t>Poison Jab</t>
        </is>
      </c>
      <c r="F311" s="46" t="n"/>
    </row>
    <row r="313" ht="20" customHeight="1">
      <c r="B313" s="40" t="inlineStr">
        <is>
          <t>Team Aqua</t>
        </is>
      </c>
      <c r="C313" s="41" t="n"/>
      <c r="D313" s="41" t="n"/>
      <c r="E313" s="42" t="inlineStr">
        <is>
          <t>Team Aqua Grunt (Rematch 1)</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1" t="inlineStr">
        <is>
          <t>Aqua Cutter</t>
        </is>
      </c>
      <c r="F318" s="46" t="n"/>
      <c r="Q318" s="47" t="inlineStr">
        <is>
          <t>Moves</t>
        </is>
      </c>
    </row>
    <row r="319">
      <c r="E319" s="61"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 (Rematch 2)</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1" t="inlineStr">
        <is>
          <t>Aqua Cutter</t>
        </is>
      </c>
      <c r="H328" s="46" t="n"/>
      <c r="Q328" s="47" t="inlineStr">
        <is>
          <t>Moves</t>
        </is>
      </c>
    </row>
    <row r="329">
      <c r="E329" s="51" t="inlineStr">
        <is>
          <t>Odor Sleuth</t>
        </is>
      </c>
      <c r="F329" s="46" t="n"/>
      <c r="G329" s="61"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 (Rematch 3)</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1"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60"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3"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8"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60" t="inlineStr">
        <is>
          <t>Bounce</t>
        </is>
      </c>
      <c r="F360" s="46" t="n"/>
      <c r="Q360" s="47" t="inlineStr">
        <is>
          <t>Moves</t>
        </is>
      </c>
    </row>
    <row r="361">
      <c r="E361" s="63" t="inlineStr">
        <is>
          <t>Zen Headbutt</t>
        </is>
      </c>
      <c r="F361" s="46" t="n"/>
    </row>
    <row r="362">
      <c r="E362" s="54" t="inlineStr">
        <is>
          <t>Signal Beam</t>
        </is>
      </c>
      <c r="F362" s="46" t="n"/>
    </row>
    <row r="363">
      <c r="E363" s="63"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60"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1" t="inlineStr">
        <is>
          <t>Water Gun</t>
        </is>
      </c>
      <c r="L392" s="46" t="n"/>
      <c r="M392" s="54" t="inlineStr">
        <is>
          <t>Leech Life</t>
        </is>
      </c>
      <c r="N392" s="46" t="n"/>
      <c r="O392" s="60"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9" t="inlineStr">
        <is>
          <t>Magical Leaf</t>
        </is>
      </c>
      <c r="L395" s="46" t="n"/>
      <c r="M395" s="59"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60" t="inlineStr">
        <is>
          <t>Aerial Ace</t>
        </is>
      </c>
      <c r="H402" s="46" t="n"/>
      <c r="I402" s="63" t="inlineStr">
        <is>
          <t>Confusion</t>
        </is>
      </c>
      <c r="J402" s="46" t="n"/>
      <c r="Q402" s="47" t="inlineStr">
        <is>
          <t>Moves</t>
        </is>
      </c>
    </row>
    <row r="403">
      <c r="E403" s="63" t="inlineStr">
        <is>
          <t>Mirror Coat</t>
        </is>
      </c>
      <c r="F403" s="46" t="n"/>
      <c r="G403" s="63" t="inlineStr">
        <is>
          <t>Zen Headbutt</t>
        </is>
      </c>
      <c r="H403" s="46" t="n"/>
      <c r="I403" s="63" t="inlineStr">
        <is>
          <t>Psycho Cut</t>
        </is>
      </c>
      <c r="J403" s="46" t="n"/>
    </row>
    <row r="404">
      <c r="E404" s="51" t="inlineStr">
        <is>
          <t>Safeguard</t>
        </is>
      </c>
      <c r="F404" s="46" t="n"/>
      <c r="G404" s="51" t="inlineStr">
        <is>
          <t>Me First</t>
        </is>
      </c>
      <c r="H404" s="46" t="n"/>
      <c r="I404" s="63"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9" t="inlineStr">
        <is>
          <t>Magical Leaf</t>
        </is>
      </c>
      <c r="F412" s="46" t="n"/>
      <c r="G412" s="59" t="inlineStr">
        <is>
          <t>Magical Leaf</t>
        </is>
      </c>
      <c r="H412" s="46" t="n"/>
      <c r="I412" s="63" t="inlineStr">
        <is>
          <t>Confusion</t>
        </is>
      </c>
      <c r="J412" s="46" t="n"/>
      <c r="Q412" s="47" t="inlineStr">
        <is>
          <t>Moves</t>
        </is>
      </c>
    </row>
    <row r="413">
      <c r="E413" s="63" t="inlineStr">
        <is>
          <t>Psybeam</t>
        </is>
      </c>
      <c r="F413" s="46" t="n"/>
      <c r="G413" s="63" t="inlineStr">
        <is>
          <t>Psybeam</t>
        </is>
      </c>
      <c r="H413" s="46" t="n"/>
      <c r="I413" s="63" t="inlineStr">
        <is>
          <t>Future Sight</t>
        </is>
      </c>
      <c r="J413" s="46" t="n"/>
    </row>
    <row r="414">
      <c r="E414" s="63" t="inlineStr">
        <is>
          <t>Future Sight</t>
        </is>
      </c>
      <c r="F414" s="46" t="n"/>
      <c r="G414" s="63" t="inlineStr">
        <is>
          <t>Future Sight</t>
        </is>
      </c>
      <c r="H414" s="46" t="n"/>
      <c r="I414" s="59"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8" t="inlineStr">
        <is>
          <t>Will O Wisp</t>
        </is>
      </c>
      <c r="F437" s="46" t="n"/>
    </row>
    <row r="438">
      <c r="E438" s="65" t="inlineStr">
        <is>
          <t>Revenge</t>
        </is>
      </c>
      <c r="F438" s="46" t="n"/>
    </row>
    <row r="439">
      <c r="E439" s="63"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3"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3" t="inlineStr">
        <is>
          <t>Teleport</t>
        </is>
      </c>
      <c r="F460" s="46" t="n"/>
    </row>
    <row r="461">
      <c r="E461" s="63"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3" t="inlineStr">
        <is>
          <t>Psybeam</t>
        </is>
      </c>
      <c r="H470" s="46" t="n"/>
      <c r="Q470" s="47" t="inlineStr">
        <is>
          <t>Moves</t>
        </is>
      </c>
    </row>
    <row r="471">
      <c r="E471" s="50" t="inlineStr">
        <is>
          <t>Pursuit</t>
        </is>
      </c>
      <c r="F471" s="46" t="n"/>
      <c r="G471" s="51" t="inlineStr">
        <is>
          <t>Me First</t>
        </is>
      </c>
      <c r="H471" s="46" t="n"/>
    </row>
    <row r="472">
      <c r="E472" s="61" t="inlineStr">
        <is>
          <t>Bubble Beam</t>
        </is>
      </c>
      <c r="F472" s="46" t="n"/>
      <c r="G472" s="67" t="inlineStr">
        <is>
          <t>Confuse Ray</t>
        </is>
      </c>
      <c r="H472" s="46" t="n"/>
    </row>
    <row r="473">
      <c r="E473" s="60"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c r="Q476" s="44" t="inlineStr">
        <is>
          <t>Items: Hyper Potion</t>
        </is>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2" t="inlineStr">
        <is>
          <t>Rollout</t>
        </is>
      </c>
      <c r="J480" s="46" t="n"/>
      <c r="K480" s="52" t="inlineStr">
        <is>
          <t>Thunderbolt</t>
        </is>
      </c>
      <c r="L480" s="46" t="n"/>
      <c r="M480" s="59" t="inlineStr">
        <is>
          <t>Giga Drain</t>
        </is>
      </c>
      <c r="N480" s="46" t="n"/>
      <c r="Q480" s="47" t="inlineStr">
        <is>
          <t>Moves</t>
        </is>
      </c>
    </row>
    <row r="481">
      <c r="E481" s="51" t="inlineStr">
        <is>
          <t>Quick Attack</t>
        </is>
      </c>
      <c r="F481" s="46" t="n"/>
      <c r="G481" s="53" t="inlineStr">
        <is>
          <t>Dig</t>
        </is>
      </c>
      <c r="H481" s="46" t="n"/>
      <c r="I481" s="61" t="inlineStr">
        <is>
          <t>Whirlpool</t>
        </is>
      </c>
      <c r="J481" s="46" t="n"/>
      <c r="K481" s="51" t="inlineStr">
        <is>
          <t>Supersonic</t>
        </is>
      </c>
      <c r="L481" s="46" t="n"/>
      <c r="M481" s="50" t="inlineStr">
        <is>
          <t>Feint Attack</t>
        </is>
      </c>
      <c r="N481" s="46" t="n"/>
    </row>
    <row r="482">
      <c r="E482" s="60"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1"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3" t="inlineStr">
        <is>
          <t>Teleport</t>
        </is>
      </c>
      <c r="F490" s="46" t="n"/>
      <c r="Q490" s="47" t="inlineStr">
        <is>
          <t>Moves</t>
        </is>
      </c>
    </row>
    <row r="491">
      <c r="E491" s="58" t="inlineStr">
        <is>
          <t>Will O Wisp</t>
        </is>
      </c>
      <c r="F491" s="46" t="n"/>
    </row>
    <row r="492">
      <c r="E492" s="63" t="inlineStr">
        <is>
          <t>Psycho Cut</t>
        </is>
      </c>
      <c r="F492" s="46" t="n"/>
    </row>
    <row r="493">
      <c r="E493" s="62"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2"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8"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3" t="inlineStr">
        <is>
          <t>Teleport</t>
        </is>
      </c>
      <c r="F540" s="46" t="n"/>
      <c r="G540" s="54" t="inlineStr">
        <is>
          <t>Signal Beam</t>
        </is>
      </c>
      <c r="H540" s="46" t="n"/>
      <c r="Q540" s="47" t="inlineStr">
        <is>
          <t>Moves</t>
        </is>
      </c>
    </row>
    <row r="541">
      <c r="E541" s="51" t="inlineStr">
        <is>
          <t>Disable</t>
        </is>
      </c>
      <c r="F541" s="46" t="n"/>
      <c r="G541" s="63" t="inlineStr">
        <is>
          <t>Teleport</t>
        </is>
      </c>
      <c r="H541" s="46" t="n"/>
    </row>
    <row r="542">
      <c r="E542" s="63" t="inlineStr">
        <is>
          <t>Psybeam</t>
        </is>
      </c>
      <c r="F542" s="46" t="n"/>
      <c r="G542" s="62" t="inlineStr">
        <is>
          <t>Ancient Power</t>
        </is>
      </c>
      <c r="H542" s="46" t="n"/>
    </row>
    <row r="543">
      <c r="E543" s="63" t="inlineStr">
        <is>
          <t>Future Sight</t>
        </is>
      </c>
      <c r="F543" s="46" t="n"/>
      <c r="G543" s="63"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
Items: Hyper Potion</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2"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8" t="inlineStr">
        <is>
          <t>Sunny Day</t>
        </is>
      </c>
      <c r="F570" s="46" t="n"/>
      <c r="Q570" s="47" t="inlineStr">
        <is>
          <t>Moves</t>
        </is>
      </c>
    </row>
    <row r="571">
      <c r="E571" s="51" t="inlineStr">
        <is>
          <t>Weather Ball</t>
        </is>
      </c>
      <c r="F571" s="46" t="n"/>
    </row>
    <row r="572">
      <c r="E572" s="58" t="inlineStr">
        <is>
          <t>Flamethrower</t>
        </is>
      </c>
      <c r="F572" s="46" t="n"/>
    </row>
    <row r="573">
      <c r="E573" s="59"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3" t="inlineStr">
        <is>
          <t>Future Sight</t>
        </is>
      </c>
      <c r="F582" s="46" t="n"/>
      <c r="G582" s="58"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60" t="inlineStr">
        <is>
          <t>Aerial Ace</t>
        </is>
      </c>
      <c r="F591" s="46" t="n"/>
      <c r="G591" s="55" t="inlineStr">
        <is>
          <t>Sludge Bomb</t>
        </is>
      </c>
      <c r="H591" s="46" t="n"/>
    </row>
    <row r="592">
      <c r="E592" s="51" t="inlineStr">
        <is>
          <t>Attract</t>
        </is>
      </c>
      <c r="F592" s="46" t="n"/>
      <c r="G592" s="51" t="inlineStr">
        <is>
          <t>Whirlwind</t>
        </is>
      </c>
      <c r="H592" s="46" t="n"/>
    </row>
    <row r="593">
      <c r="E593" s="59"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9" t="inlineStr">
        <is>
          <t>Stun Spore</t>
        </is>
      </c>
      <c r="F600" s="46" t="n"/>
      <c r="G600" s="55" t="inlineStr">
        <is>
          <t>Acid</t>
        </is>
      </c>
      <c r="H600" s="46" t="n"/>
      <c r="Q600" s="47" t="inlineStr">
        <is>
          <t>Moves</t>
        </is>
      </c>
    </row>
    <row r="601">
      <c r="E601" s="51" t="inlineStr">
        <is>
          <t>Double Slap</t>
        </is>
      </c>
      <c r="F601" s="46" t="n"/>
      <c r="G601" s="59" t="inlineStr">
        <is>
          <t>Magical Leaf</t>
        </is>
      </c>
      <c r="H601" s="46" t="n"/>
    </row>
    <row r="602">
      <c r="E602" s="54" t="inlineStr">
        <is>
          <t>Pin Missile</t>
        </is>
      </c>
      <c r="F602" s="46" t="n"/>
      <c r="G602" s="59"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c r="Q606" s="44" t="inlineStr">
        <is>
          <t>Items: Full Restore</t>
        </is>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9" t="inlineStr">
        <is>
          <t>Mega Drain</t>
        </is>
      </c>
      <c r="H610" s="46" t="n"/>
      <c r="I610" s="60" t="inlineStr">
        <is>
          <t>Fly</t>
        </is>
      </c>
      <c r="J610" s="46" t="n"/>
      <c r="Q610" s="47" t="inlineStr">
        <is>
          <t>Moves</t>
        </is>
      </c>
    </row>
    <row r="611">
      <c r="E611" s="50" t="inlineStr">
        <is>
          <t>Feint Attack</t>
        </is>
      </c>
      <c r="F611" s="46" t="n"/>
      <c r="G611" s="59" t="inlineStr">
        <is>
          <t>Magical Leaf</t>
        </is>
      </c>
      <c r="H611" s="46" t="n"/>
      <c r="I611" s="61" t="inlineStr">
        <is>
          <t>Water Gun</t>
        </is>
      </c>
      <c r="J611" s="46" t="n"/>
    </row>
    <row r="612">
      <c r="E612" s="50" t="inlineStr">
        <is>
          <t>Fake Tears</t>
        </is>
      </c>
      <c r="F612" s="46" t="n"/>
      <c r="G612" s="59" t="inlineStr">
        <is>
          <t>Grass Whistle</t>
        </is>
      </c>
      <c r="H612" s="46" t="n"/>
      <c r="I612" s="64" t="inlineStr">
        <is>
          <t>Mist</t>
        </is>
      </c>
      <c r="J612" s="46" t="n"/>
    </row>
    <row r="613">
      <c r="E613" s="50" t="inlineStr">
        <is>
          <t>Bite</t>
        </is>
      </c>
      <c r="F613" s="46" t="n"/>
      <c r="G613" s="59"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 (Rematch 1)</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1" t="inlineStr">
        <is>
          <t>Aqua Cutter</t>
        </is>
      </c>
      <c r="H634" s="46" t="n"/>
      <c r="Q634" s="47" t="inlineStr">
        <is>
          <t>Moves</t>
        </is>
      </c>
    </row>
    <row r="635">
      <c r="E635" s="50" t="inlineStr">
        <is>
          <t>Bite</t>
        </is>
      </c>
      <c r="F635" s="46" t="n"/>
      <c r="G635" s="61" t="inlineStr">
        <is>
          <t>Water Pulse</t>
        </is>
      </c>
      <c r="H635" s="46" t="n"/>
    </row>
    <row r="636">
      <c r="E636" s="60"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 (Rematch 2)</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60" t="inlineStr">
        <is>
          <t>Aerial Ace</t>
        </is>
      </c>
      <c r="F646" s="46" t="n"/>
    </row>
    <row r="647">
      <c r="E647" s="55" t="inlineStr">
        <is>
          <t>Poison Jab</t>
        </is>
      </c>
      <c r="F647" s="46" t="n"/>
    </row>
    <row r="649" ht="20" customHeight="1">
      <c r="B649" s="40" t="inlineStr">
        <is>
          <t>Team Aqua</t>
        </is>
      </c>
      <c r="C649" s="41" t="n"/>
      <c r="D649" s="41" t="n"/>
      <c r="E649" s="42" t="inlineStr">
        <is>
          <t>Team Aqua Grunt (Rematch 4)</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1" t="inlineStr">
        <is>
          <t>Aqua Cutter</t>
        </is>
      </c>
      <c r="F654" s="46" t="n"/>
      <c r="Q654" s="47" t="inlineStr">
        <is>
          <t>Moves</t>
        </is>
      </c>
    </row>
    <row r="655">
      <c r="E655" s="61"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 (Rematch 6)</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60"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 (Rematch 3)</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1" t="inlineStr">
        <is>
          <t>Aqua Cutter</t>
        </is>
      </c>
      <c r="F676" s="46" t="n"/>
      <c r="Q676" s="47" t="inlineStr">
        <is>
          <t>Moves</t>
        </is>
      </c>
    </row>
    <row r="677">
      <c r="E677" s="61"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 (Rematch 5)</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60" t="inlineStr">
        <is>
          <t>Aerial Ace</t>
        </is>
      </c>
      <c r="F688" s="46" t="n"/>
    </row>
    <row r="689">
      <c r="E689" s="55" t="inlineStr">
        <is>
          <t>Poison Jab</t>
        </is>
      </c>
      <c r="F689" s="46" t="n"/>
    </row>
    <row r="691" ht="20" customHeight="1">
      <c r="B691" s="40" t="inlineStr">
        <is>
          <t>Team Aqua</t>
        </is>
      </c>
      <c r="C691" s="41" t="n"/>
      <c r="D691" s="41" t="n"/>
      <c r="E691" s="42" t="inlineStr">
        <is>
          <t>Team Aqua Grunt (Rematch 7)</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1" t="inlineStr">
        <is>
          <t>Aqua Cutter</t>
        </is>
      </c>
      <c r="F696" s="46" t="n"/>
      <c r="Q696" s="47" t="inlineStr">
        <is>
          <t>Moves</t>
        </is>
      </c>
    </row>
    <row r="697">
      <c r="E697" s="61"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
Items: Super Potion</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60"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1"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1"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1" t="inlineStr">
        <is>
          <t>Bubble Beam</t>
        </is>
      </c>
      <c r="F738" s="46" t="n"/>
      <c r="Q738" s="47" t="inlineStr">
        <is>
          <t>Moves</t>
        </is>
      </c>
    </row>
    <row r="739">
      <c r="E739" s="65" t="inlineStr">
        <is>
          <t>Brick Break</t>
        </is>
      </c>
      <c r="F739" s="46" t="n"/>
    </row>
    <row r="740">
      <c r="E740" s="51" t="inlineStr">
        <is>
          <t>Body Slam</t>
        </is>
      </c>
      <c r="F740" s="46" t="n"/>
    </row>
    <row r="741">
      <c r="E741" s="61"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3" t="inlineStr">
        <is>
          <t>Teleport</t>
        </is>
      </c>
      <c r="F748" s="46" t="n"/>
      <c r="Q748" s="47" t="inlineStr">
        <is>
          <t>Moves</t>
        </is>
      </c>
    </row>
    <row r="749">
      <c r="E749" s="51" t="inlineStr">
        <is>
          <t>Take Down</t>
        </is>
      </c>
      <c r="F749" s="46" t="n"/>
    </row>
    <row r="750">
      <c r="E750" s="63" t="inlineStr">
        <is>
          <t>Psybeam</t>
        </is>
      </c>
      <c r="F750" s="46" t="n"/>
    </row>
    <row r="751">
      <c r="E751" s="62"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1" t="inlineStr">
        <is>
          <t>Dive</t>
        </is>
      </c>
      <c r="F760" s="46" t="n"/>
    </row>
    <row r="761">
      <c r="E761" s="60"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4" t="inlineStr">
        <is>
          <t>Aurora Beam</t>
        </is>
      </c>
      <c r="F768" s="46" t="n"/>
      <c r="G768" s="61" t="inlineStr">
        <is>
          <t>Aqua Cutter</t>
        </is>
      </c>
      <c r="H768" s="46" t="n"/>
      <c r="Q768" s="47" t="inlineStr">
        <is>
          <t>Moves</t>
        </is>
      </c>
    </row>
    <row r="769">
      <c r="E769" s="61" t="inlineStr">
        <is>
          <t>Bubble Beam</t>
        </is>
      </c>
      <c r="F769" s="46" t="n"/>
      <c r="G769" s="61"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1" t="inlineStr">
        <is>
          <t>Aqua Cutter</t>
        </is>
      </c>
      <c r="F778" s="46" t="n"/>
      <c r="Q778" s="47" t="inlineStr">
        <is>
          <t>Moves</t>
        </is>
      </c>
    </row>
    <row r="779">
      <c r="E779" s="61"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60" t="inlineStr">
        <is>
          <t>Wing Attack</t>
        </is>
      </c>
      <c r="H788" s="46" t="n"/>
      <c r="Q788" s="47" t="inlineStr">
        <is>
          <t>Moves</t>
        </is>
      </c>
    </row>
    <row r="789">
      <c r="E789" s="61" t="inlineStr">
        <is>
          <t>Water Pulse</t>
        </is>
      </c>
      <c r="F789" s="46" t="n"/>
      <c r="G789" s="61" t="inlineStr">
        <is>
          <t>Water Pulse</t>
        </is>
      </c>
      <c r="H789" s="46" t="n"/>
    </row>
    <row r="790">
      <c r="E790" s="51" t="inlineStr">
        <is>
          <t>Wrap</t>
        </is>
      </c>
      <c r="F790" s="46" t="n"/>
      <c r="G790" s="50" t="inlineStr">
        <is>
          <t>Pursuit</t>
        </is>
      </c>
      <c r="H790" s="46" t="n"/>
    </row>
    <row r="791">
      <c r="E791" s="55" t="inlineStr">
        <is>
          <t>Sludge Bomb</t>
        </is>
      </c>
      <c r="F791" s="46" t="n"/>
      <c r="G791" s="60"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2" t="inlineStr">
        <is>
          <t>Rock Slide</t>
        </is>
      </c>
      <c r="F802" s="46" t="n"/>
    </row>
    <row r="803">
      <c r="E803" s="58" t="inlineStr">
        <is>
          <t>Lava Plume</t>
        </is>
      </c>
      <c r="F803" s="46" t="n"/>
    </row>
    <row r="805" ht="20" customHeight="1">
      <c r="B805" s="40" t="inlineStr">
        <is>
          <t>Team Magma</t>
        </is>
      </c>
      <c r="C805" s="41" t="n"/>
      <c r="D805" s="41" t="n"/>
      <c r="E805" s="42" t="inlineStr">
        <is>
          <t>Team Magma Grunt (Rematch 1)</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8"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2" t="inlineStr">
        <is>
          <t>Rock Slide</t>
        </is>
      </c>
      <c r="J813" s="46" t="n"/>
    </row>
    <row r="815" ht="20" customHeight="1">
      <c r="B815" s="40" t="inlineStr">
        <is>
          <t>Team Magma</t>
        </is>
      </c>
      <c r="C815" s="41" t="n"/>
      <c r="D815" s="41" t="n"/>
      <c r="E815" s="42" t="inlineStr">
        <is>
          <t>Team Magma Grunt (Rematch 2)</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60"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 (Rematch 3)</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3" t="inlineStr">
        <is>
          <t>Teleport</t>
        </is>
      </c>
      <c r="F830" s="46" t="n"/>
      <c r="Q830" s="47" t="inlineStr">
        <is>
          <t>Moves</t>
        </is>
      </c>
    </row>
    <row r="831">
      <c r="E831" s="62" t="inlineStr">
        <is>
          <t>Ancient Power</t>
        </is>
      </c>
      <c r="F831" s="46" t="n"/>
    </row>
    <row r="832">
      <c r="E832" s="63"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60" t="inlineStr">
        <is>
          <t>Aerial Ace</t>
        </is>
      </c>
      <c r="F844" s="46" t="n"/>
    </row>
    <row r="845">
      <c r="E845" s="55" t="inlineStr">
        <is>
          <t>Poison Jab</t>
        </is>
      </c>
      <c r="F845" s="46" t="n"/>
    </row>
    <row r="847" ht="20" customHeight="1">
      <c r="B847" s="40" t="inlineStr">
        <is>
          <t>Team Magma</t>
        </is>
      </c>
      <c r="C847" s="41" t="n"/>
      <c r="D847" s="41" t="n"/>
      <c r="E847" s="42" t="inlineStr">
        <is>
          <t>Team Magma Grunt (Rematch 5)</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 (Rematch 6)</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3" t="inlineStr">
        <is>
          <t>Teleport</t>
        </is>
      </c>
      <c r="F862" s="46" t="n"/>
      <c r="Q862" s="47" t="inlineStr">
        <is>
          <t>Moves</t>
        </is>
      </c>
    </row>
    <row r="863">
      <c r="E863" s="62" t="inlineStr">
        <is>
          <t>Ancient Power</t>
        </is>
      </c>
      <c r="F863" s="46" t="n"/>
    </row>
    <row r="864">
      <c r="E864" s="63"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60" t="inlineStr">
        <is>
          <t>Aerial Ace</t>
        </is>
      </c>
      <c r="J873" s="46" t="n"/>
    </row>
    <row r="874">
      <c r="E874" s="62" t="inlineStr">
        <is>
          <t>Rock Slide</t>
        </is>
      </c>
      <c r="F874" s="46" t="n"/>
      <c r="G874" s="52" t="inlineStr">
        <is>
          <t>Thunder Fang</t>
        </is>
      </c>
      <c r="H874" s="46" t="n"/>
      <c r="I874" s="55" t="inlineStr">
        <is>
          <t>Poison Jab</t>
        </is>
      </c>
      <c r="J874" s="46" t="n"/>
    </row>
    <row r="875">
      <c r="E875" s="58"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60" t="inlineStr">
        <is>
          <t>Aerial Ace</t>
        </is>
      </c>
      <c r="H883" s="46" t="n"/>
      <c r="I883" s="62" t="inlineStr">
        <is>
          <t>Rock Slide</t>
        </is>
      </c>
      <c r="J883" s="46" t="n"/>
    </row>
    <row r="884">
      <c r="E884" s="55" t="inlineStr">
        <is>
          <t>Poison Fang</t>
        </is>
      </c>
      <c r="F884" s="46" t="n"/>
      <c r="G884" s="51" t="inlineStr">
        <is>
          <t>Whirlwind</t>
        </is>
      </c>
      <c r="H884" s="46" t="n"/>
      <c r="I884" s="58"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3"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3"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3"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3" t="inlineStr">
        <is>
          <t>Psybeam</t>
        </is>
      </c>
      <c r="F924" s="46" t="n"/>
      <c r="Q924" s="47" t="inlineStr">
        <is>
          <t>Moves</t>
        </is>
      </c>
    </row>
    <row r="925">
      <c r="E925" s="63" t="inlineStr">
        <is>
          <t>Future Sight</t>
        </is>
      </c>
      <c r="F925" s="46" t="n"/>
    </row>
    <row r="926">
      <c r="E926" s="63" t="inlineStr">
        <is>
          <t>Miracle Eye</t>
        </is>
      </c>
      <c r="F926" s="46" t="n"/>
    </row>
    <row r="927">
      <c r="E927" s="63"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60" t="inlineStr">
        <is>
          <t>Drill Peck</t>
        </is>
      </c>
      <c r="F936" s="46" t="n"/>
    </row>
    <row r="937">
      <c r="E937" s="63"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3" t="inlineStr">
        <is>
          <t>Psybeam</t>
        </is>
      </c>
      <c r="F944" s="46" t="n"/>
      <c r="Q944" s="47" t="inlineStr">
        <is>
          <t>Moves</t>
        </is>
      </c>
    </row>
    <row r="945">
      <c r="E945" s="63" t="inlineStr">
        <is>
          <t>Future Sight</t>
        </is>
      </c>
      <c r="F945" s="46" t="n"/>
    </row>
    <row r="946">
      <c r="E946" s="63" t="inlineStr">
        <is>
          <t>Miracle Eye</t>
        </is>
      </c>
      <c r="F946" s="46" t="n"/>
    </row>
    <row r="947">
      <c r="E947" s="63"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3" t="inlineStr">
        <is>
          <t>Zen Headbutt</t>
        </is>
      </c>
      <c r="F954" s="46" t="n"/>
      <c r="Q954" s="47" t="inlineStr">
        <is>
          <t>Moves</t>
        </is>
      </c>
    </row>
    <row r="955">
      <c r="E955" s="54" t="inlineStr">
        <is>
          <t>Signal Beam</t>
        </is>
      </c>
      <c r="F955" s="46" t="n"/>
    </row>
    <row r="956">
      <c r="E956" s="63" t="inlineStr">
        <is>
          <t>Extrasensory</t>
        </is>
      </c>
      <c r="F956" s="46" t="n"/>
    </row>
    <row r="957">
      <c r="E957" s="62"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3"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3"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3"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3" t="inlineStr">
        <is>
          <t>Psybeam</t>
        </is>
      </c>
      <c r="F995" s="46" t="n"/>
    </row>
    <row r="996">
      <c r="E996" s="55" t="inlineStr">
        <is>
          <t>Poison Jab</t>
        </is>
      </c>
      <c r="F996" s="46" t="n"/>
    </row>
    <row r="997">
      <c r="E997" s="63"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8" t="inlineStr">
        <is>
          <t>Fire Punch</t>
        </is>
      </c>
      <c r="F1005" s="46" t="n"/>
    </row>
    <row r="1006">
      <c r="E1006" s="63"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
Items: Hyper Potion / Hyper Potion / Hyper Potion / Hyper Potion</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3" t="inlineStr">
        <is>
          <t>Psychic</t>
        </is>
      </c>
      <c r="H1014" s="46" t="n"/>
      <c r="I1014" s="63" t="inlineStr">
        <is>
          <t>Light Screen</t>
        </is>
      </c>
      <c r="J1014" s="46" t="n"/>
      <c r="K1014" s="58" t="inlineStr">
        <is>
          <t>Sunny Day</t>
        </is>
      </c>
      <c r="L1014" s="46" t="n"/>
      <c r="Q1014" s="47" t="inlineStr">
        <is>
          <t>Moves</t>
        </is>
      </c>
    </row>
    <row r="1015">
      <c r="E1015" s="62" t="inlineStr">
        <is>
          <t>Ancient Power</t>
        </is>
      </c>
      <c r="F1015" s="46" t="n"/>
      <c r="G1015" s="58" t="inlineStr">
        <is>
          <t>Sunny Day</t>
        </is>
      </c>
      <c r="H1015" s="46" t="n"/>
      <c r="I1015" s="63" t="inlineStr">
        <is>
          <t>Psychic</t>
        </is>
      </c>
      <c r="J1015" s="46" t="n"/>
      <c r="K1015" s="59" t="inlineStr">
        <is>
          <t>Solar Beam</t>
        </is>
      </c>
      <c r="L1015" s="46" t="n"/>
    </row>
    <row r="1016">
      <c r="E1016" s="63" t="inlineStr">
        <is>
          <t>Psychic</t>
        </is>
      </c>
      <c r="F1016" s="46" t="n"/>
      <c r="G1016" s="67" t="inlineStr">
        <is>
          <t>Confuse Ray</t>
        </is>
      </c>
      <c r="H1016" s="46" t="n"/>
      <c r="I1016" s="63" t="inlineStr">
        <is>
          <t>Hypnosis</t>
        </is>
      </c>
      <c r="J1016" s="46" t="n"/>
      <c r="K1016" s="63" t="inlineStr">
        <is>
          <t>Psychic</t>
        </is>
      </c>
      <c r="L1016" s="46" t="n"/>
    </row>
    <row r="1017">
      <c r="E1017" s="63" t="inlineStr">
        <is>
          <t>Light Screen</t>
        </is>
      </c>
      <c r="F1017" s="46" t="n"/>
      <c r="G1017" s="63" t="inlineStr">
        <is>
          <t>Calm Mind</t>
        </is>
      </c>
      <c r="H1017" s="46" t="n"/>
      <c r="I1017" s="63" t="inlineStr">
        <is>
          <t>Calm Mind</t>
        </is>
      </c>
      <c r="J1017" s="46" t="n"/>
      <c r="K1017" s="58"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3"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8"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60" t="inlineStr">
        <is>
          <t>Wing Attack</t>
        </is>
      </c>
      <c r="F22" s="46" t="n"/>
      <c r="G22" s="65" t="inlineStr">
        <is>
          <t>Seismic Toss</t>
        </is>
      </c>
      <c r="H22" s="46" t="n"/>
      <c r="Q22" s="47" t="inlineStr">
        <is>
          <t>Moves</t>
        </is>
      </c>
    </row>
    <row r="23">
      <c r="E23" s="61" t="inlineStr">
        <is>
          <t>Water Pulse</t>
        </is>
      </c>
      <c r="F23" s="46" t="n"/>
      <c r="G23" s="52" t="inlineStr">
        <is>
          <t>Thunder Punch</t>
        </is>
      </c>
      <c r="H23" s="46" t="n"/>
    </row>
    <row r="24">
      <c r="E24" s="50" t="inlineStr">
        <is>
          <t>Pursuit</t>
        </is>
      </c>
      <c r="F24" s="46" t="n"/>
      <c r="G24" s="65" t="inlineStr">
        <is>
          <t>Wake Up Slap</t>
        </is>
      </c>
      <c r="H24" s="46" t="n"/>
    </row>
    <row r="25">
      <c r="E25" s="60"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8"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3" t="inlineStr">
        <is>
          <t>Rest</t>
        </is>
      </c>
      <c r="H34" s="46" t="n"/>
    </row>
    <row r="35">
      <c r="E35" s="60"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1"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3" t="inlineStr">
        <is>
          <t>Psybeam</t>
        </is>
      </c>
      <c r="H52" s="46" t="n"/>
      <c r="Q52" s="47" t="inlineStr">
        <is>
          <t>Moves</t>
        </is>
      </c>
    </row>
    <row r="53">
      <c r="E53" s="59" t="inlineStr">
        <is>
          <t>Magical Leaf</t>
        </is>
      </c>
      <c r="F53" s="46" t="n"/>
      <c r="G53" s="51" t="inlineStr">
        <is>
          <t>Me First</t>
        </is>
      </c>
      <c r="H53" s="46" t="n"/>
    </row>
    <row r="54">
      <c r="E54" s="60"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1" t="inlineStr">
        <is>
          <t>Aqua Tail</t>
        </is>
      </c>
      <c r="F62" s="46" t="n"/>
      <c r="Q62" s="47" t="inlineStr">
        <is>
          <t>Moves</t>
        </is>
      </c>
    </row>
    <row r="63">
      <c r="E63" s="51" t="inlineStr">
        <is>
          <t>Flail</t>
        </is>
      </c>
      <c r="F63" s="46" t="n"/>
    </row>
    <row r="64">
      <c r="E64" s="61"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4" t="inlineStr">
        <is>
          <t>Aurora Beam</t>
        </is>
      </c>
      <c r="F72" s="46" t="n"/>
      <c r="Q72" s="47" t="inlineStr">
        <is>
          <t>Moves</t>
        </is>
      </c>
    </row>
    <row r="73">
      <c r="E73" s="61"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1"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1" t="inlineStr">
        <is>
          <t>Dive</t>
        </is>
      </c>
      <c r="F104" s="46" t="n"/>
      <c r="Q104" s="47" t="inlineStr">
        <is>
          <t>Moves</t>
        </is>
      </c>
    </row>
    <row r="105">
      <c r="E105" s="51" t="inlineStr">
        <is>
          <t>Flail</t>
        </is>
      </c>
      <c r="F105" s="46" t="n"/>
    </row>
    <row r="106">
      <c r="E106" s="61"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1" t="inlineStr">
        <is>
          <t>Aqua Cutter</t>
        </is>
      </c>
      <c r="F114" s="46" t="n"/>
      <c r="G114" s="60" t="inlineStr">
        <is>
          <t>Wing Attack</t>
        </is>
      </c>
      <c r="H114" s="46" t="n"/>
      <c r="I114" s="61" t="inlineStr">
        <is>
          <t>Aqua Cutter</t>
        </is>
      </c>
      <c r="J114" s="46" t="n"/>
      <c r="Q114" s="47" t="inlineStr">
        <is>
          <t>Moves</t>
        </is>
      </c>
    </row>
    <row r="115">
      <c r="E115" s="61" t="inlineStr">
        <is>
          <t>Water Pulse</t>
        </is>
      </c>
      <c r="F115" s="46" t="n"/>
      <c r="G115" s="61" t="inlineStr">
        <is>
          <t>Water Pulse</t>
        </is>
      </c>
      <c r="H115" s="46" t="n"/>
      <c r="I115" s="61"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60"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3" t="inlineStr">
        <is>
          <t>Teleport</t>
        </is>
      </c>
      <c r="F124" s="46" t="n"/>
      <c r="Q124" s="47" t="inlineStr">
        <is>
          <t>Moves</t>
        </is>
      </c>
    </row>
    <row r="125">
      <c r="E125" s="51" t="inlineStr">
        <is>
          <t>Take Down</t>
        </is>
      </c>
      <c r="F125" s="46" t="n"/>
    </row>
    <row r="126">
      <c r="E126" s="63" t="inlineStr">
        <is>
          <t>Psybeam</t>
        </is>
      </c>
      <c r="F126" s="46" t="n"/>
    </row>
    <row r="127">
      <c r="E127" s="62"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1" t="inlineStr">
        <is>
          <t>Aqua Cutter</t>
        </is>
      </c>
      <c r="F134" s="46" t="n"/>
      <c r="Q134" s="47" t="inlineStr">
        <is>
          <t>Moves</t>
        </is>
      </c>
    </row>
    <row r="135">
      <c r="E135" s="61"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Bubble Beam</t>
        </is>
      </c>
      <c r="F144" s="46" t="n"/>
      <c r="G144" s="61" t="inlineStr">
        <is>
          <t>Bubble Beam</t>
        </is>
      </c>
      <c r="H144" s="46" t="n"/>
      <c r="Q144" s="47" t="inlineStr">
        <is>
          <t>Moves</t>
        </is>
      </c>
    </row>
    <row r="145">
      <c r="E145" s="65" t="inlineStr">
        <is>
          <t>Brick Break</t>
        </is>
      </c>
      <c r="F145" s="46" t="n"/>
      <c r="G145" s="60" t="inlineStr">
        <is>
          <t>Bounce</t>
        </is>
      </c>
      <c r="H145" s="46" t="n"/>
    </row>
    <row r="146">
      <c r="E146" s="51" t="inlineStr">
        <is>
          <t>Body Slam</t>
        </is>
      </c>
      <c r="F146" s="46" t="n"/>
      <c r="G146" s="66" t="inlineStr">
        <is>
          <t>Gyro Ball</t>
        </is>
      </c>
      <c r="H146" s="46" t="n"/>
    </row>
    <row r="147">
      <c r="E147" s="61"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3" t="inlineStr">
        <is>
          <t>Teleport</t>
        </is>
      </c>
      <c r="F154" s="46" t="n"/>
      <c r="G154" s="63" t="inlineStr">
        <is>
          <t>Teleport</t>
        </is>
      </c>
      <c r="H154" s="46" t="n"/>
      <c r="Q154" s="47" t="inlineStr">
        <is>
          <t>Moves</t>
        </is>
      </c>
    </row>
    <row r="155">
      <c r="E155" s="51" t="inlineStr">
        <is>
          <t>Take Down</t>
        </is>
      </c>
      <c r="F155" s="46" t="n"/>
      <c r="G155" s="51" t="inlineStr">
        <is>
          <t>Take Down</t>
        </is>
      </c>
      <c r="H155" s="46" t="n"/>
    </row>
    <row r="156">
      <c r="E156" s="63" t="inlineStr">
        <is>
          <t>Psybeam</t>
        </is>
      </c>
      <c r="F156" s="46" t="n"/>
      <c r="G156" s="63" t="inlineStr">
        <is>
          <t>Psybeam</t>
        </is>
      </c>
      <c r="H156" s="46" t="n"/>
    </row>
    <row r="157">
      <c r="E157" s="62" t="inlineStr">
        <is>
          <t>Power Gem</t>
        </is>
      </c>
      <c r="F157" s="46" t="n"/>
      <c r="G157" s="62"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1" t="inlineStr">
        <is>
          <t>Brine</t>
        </is>
      </c>
      <c r="F167" s="46" t="n"/>
      <c r="G167" s="61"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60" t="inlineStr">
        <is>
          <t>Aerial Ace</t>
        </is>
      </c>
      <c r="F178" s="46" t="n"/>
      <c r="G178" s="51" t="inlineStr">
        <is>
          <t>Double Edge</t>
        </is>
      </c>
      <c r="H178" s="46" t="n"/>
    </row>
    <row r="179">
      <c r="E179" s="51" t="inlineStr">
        <is>
          <t>Endeavor</t>
        </is>
      </c>
      <c r="F179" s="46" t="n"/>
      <c r="G179" s="60"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
Items: Hyper Potion</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1"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3" t="inlineStr">
        <is>
          <t>Teleport</t>
        </is>
      </c>
      <c r="F196" s="46" t="n"/>
      <c r="G196" s="63" t="inlineStr">
        <is>
          <t>Teleport</t>
        </is>
      </c>
      <c r="H196" s="46" t="n"/>
      <c r="Q196" s="47" t="inlineStr">
        <is>
          <t>Moves</t>
        </is>
      </c>
    </row>
    <row r="197">
      <c r="E197" s="51" t="inlineStr">
        <is>
          <t>Take Down</t>
        </is>
      </c>
      <c r="F197" s="46" t="n"/>
      <c r="G197" s="51" t="inlineStr">
        <is>
          <t>Take Down</t>
        </is>
      </c>
      <c r="H197" s="46" t="n"/>
    </row>
    <row r="198">
      <c r="E198" s="63" t="inlineStr">
        <is>
          <t>Psybeam</t>
        </is>
      </c>
      <c r="F198" s="46" t="n"/>
      <c r="G198" s="63" t="inlineStr">
        <is>
          <t>Psybeam</t>
        </is>
      </c>
      <c r="H198" s="46" t="n"/>
    </row>
    <row r="199">
      <c r="E199" s="62" t="inlineStr">
        <is>
          <t>Power Gem</t>
        </is>
      </c>
      <c r="F199" s="46" t="n"/>
      <c r="G199" s="62"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3" t="inlineStr">
        <is>
          <t>Teleport</t>
        </is>
      </c>
      <c r="H206" s="46" t="n"/>
      <c r="Q206" s="47" t="inlineStr">
        <is>
          <t>Moves</t>
        </is>
      </c>
    </row>
    <row r="207">
      <c r="E207" s="60" t="inlineStr">
        <is>
          <t>Wing Attack</t>
        </is>
      </c>
      <c r="F207" s="46" t="n"/>
      <c r="G207" s="51" t="inlineStr">
        <is>
          <t>Take Down</t>
        </is>
      </c>
      <c r="H207" s="46" t="n"/>
    </row>
    <row r="208">
      <c r="E208" s="61" t="inlineStr">
        <is>
          <t>Water Pulse</t>
        </is>
      </c>
      <c r="F208" s="46" t="n"/>
      <c r="G208" s="63" t="inlineStr">
        <is>
          <t>Psybeam</t>
        </is>
      </c>
      <c r="H208" s="46" t="n"/>
    </row>
    <row r="209">
      <c r="E209" s="50" t="inlineStr">
        <is>
          <t>Pursuit</t>
        </is>
      </c>
      <c r="F209" s="46" t="n"/>
      <c r="G209" s="62"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1" t="inlineStr">
        <is>
          <t>Aqua Cutter</t>
        </is>
      </c>
      <c r="F216" s="46" t="n"/>
      <c r="G216" s="55" t="inlineStr">
        <is>
          <t>Poison Jab</t>
        </is>
      </c>
      <c r="H216" s="46" t="n"/>
      <c r="Q216" s="47" t="inlineStr">
        <is>
          <t>Moves</t>
        </is>
      </c>
    </row>
    <row r="217">
      <c r="E217" s="61" t="inlineStr">
        <is>
          <t>Water Pulse</t>
        </is>
      </c>
      <c r="F217" s="46" t="n"/>
      <c r="G217" s="61"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1"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1" t="inlineStr">
        <is>
          <t>Water Pulse</t>
        </is>
      </c>
      <c r="H228" s="46" t="n"/>
      <c r="I228" s="61"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c r="Q254" s="44" t="inlineStr">
        <is>
          <t>Items: Full Restore</t>
        </is>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9" t="inlineStr">
        <is>
          <t>Magical Leaf</t>
        </is>
      </c>
      <c r="F258" s="46" t="n"/>
      <c r="G258" s="65" t="inlineStr">
        <is>
          <t>Brick Break</t>
        </is>
      </c>
      <c r="H258" s="46" t="n"/>
      <c r="Q258" s="47" t="inlineStr">
        <is>
          <t>Moves</t>
        </is>
      </c>
    </row>
    <row r="259">
      <c r="E259" s="59" t="inlineStr">
        <is>
          <t>Stun Spore</t>
        </is>
      </c>
      <c r="F259" s="46" t="n"/>
      <c r="G259" s="61" t="inlineStr">
        <is>
          <t>Bubble Beam</t>
        </is>
      </c>
      <c r="H259" s="46" t="n"/>
    </row>
    <row r="260">
      <c r="E260" s="55" t="inlineStr">
        <is>
          <t>Sludge</t>
        </is>
      </c>
      <c r="F260" s="46" t="n"/>
      <c r="G260" s="51" t="inlineStr">
        <is>
          <t>Body Slam</t>
        </is>
      </c>
      <c r="H260" s="46" t="n"/>
    </row>
    <row r="261">
      <c r="E261" s="59"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1" t="inlineStr">
        <is>
          <t>Aqua Tail</t>
        </is>
      </c>
      <c r="F268" s="46" t="n"/>
      <c r="Q268" s="47" t="inlineStr">
        <is>
          <t>Moves</t>
        </is>
      </c>
    </row>
    <row r="269">
      <c r="E269" s="51" t="inlineStr">
        <is>
          <t>Flail</t>
        </is>
      </c>
      <c r="F269" s="46" t="n"/>
    </row>
    <row r="270">
      <c r="E270" s="61"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1"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3" t="inlineStr">
        <is>
          <t>Teleport</t>
        </is>
      </c>
      <c r="F288" s="46" t="n"/>
      <c r="Q288" s="47" t="inlineStr">
        <is>
          <t>Moves</t>
        </is>
      </c>
    </row>
    <row r="289">
      <c r="E289" s="51" t="inlineStr">
        <is>
          <t>Take Down</t>
        </is>
      </c>
      <c r="F289" s="46" t="n"/>
    </row>
    <row r="290">
      <c r="E290" s="63" t="inlineStr">
        <is>
          <t>Psybeam</t>
        </is>
      </c>
      <c r="F290" s="46" t="n"/>
    </row>
    <row r="291">
      <c r="E291" s="62"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3" t="inlineStr">
        <is>
          <t>Teleport</t>
        </is>
      </c>
      <c r="F298" s="46" t="n"/>
      <c r="Q298" s="47" t="inlineStr">
        <is>
          <t>Moves</t>
        </is>
      </c>
    </row>
    <row r="299">
      <c r="E299" s="51" t="inlineStr">
        <is>
          <t>Take Down</t>
        </is>
      </c>
      <c r="F299" s="46" t="n"/>
    </row>
    <row r="300">
      <c r="E300" s="63" t="inlineStr">
        <is>
          <t>Psybeam</t>
        </is>
      </c>
      <c r="F300" s="46" t="n"/>
    </row>
    <row r="301">
      <c r="E301" s="62"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
Items: Hyper Potion</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2" t="inlineStr">
        <is>
          <t>Power Gem</t>
        </is>
      </c>
      <c r="H310" s="46" t="n"/>
    </row>
    <row r="311">
      <c r="E311" s="58"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1" t="inlineStr">
        <is>
          <t>Water Pulse</t>
        </is>
      </c>
      <c r="F320" s="46" t="n"/>
      <c r="G320" s="61" t="inlineStr">
        <is>
          <t>Water Pulse</t>
        </is>
      </c>
      <c r="H320" s="46" t="n"/>
      <c r="I320" s="61" t="inlineStr">
        <is>
          <t>Dive</t>
        </is>
      </c>
      <c r="J320" s="46" t="n"/>
    </row>
    <row r="321">
      <c r="E321" s="51" t="inlineStr">
        <is>
          <t>Wrap</t>
        </is>
      </c>
      <c r="F321" s="46" t="n"/>
      <c r="G321" s="51" t="inlineStr">
        <is>
          <t>Wrap</t>
        </is>
      </c>
      <c r="H321" s="46" t="n"/>
      <c r="I321" s="60"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 (Rematch 1)</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1" t="inlineStr">
        <is>
          <t>Aqua Cutter</t>
        </is>
      </c>
      <c r="F340" s="46" t="n"/>
      <c r="Q340" s="47" t="inlineStr">
        <is>
          <t>Moves</t>
        </is>
      </c>
    </row>
    <row r="341">
      <c r="E341" s="61"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 (Rematch 4)</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60"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1" t="inlineStr">
        <is>
          <t>Aqua Cutter</t>
        </is>
      </c>
      <c r="F363" s="46" t="n"/>
      <c r="G363" s="50" t="inlineStr">
        <is>
          <t>Assurance</t>
        </is>
      </c>
      <c r="H363" s="46" t="n"/>
    </row>
    <row r="364">
      <c r="E364" s="51" t="inlineStr">
        <is>
          <t>Hyper Fang</t>
        </is>
      </c>
      <c r="F364" s="46" t="n"/>
      <c r="G364" s="52" t="inlineStr">
        <is>
          <t>Thunder Fang</t>
        </is>
      </c>
      <c r="H364" s="46" t="n"/>
    </row>
    <row r="365">
      <c r="E365" s="61"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 (Rematch 2)</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60"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 (Rematch 3)</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1" t="inlineStr">
        <is>
          <t>Aqua Cutter</t>
        </is>
      </c>
      <c r="F384" s="46" t="n"/>
      <c r="Q384" s="47" t="inlineStr">
        <is>
          <t>Moves</t>
        </is>
      </c>
    </row>
    <row r="385">
      <c r="E385" s="61"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c r="Q392" s="44" t="inlineStr">
        <is>
          <t>Items: Super Potion / Super Potion</t>
        </is>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1" t="inlineStr">
        <is>
          <t>Aqua Cutter</t>
        </is>
      </c>
      <c r="J396" s="46" t="n"/>
      <c r="Q396" s="47" t="inlineStr">
        <is>
          <t>Moves</t>
        </is>
      </c>
    </row>
    <row r="397">
      <c r="E397" s="50" t="inlineStr">
        <is>
          <t>Assurance</t>
        </is>
      </c>
      <c r="F397" s="46" t="n"/>
      <c r="G397" s="60" t="inlineStr">
        <is>
          <t>Aerial Ace</t>
        </is>
      </c>
      <c r="H397" s="46" t="n"/>
      <c r="I397" s="51" t="inlineStr">
        <is>
          <t>Hyper Fang</t>
        </is>
      </c>
      <c r="J397" s="46" t="n"/>
    </row>
    <row r="398">
      <c r="E398" s="52" t="inlineStr">
        <is>
          <t>Thunder Fang</t>
        </is>
      </c>
      <c r="F398" s="46" t="n"/>
      <c r="G398" s="51" t="inlineStr">
        <is>
          <t>Whirlwind</t>
        </is>
      </c>
      <c r="H398" s="46" t="n"/>
      <c r="I398" s="61"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
Items: Hyper Potion / Hyper Potion</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1" t="inlineStr">
        <is>
          <t>Water Pulse</t>
        </is>
      </c>
      <c r="F408" s="46" t="n"/>
      <c r="G408" s="61" t="inlineStr">
        <is>
          <t>Rain Dance</t>
        </is>
      </c>
      <c r="H408" s="46" t="n"/>
      <c r="I408" s="51" t="inlineStr">
        <is>
          <t>Encore</t>
        </is>
      </c>
      <c r="J408" s="46" t="n"/>
      <c r="K408" s="61" t="inlineStr">
        <is>
          <t>Water Pulse</t>
        </is>
      </c>
      <c r="L408" s="46" t="n"/>
      <c r="M408" s="61" t="inlineStr">
        <is>
          <t>Water Pulse</t>
        </is>
      </c>
      <c r="N408" s="46" t="n"/>
      <c r="Q408" s="47" t="inlineStr">
        <is>
          <t>Moves</t>
        </is>
      </c>
    </row>
    <row r="409">
      <c r="E409" s="51" t="inlineStr">
        <is>
          <t>Attract</t>
        </is>
      </c>
      <c r="F409" s="46" t="n"/>
      <c r="G409" s="61" t="inlineStr">
        <is>
          <t>Water Pulse</t>
        </is>
      </c>
      <c r="H409" s="46" t="n"/>
      <c r="I409" s="51" t="inlineStr">
        <is>
          <t>Body Slam</t>
        </is>
      </c>
      <c r="J409" s="46" t="n"/>
      <c r="K409" s="61" t="inlineStr">
        <is>
          <t>Crabhammer</t>
        </is>
      </c>
      <c r="L409" s="46" t="n"/>
      <c r="M409" s="51" t="inlineStr">
        <is>
          <t>Double Team</t>
        </is>
      </c>
      <c r="N409" s="46" t="n"/>
    </row>
    <row r="410">
      <c r="E410" s="51" t="inlineStr">
        <is>
          <t>Sweet Kiss</t>
        </is>
      </c>
      <c r="F410" s="46" t="n"/>
      <c r="G410" s="63" t="inlineStr">
        <is>
          <t>Amnesia</t>
        </is>
      </c>
      <c r="H410" s="46" t="n"/>
      <c r="I410" s="64" t="inlineStr">
        <is>
          <t>Aurora Beam</t>
        </is>
      </c>
      <c r="J410" s="46" t="n"/>
      <c r="K410" s="50" t="inlineStr">
        <is>
          <t>Taunt</t>
        </is>
      </c>
      <c r="L410" s="46" t="n"/>
      <c r="M410" s="64" t="inlineStr">
        <is>
          <t>Ice Beam</t>
        </is>
      </c>
      <c r="N410" s="46" t="n"/>
    </row>
    <row r="411">
      <c r="E411" s="51" t="inlineStr">
        <is>
          <t>Flail</t>
        </is>
      </c>
      <c r="F411" s="46" t="n"/>
      <c r="G411" s="53" t="inlineStr">
        <is>
          <t>Earthquake</t>
        </is>
      </c>
      <c r="H411" s="46" t="n"/>
      <c r="I411" s="61" t="inlineStr">
        <is>
          <t>Water Pulse</t>
        </is>
      </c>
      <c r="J411" s="46" t="n"/>
      <c r="K411" s="51" t="inlineStr">
        <is>
          <t>Leer</t>
        </is>
      </c>
      <c r="L411" s="46" t="n"/>
      <c r="M411" s="63"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1"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1" t="inlineStr">
        <is>
          <t>Water Pulse</t>
        </is>
      </c>
      <c r="F431" s="46" t="n"/>
      <c r="G431" s="61"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1" t="inlineStr">
        <is>
          <t>Bubble Beam</t>
        </is>
      </c>
      <c r="J440" s="46" t="n"/>
      <c r="Q440" s="47" t="inlineStr">
        <is>
          <t>Moves</t>
        </is>
      </c>
    </row>
    <row r="441">
      <c r="E441" s="61" t="inlineStr">
        <is>
          <t>Bubble Beam</t>
        </is>
      </c>
      <c r="F441" s="46" t="n"/>
      <c r="G441" s="51" t="inlineStr">
        <is>
          <t>Body Slam</t>
        </is>
      </c>
      <c r="H441" s="46" t="n"/>
      <c r="I441" s="51" t="inlineStr">
        <is>
          <t>Body Slam</t>
        </is>
      </c>
      <c r="J441" s="46" t="n"/>
    </row>
    <row r="442">
      <c r="E442" s="51" t="inlineStr">
        <is>
          <t>Slam</t>
        </is>
      </c>
      <c r="F442" s="46" t="n"/>
      <c r="G442" s="61" t="inlineStr">
        <is>
          <t>Dive</t>
        </is>
      </c>
      <c r="H442" s="46" t="n"/>
      <c r="I442" s="66" t="inlineStr">
        <is>
          <t>Iron Tail</t>
        </is>
      </c>
      <c r="J442" s="46" t="n"/>
    </row>
    <row r="443">
      <c r="E443" s="60" t="inlineStr">
        <is>
          <t>Bounce</t>
        </is>
      </c>
      <c r="F443" s="46" t="n"/>
      <c r="G443" s="51" t="inlineStr">
        <is>
          <t>Double Edge</t>
        </is>
      </c>
      <c r="H443" s="46" t="n"/>
      <c r="I443" s="61"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
Items: Full Restore</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1"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1" t="inlineStr">
        <is>
          <t>Bubble Beam</t>
        </is>
      </c>
      <c r="F460" s="46" t="n"/>
      <c r="Q460" s="47" t="inlineStr">
        <is>
          <t>Moves</t>
        </is>
      </c>
    </row>
    <row r="461">
      <c r="E461" s="51" t="inlineStr">
        <is>
          <t>Body Slam</t>
        </is>
      </c>
      <c r="F461" s="46" t="n"/>
    </row>
    <row r="462">
      <c r="E462" s="66" t="inlineStr">
        <is>
          <t>Iron Tail</t>
        </is>
      </c>
      <c r="F462" s="46" t="n"/>
    </row>
    <row r="463">
      <c r="E463" s="61"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1" t="inlineStr">
        <is>
          <t>Aqua Ring</t>
        </is>
      </c>
      <c r="F471" s="46" t="n"/>
    </row>
    <row r="472">
      <c r="E472" s="51" t="inlineStr">
        <is>
          <t>Fury Attack</t>
        </is>
      </c>
      <c r="F472" s="46" t="n"/>
    </row>
    <row r="473">
      <c r="E473" s="60"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1" t="inlineStr">
        <is>
          <t>Aqua Ring</t>
        </is>
      </c>
      <c r="F481" s="46" t="n"/>
      <c r="G481" s="61" t="inlineStr">
        <is>
          <t>Dive</t>
        </is>
      </c>
      <c r="H481" s="46" t="n"/>
    </row>
    <row r="482">
      <c r="E482" s="51" t="inlineStr">
        <is>
          <t>Fury Attack</t>
        </is>
      </c>
      <c r="F482" s="46" t="n"/>
      <c r="G482" s="60" t="inlineStr">
        <is>
          <t>Bounce</t>
        </is>
      </c>
      <c r="H482" s="46" t="n"/>
    </row>
    <row r="483">
      <c r="E483" s="60"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
Items: Full Restore</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1" t="inlineStr">
        <is>
          <t>Water Pulse</t>
        </is>
      </c>
      <c r="F493" s="46" t="n"/>
      <c r="G493" s="61"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1" t="inlineStr">
        <is>
          <t>Whirlpool</t>
        </is>
      </c>
      <c r="F501" s="46" t="n"/>
      <c r="G501" s="61" t="inlineStr">
        <is>
          <t>Crabhammer</t>
        </is>
      </c>
      <c r="H501" s="46" t="n"/>
      <c r="I501" s="51" t="inlineStr">
        <is>
          <t>Fury Swipes</t>
        </is>
      </c>
      <c r="J501" s="46" t="n"/>
    </row>
    <row r="502">
      <c r="E502" s="61" t="inlineStr">
        <is>
          <t>Rain Dance</t>
        </is>
      </c>
      <c r="F502" s="46" t="n"/>
      <c r="G502" s="61" t="inlineStr">
        <is>
          <t>Water Pulse</t>
        </is>
      </c>
      <c r="H502" s="46" t="n"/>
      <c r="I502" s="51" t="inlineStr">
        <is>
          <t>Fake Out</t>
        </is>
      </c>
      <c r="J502" s="46" t="n"/>
    </row>
    <row r="503">
      <c r="E503" s="61" t="inlineStr">
        <is>
          <t>Water Pulse</t>
        </is>
      </c>
      <c r="F503" s="46" t="n"/>
      <c r="G503" s="56" t="inlineStr">
        <is>
          <t>-</t>
        </is>
      </c>
      <c r="H503" s="46" t="n"/>
      <c r="I503" s="61"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1" t="inlineStr">
        <is>
          <t>Water Pulse</t>
        </is>
      </c>
      <c r="F510" s="46" t="n"/>
      <c r="G510" s="50" t="inlineStr">
        <is>
          <t>Assurance</t>
        </is>
      </c>
      <c r="H510" s="46" t="n"/>
      <c r="Q510" s="47" t="inlineStr">
        <is>
          <t>Moves</t>
        </is>
      </c>
    </row>
    <row r="511">
      <c r="E511" s="50" t="inlineStr">
        <is>
          <t>Payback</t>
        </is>
      </c>
      <c r="F511" s="46" t="n"/>
      <c r="G511" s="61" t="inlineStr">
        <is>
          <t>Aqua Cutter</t>
        </is>
      </c>
      <c r="H511" s="46" t="n"/>
    </row>
    <row r="512">
      <c r="E512" s="50" t="inlineStr">
        <is>
          <t>Dark Pulse</t>
        </is>
      </c>
      <c r="F512" s="46" t="n"/>
      <c r="G512" s="51" t="inlineStr">
        <is>
          <t>Hyper Fang</t>
        </is>
      </c>
      <c r="H512" s="46" t="n"/>
    </row>
    <row r="513">
      <c r="E513" s="55" t="inlineStr">
        <is>
          <t>Poison Fang</t>
        </is>
      </c>
      <c r="F513" s="46" t="n"/>
      <c r="G513" s="61"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c r="Q8" s="44" t="inlineStr">
        <is>
          <t>Items: Full Restore</t>
        </is>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
Items: Full Restore</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4" t="inlineStr">
        <is>
          <t>Ice Beam</t>
        </is>
      </c>
      <c r="H23" s="46" t="n"/>
    </row>
    <row r="24">
      <c r="E24" s="50" t="inlineStr">
        <is>
          <t>Payback</t>
        </is>
      </c>
      <c r="F24" s="46" t="n"/>
      <c r="G24" s="61" t="inlineStr">
        <is>
          <t>Brine</t>
        </is>
      </c>
      <c r="H24" s="46" t="n"/>
    </row>
    <row r="25">
      <c r="E25" s="50" t="inlineStr">
        <is>
          <t>Beat Up</t>
        </is>
      </c>
      <c r="F25" s="46" t="n"/>
      <c r="G25" s="60"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
Items: Full Restore</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9" t="inlineStr">
        <is>
          <t>Magical Leaf</t>
        </is>
      </c>
      <c r="F33" s="46" t="n"/>
    </row>
    <row r="34">
      <c r="E34" s="55" t="inlineStr">
        <is>
          <t>Poison Jab</t>
        </is>
      </c>
      <c r="F34" s="46" t="n"/>
    </row>
    <row r="35">
      <c r="E35" s="59"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
Items: Full Restore</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3" t="inlineStr">
        <is>
          <t>Skill Swap</t>
        </is>
      </c>
      <c r="F42" s="46" t="n"/>
      <c r="G42" s="53" t="inlineStr">
        <is>
          <t>Earthquake</t>
        </is>
      </c>
      <c r="H42" s="46" t="n"/>
      <c r="Q42" s="47" t="inlineStr">
        <is>
          <t>Moves</t>
        </is>
      </c>
    </row>
    <row r="43">
      <c r="E43" s="63" t="inlineStr">
        <is>
          <t>Psychic</t>
        </is>
      </c>
      <c r="F43" s="46" t="n"/>
      <c r="G43" s="67" t="inlineStr">
        <is>
          <t>Shadow Ball</t>
        </is>
      </c>
      <c r="H43" s="46" t="n"/>
    </row>
    <row r="44">
      <c r="E44" s="52" t="inlineStr">
        <is>
          <t>Thunderbolt</t>
        </is>
      </c>
      <c r="F44" s="46" t="n"/>
      <c r="G44" s="60" t="inlineStr">
        <is>
          <t>Aerial Ace</t>
        </is>
      </c>
      <c r="H44" s="46" t="n"/>
    </row>
    <row r="45">
      <c r="E45" s="63"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
Items: Full Restore</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3" t="inlineStr">
        <is>
          <t>Skill Swap</t>
        </is>
      </c>
      <c r="H52" s="46" t="n"/>
      <c r="Q52" s="47" t="inlineStr">
        <is>
          <t>Moves</t>
        </is>
      </c>
    </row>
    <row r="53">
      <c r="E53" s="64" t="inlineStr">
        <is>
          <t>Ice Beam</t>
        </is>
      </c>
      <c r="F53" s="46" t="n"/>
      <c r="G53" s="51" t="inlineStr">
        <is>
          <t>Protect</t>
        </is>
      </c>
      <c r="H53" s="46" t="n"/>
    </row>
    <row r="54">
      <c r="E54" s="52" t="inlineStr">
        <is>
          <t>Thunderbolt</t>
        </is>
      </c>
      <c r="F54" s="46" t="n"/>
      <c r="G54" s="58" t="inlineStr">
        <is>
          <t>Will O Wisp</t>
        </is>
      </c>
      <c r="H54" s="46" t="n"/>
    </row>
    <row r="55">
      <c r="E55" s="58"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c r="Q58" s="44" t="inlineStr">
        <is>
          <t>Items: Full Restore / Full Restore</t>
        </is>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60" t="inlineStr">
        <is>
          <t>Aerial Ace</t>
        </is>
      </c>
      <c r="F62" s="46" t="n"/>
      <c r="G62" s="51" t="inlineStr">
        <is>
          <t>Sing</t>
        </is>
      </c>
      <c r="H62" s="46" t="n"/>
      <c r="I62" s="59"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9" t="inlineStr">
        <is>
          <t>Leech Seed</t>
        </is>
      </c>
      <c r="J63" s="46" t="n"/>
      <c r="K63" s="52" t="inlineStr">
        <is>
          <t>Thunderbolt</t>
        </is>
      </c>
      <c r="L63" s="46" t="n"/>
      <c r="M63" s="63" t="inlineStr">
        <is>
          <t>Calm Mind</t>
        </is>
      </c>
      <c r="N63" s="46" t="n"/>
    </row>
    <row r="64">
      <c r="E64" s="68" t="inlineStr">
        <is>
          <t>Dragon Breath</t>
        </is>
      </c>
      <c r="F64" s="46" t="n"/>
      <c r="G64" s="51" t="inlineStr">
        <is>
          <t>Charm</t>
        </is>
      </c>
      <c r="H64" s="46" t="n"/>
      <c r="I64" s="59" t="inlineStr">
        <is>
          <t>Giga Drain</t>
        </is>
      </c>
      <c r="J64" s="46" t="n"/>
      <c r="K64" s="51" t="inlineStr">
        <is>
          <t>Tri Attack</t>
        </is>
      </c>
      <c r="L64" s="46" t="n"/>
      <c r="M64" s="63"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3" t="inlineStr">
        <is>
          <t>Future Sight</t>
        </is>
      </c>
      <c r="N65" s="46" t="n"/>
    </row>
    <row r="67" ht="20" customHeight="1">
      <c r="B67" s="40" t="inlineStr">
        <is>
          <t>Rival</t>
        </is>
      </c>
      <c r="C67" s="41" t="n"/>
      <c r="D67" s="41" t="n"/>
      <c r="E67" s="42" t="inlineStr">
        <is>
          <t>Rival Wally (Rematch 1)</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
Items: Full Restore / Full Restore</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60" t="inlineStr">
        <is>
          <t>Aerial Ace</t>
        </is>
      </c>
      <c r="F72" s="46" t="n"/>
      <c r="G72" s="51" t="inlineStr">
        <is>
          <t>Sing</t>
        </is>
      </c>
      <c r="H72" s="46" t="n"/>
      <c r="I72" s="59"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9" t="inlineStr">
        <is>
          <t>Leech Seed</t>
        </is>
      </c>
      <c r="J73" s="46" t="n"/>
      <c r="K73" s="52" t="inlineStr">
        <is>
          <t>Thunderbolt</t>
        </is>
      </c>
      <c r="L73" s="46" t="n"/>
      <c r="M73" s="63" t="inlineStr">
        <is>
          <t>Calm Mind</t>
        </is>
      </c>
      <c r="N73" s="46" t="n"/>
    </row>
    <row r="74">
      <c r="E74" s="68" t="inlineStr">
        <is>
          <t>Dragon Breath</t>
        </is>
      </c>
      <c r="F74" s="46" t="n"/>
      <c r="G74" s="51" t="inlineStr">
        <is>
          <t>Charm</t>
        </is>
      </c>
      <c r="H74" s="46" t="n"/>
      <c r="I74" s="59" t="inlineStr">
        <is>
          <t>Giga Drain</t>
        </is>
      </c>
      <c r="J74" s="46" t="n"/>
      <c r="K74" s="51" t="inlineStr">
        <is>
          <t>Tri Attack</t>
        </is>
      </c>
      <c r="L74" s="46" t="n"/>
      <c r="M74" s="63"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3"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c r="Q80" s="44" t="inlineStr">
        <is>
          <t>Items: Full Restore</t>
        </is>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3"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3" t="inlineStr">
        <is>
          <t>Future Sight</t>
        </is>
      </c>
      <c r="H86" s="46" t="n"/>
    </row>
    <row r="87">
      <c r="E87" s="62"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
Items: Full Restore</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8" t="inlineStr">
        <is>
          <t>Fire Punch</t>
        </is>
      </c>
      <c r="J94" s="46" t="n"/>
      <c r="Q94" s="47" t="inlineStr">
        <is>
          <t>Moves</t>
        </is>
      </c>
    </row>
    <row r="95">
      <c r="E95" s="51" t="inlineStr">
        <is>
          <t>Body Slam</t>
        </is>
      </c>
      <c r="F95" s="46" t="n"/>
      <c r="G95" s="63" t="inlineStr">
        <is>
          <t>Psychic</t>
        </is>
      </c>
      <c r="H95" s="46" t="n"/>
      <c r="I95" s="52" t="inlineStr">
        <is>
          <t>Thunder Punch</t>
        </is>
      </c>
      <c r="J95" s="46" t="n"/>
    </row>
    <row r="96">
      <c r="E96" s="55" t="inlineStr">
        <is>
          <t>Smog</t>
        </is>
      </c>
      <c r="F96" s="46" t="n"/>
      <c r="G96" s="63" t="inlineStr">
        <is>
          <t>Teleport</t>
        </is>
      </c>
      <c r="H96" s="46" t="n"/>
      <c r="I96" s="59" t="inlineStr">
        <is>
          <t>Energy Ball</t>
        </is>
      </c>
      <c r="J96" s="46" t="n"/>
    </row>
    <row r="97">
      <c r="E97" s="58" t="inlineStr">
        <is>
          <t>Lava Plume</t>
        </is>
      </c>
      <c r="F97" s="46" t="n"/>
      <c r="G97" s="51" t="inlineStr">
        <is>
          <t>Recover</t>
        </is>
      </c>
      <c r="H97" s="46" t="n"/>
      <c r="I97" s="64"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3" t="inlineStr">
        <is>
          <t>Reflect</t>
        </is>
      </c>
      <c r="F105" s="46" t="n"/>
      <c r="G105" s="63" t="inlineStr">
        <is>
          <t>Reflect</t>
        </is>
      </c>
      <c r="H105" s="46" t="n"/>
    </row>
    <row r="106">
      <c r="E106" s="63" t="inlineStr">
        <is>
          <t>Light Screen</t>
        </is>
      </c>
      <c r="F106" s="46" t="n"/>
      <c r="G106" s="63" t="inlineStr">
        <is>
          <t>Light Screen</t>
        </is>
      </c>
      <c r="H106" s="46" t="n"/>
    </row>
    <row r="107">
      <c r="E107" s="63"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
Items: Full Restore</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3" t="inlineStr">
        <is>
          <t>Miracle Eye</t>
        </is>
      </c>
      <c r="J114" s="46" t="n"/>
      <c r="Q114" s="47" t="inlineStr">
        <is>
          <t>Moves</t>
        </is>
      </c>
    </row>
    <row r="115">
      <c r="E115" s="60" t="inlineStr">
        <is>
          <t>Aerial Ace</t>
        </is>
      </c>
      <c r="F115" s="46" t="n"/>
      <c r="G115" s="66" t="inlineStr">
        <is>
          <t>Iron Head</t>
        </is>
      </c>
      <c r="H115" s="46" t="n"/>
      <c r="I115" s="63" t="inlineStr">
        <is>
          <t>Teleport</t>
        </is>
      </c>
      <c r="J115" s="46" t="n"/>
    </row>
    <row r="116">
      <c r="E116" s="51" t="inlineStr">
        <is>
          <t>Endeavor</t>
        </is>
      </c>
      <c r="F116" s="46" t="n"/>
      <c r="G116" s="50" t="inlineStr">
        <is>
          <t>Super Fang</t>
        </is>
      </c>
      <c r="H116" s="46" t="n"/>
      <c r="I116" s="63"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
Items: Full Restore</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3"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
Items: Full Restore</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60" t="inlineStr">
        <is>
          <t>Drill Peck</t>
        </is>
      </c>
      <c r="F136" s="46" t="n"/>
      <c r="G136" s="63"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2"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
Items: Full Restore</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3"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
Items: Full Restore</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3" t="inlineStr">
        <is>
          <t>Psychic</t>
        </is>
      </c>
      <c r="F156" s="46" t="n"/>
      <c r="G156" s="63"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
Items: Full Restore</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3" t="inlineStr">
        <is>
          <t>Imprison</t>
        </is>
      </c>
      <c r="H166" s="46" t="n"/>
      <c r="I166" s="60"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2" t="inlineStr">
        <is>
          <t>Rock Slide</t>
        </is>
      </c>
      <c r="F168" s="46" t="n"/>
      <c r="G168" s="51" t="inlineStr">
        <is>
          <t>Disable</t>
        </is>
      </c>
      <c r="H168" s="46" t="n"/>
      <c r="I168" s="68" t="inlineStr">
        <is>
          <t>Dragon Pulse</t>
        </is>
      </c>
      <c r="J168" s="46" t="n"/>
    </row>
    <row r="169">
      <c r="E169" s="67" t="inlineStr">
        <is>
          <t>Shadow Claw</t>
        </is>
      </c>
      <c r="F169" s="46" t="n"/>
      <c r="G169" s="58" t="inlineStr">
        <is>
          <t>Flamethrower</t>
        </is>
      </c>
      <c r="H169" s="46" t="n"/>
      <c r="I169" s="59"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
Items: Full Restore</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2" t="inlineStr">
        <is>
          <t>Rock Blast</t>
        </is>
      </c>
      <c r="H177" s="46" t="n"/>
      <c r="I177" s="55" t="inlineStr">
        <is>
          <t>Swallow</t>
        </is>
      </c>
      <c r="J177" s="46" t="n"/>
    </row>
    <row r="178">
      <c r="E178" s="51" t="inlineStr">
        <is>
          <t>Fake Out</t>
        </is>
      </c>
      <c r="F178" s="46" t="n"/>
      <c r="G178" s="51" t="inlineStr">
        <is>
          <t>Explosion</t>
        </is>
      </c>
      <c r="H178" s="46" t="n"/>
      <c r="I178" s="61" t="inlineStr">
        <is>
          <t>Aqua Tail</t>
        </is>
      </c>
      <c r="J178" s="46" t="n"/>
    </row>
    <row r="179">
      <c r="E179" s="61" t="inlineStr">
        <is>
          <t>Aqua Tail</t>
        </is>
      </c>
      <c r="F179" s="46" t="n"/>
      <c r="G179" s="51" t="inlineStr">
        <is>
          <t>Self Destruct</t>
        </is>
      </c>
      <c r="H179" s="46" t="n"/>
      <c r="I179" s="60"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
Items: Full Restore</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3" t="inlineStr">
        <is>
          <t>Miracle Eye</t>
        </is>
      </c>
      <c r="H186" s="46" t="n"/>
      <c r="I186" s="52" t="inlineStr">
        <is>
          <t>Discharge</t>
        </is>
      </c>
      <c r="J186" s="46" t="n"/>
      <c r="K186" s="50" t="inlineStr">
        <is>
          <t>Crunch</t>
        </is>
      </c>
      <c r="L186" s="46" t="n"/>
      <c r="Q186" s="47" t="inlineStr">
        <is>
          <t>Moves</t>
        </is>
      </c>
    </row>
    <row r="187">
      <c r="E187" s="60" t="inlineStr">
        <is>
          <t>Drill Peck</t>
        </is>
      </c>
      <c r="F187" s="46" t="n"/>
      <c r="G187" s="63" t="inlineStr">
        <is>
          <t>Teleport</t>
        </is>
      </c>
      <c r="H187" s="46" t="n"/>
      <c r="I187" s="66" t="inlineStr">
        <is>
          <t>Flash Cannon</t>
        </is>
      </c>
      <c r="J187" s="46" t="n"/>
      <c r="K187" s="51" t="inlineStr">
        <is>
          <t>Whirlwind</t>
        </is>
      </c>
      <c r="L187" s="46" t="n"/>
    </row>
    <row r="188">
      <c r="E188" s="53" t="inlineStr">
        <is>
          <t>Drill Run</t>
        </is>
      </c>
      <c r="F188" s="46" t="n"/>
      <c r="G188" s="63"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8"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
Items: Full Restore / Full Restore</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9" t="inlineStr">
        <is>
          <t>Leech Seed</t>
        </is>
      </c>
      <c r="J198" s="46" t="n"/>
      <c r="K198" s="61" t="inlineStr">
        <is>
          <t>Surf</t>
        </is>
      </c>
      <c r="L198" s="46" t="n"/>
      <c r="M198" s="60"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2" t="inlineStr">
        <is>
          <t>Rock Slide</t>
        </is>
      </c>
      <c r="N199" s="46" t="n"/>
    </row>
    <row r="200">
      <c r="E200" s="53" t="inlineStr">
        <is>
          <t>Sand Attack</t>
        </is>
      </c>
      <c r="F200" s="46" t="n"/>
      <c r="G200" s="51" t="inlineStr">
        <is>
          <t>Swagger</t>
        </is>
      </c>
      <c r="H200" s="46" t="n"/>
      <c r="I200" s="59" t="inlineStr">
        <is>
          <t>Needle Arm</t>
        </is>
      </c>
      <c r="J200" s="46" t="n"/>
      <c r="K200" s="51" t="inlineStr">
        <is>
          <t>Strength</t>
        </is>
      </c>
      <c r="L200" s="46" t="n"/>
      <c r="M200" s="51" t="inlineStr">
        <is>
          <t>Swords Dance</t>
        </is>
      </c>
      <c r="N200" s="46" t="n"/>
    </row>
    <row r="201">
      <c r="E201" s="50" t="inlineStr">
        <is>
          <t>Crunch</t>
        </is>
      </c>
      <c r="F201" s="46" t="n"/>
      <c r="G201" s="63" t="inlineStr">
        <is>
          <t>Extrasensory</t>
        </is>
      </c>
      <c r="H201" s="46" t="n"/>
      <c r="I201" s="59"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
Items: Full Restore / Full Restore</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3" t="inlineStr">
        <is>
          <t>Psychic</t>
        </is>
      </c>
      <c r="L211" s="46" t="n"/>
      <c r="M211" s="64" t="inlineStr">
        <is>
          <t>Ice Beam</t>
        </is>
      </c>
      <c r="N211" s="46" t="n"/>
    </row>
    <row r="212">
      <c r="E212" s="51" t="inlineStr">
        <is>
          <t>Curse</t>
        </is>
      </c>
      <c r="F212" s="46" t="n"/>
      <c r="G212" s="58" t="inlineStr">
        <is>
          <t>Will O Wisp</t>
        </is>
      </c>
      <c r="H212" s="46" t="n"/>
      <c r="I212" s="67" t="inlineStr">
        <is>
          <t>Night Shade</t>
        </is>
      </c>
      <c r="J212" s="46" t="n"/>
      <c r="K212" s="52" t="inlineStr">
        <is>
          <t>Thunderbolt</t>
        </is>
      </c>
      <c r="L212" s="46" t="n"/>
      <c r="M212" s="62"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
Items: Full Restore / Full Restore</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3" t="inlineStr">
        <is>
          <t>Light Screen</t>
        </is>
      </c>
      <c r="H222" s="46" t="n"/>
      <c r="I222" s="51" t="inlineStr">
        <is>
          <t>Attract</t>
        </is>
      </c>
      <c r="J222" s="46" t="n"/>
      <c r="K222" s="67" t="inlineStr">
        <is>
          <t>Shadow Ball</t>
        </is>
      </c>
      <c r="L222" s="46" t="n"/>
      <c r="M222" s="61"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4" t="inlineStr">
        <is>
          <t>Hail</t>
        </is>
      </c>
      <c r="F224" s="46" t="n"/>
      <c r="G224" s="64" t="inlineStr">
        <is>
          <t>Icy Wind</t>
        </is>
      </c>
      <c r="H224" s="46" t="n"/>
      <c r="I224" s="64" t="inlineStr">
        <is>
          <t>Hail</t>
        </is>
      </c>
      <c r="J224" s="46" t="n"/>
      <c r="K224" s="64" t="inlineStr">
        <is>
          <t>Hail</t>
        </is>
      </c>
      <c r="L224" s="46" t="n"/>
      <c r="M224" s="64" t="inlineStr">
        <is>
          <t>Ice Beam</t>
        </is>
      </c>
      <c r="N224" s="46" t="n"/>
    </row>
    <row r="225">
      <c r="E225" s="64" t="inlineStr">
        <is>
          <t>Ice Ball</t>
        </is>
      </c>
      <c r="F225" s="46" t="n"/>
      <c r="G225" s="64" t="inlineStr">
        <is>
          <t>Ice Beam</t>
        </is>
      </c>
      <c r="H225" s="46" t="n"/>
      <c r="I225" s="64" t="inlineStr">
        <is>
          <t>Blizzard</t>
        </is>
      </c>
      <c r="J225" s="46" t="n"/>
      <c r="K225" s="64" t="inlineStr">
        <is>
          <t>Ice Beam</t>
        </is>
      </c>
      <c r="L225" s="46" t="n"/>
      <c r="M225" s="64"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
Items: Full Restore / Full Restore</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2" t="inlineStr">
        <is>
          <t>Rock Tomb</t>
        </is>
      </c>
      <c r="F234" s="46" t="n"/>
      <c r="G234" s="51" t="inlineStr">
        <is>
          <t>Double Edge</t>
        </is>
      </c>
      <c r="H234" s="46" t="n"/>
      <c r="I234" s="51" t="inlineStr">
        <is>
          <t>Smokescreen</t>
        </is>
      </c>
      <c r="J234" s="46" t="n"/>
      <c r="K234" s="58" t="inlineStr">
        <is>
          <t>Flamethrower</t>
        </is>
      </c>
      <c r="L234" s="46" t="n"/>
      <c r="M234" s="58"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1" t="inlineStr">
        <is>
          <t>Surf</t>
        </is>
      </c>
      <c r="J236" s="46" t="n"/>
      <c r="K236" s="68" t="inlineStr">
        <is>
          <t>Dragon Breath</t>
        </is>
      </c>
      <c r="L236" s="46" t="n"/>
      <c r="M236" s="62" t="inlineStr">
        <is>
          <t>Rock Slide</t>
        </is>
      </c>
      <c r="N236" s="46" t="n"/>
    </row>
    <row r="237">
      <c r="E237" s="51" t="inlineStr">
        <is>
          <t>Double Edge</t>
        </is>
      </c>
      <c r="F237" s="46" t="n"/>
      <c r="G237" s="60"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c r="Q242" s="44" t="inlineStr">
        <is>
          <t>Items: Full Restore / Full Restore / Full Restore / Full Restore</t>
        </is>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1" t="inlineStr">
        <is>
          <t>Rain Dance</t>
        </is>
      </c>
      <c r="F246" s="46" t="n"/>
      <c r="G246" s="55" t="inlineStr">
        <is>
          <t>Toxic</t>
        </is>
      </c>
      <c r="H246" s="46" t="n"/>
      <c r="I246" s="59"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1" t="inlineStr">
        <is>
          <t>Water Spout</t>
        </is>
      </c>
      <c r="F247" s="46" t="n"/>
      <c r="G247" s="61" t="inlineStr">
        <is>
          <t>Hydro Pump</t>
        </is>
      </c>
      <c r="H247" s="46" t="n"/>
      <c r="I247" s="61" t="inlineStr">
        <is>
          <t>Surf</t>
        </is>
      </c>
      <c r="J247" s="46" t="n"/>
      <c r="K247" s="61" t="inlineStr">
        <is>
          <t>Surf</t>
        </is>
      </c>
      <c r="L247" s="46" t="n"/>
      <c r="M247" s="53" t="inlineStr">
        <is>
          <t>Earthquake</t>
        </is>
      </c>
      <c r="N247" s="46" t="n"/>
      <c r="O247" s="61" t="inlineStr">
        <is>
          <t>Surf</t>
        </is>
      </c>
      <c r="P247" s="46" t="n"/>
    </row>
    <row r="248">
      <c r="E248" s="51" t="inlineStr">
        <is>
          <t>Double Edge</t>
        </is>
      </c>
      <c r="F248" s="46" t="n"/>
      <c r="G248" s="55" t="inlineStr">
        <is>
          <t>Sludge Bomb</t>
        </is>
      </c>
      <c r="H248" s="46" t="n"/>
      <c r="I248" s="59" t="inlineStr">
        <is>
          <t>Leech Seed</t>
        </is>
      </c>
      <c r="J248" s="46" t="n"/>
      <c r="K248" s="63" t="inlineStr">
        <is>
          <t>Amnesia</t>
        </is>
      </c>
      <c r="L248" s="46" t="n"/>
      <c r="M248" s="51" t="inlineStr">
        <is>
          <t>Hyper Beam</t>
        </is>
      </c>
      <c r="N248" s="46" t="n"/>
      <c r="O248" s="64" t="inlineStr">
        <is>
          <t>Ice Beam</t>
        </is>
      </c>
      <c r="P248" s="46" t="n"/>
    </row>
    <row r="249">
      <c r="E249" s="64" t="inlineStr">
        <is>
          <t>Blizzard</t>
        </is>
      </c>
      <c r="F249" s="46" t="n"/>
      <c r="G249" s="64" t="inlineStr">
        <is>
          <t>Ice Beam</t>
        </is>
      </c>
      <c r="H249" s="46" t="n"/>
      <c r="I249" s="51" t="inlineStr">
        <is>
          <t>Double Team</t>
        </is>
      </c>
      <c r="J249" s="46" t="n"/>
      <c r="K249" s="51" t="inlineStr">
        <is>
          <t>Hyper Beam</t>
        </is>
      </c>
      <c r="L249" s="46" t="n"/>
      <c r="M249" s="61"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
Items: Full Restore</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1"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1" t="inlineStr">
        <is>
          <t>Brine</t>
        </is>
      </c>
      <c r="F33" s="46" t="n"/>
      <c r="G33" s="61"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4" t="inlineStr">
        <is>
          <t>Ice Beam</t>
        </is>
      </c>
      <c r="H45" s="46" t="n"/>
      <c r="I45" s="51" t="inlineStr">
        <is>
          <t>Smelling Salts</t>
        </is>
      </c>
      <c r="J45" s="46" t="n"/>
    </row>
    <row r="46">
      <c r="E46" s="52" t="inlineStr">
        <is>
          <t>Thunder Punch</t>
        </is>
      </c>
      <c r="F46" s="46" t="n"/>
      <c r="G46" s="61" t="inlineStr">
        <is>
          <t>Brine</t>
        </is>
      </c>
      <c r="H46" s="46" t="n"/>
      <c r="I46" s="65" t="inlineStr">
        <is>
          <t>Submission</t>
        </is>
      </c>
      <c r="J46" s="46" t="n"/>
    </row>
    <row r="47">
      <c r="E47" s="64" t="inlineStr">
        <is>
          <t>Ice Punch</t>
        </is>
      </c>
      <c r="F47" s="46" t="n"/>
      <c r="G47" s="60" t="inlineStr">
        <is>
          <t>Air Slash</t>
        </is>
      </c>
      <c r="H47" s="46" t="n"/>
      <c r="I47" s="62"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8" t="inlineStr">
        <is>
          <t>Flame Wheel</t>
        </is>
      </c>
      <c r="F57" s="46" t="n"/>
      <c r="G57" s="58"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
Items: Full Restore</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9" t="inlineStr">
        <is>
          <t>Magical Leaf</t>
        </is>
      </c>
      <c r="F67" s="46" t="n"/>
    </row>
    <row r="68">
      <c r="E68" s="55" t="inlineStr">
        <is>
          <t>Poison Jab</t>
        </is>
      </c>
      <c r="F68" s="46" t="n"/>
    </row>
    <row r="69">
      <c r="E69" s="59"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2" t="inlineStr">
        <is>
          <t>Rock Slide</t>
        </is>
      </c>
      <c r="H90" s="46" t="n"/>
    </row>
    <row r="91">
      <c r="E91" s="61"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57"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3" t="inlineStr">
        <is>
          <t>Psybeam</t>
        </is>
      </c>
      <c r="H25" s="46" t="n"/>
      <c r="I25" s="56" t="inlineStr">
        <is>
          <t>-</t>
        </is>
      </c>
      <c r="J25" s="46" t="n"/>
    </row>
    <row r="26">
      <c r="E26" s="56" t="inlineStr">
        <is>
          <t>-</t>
        </is>
      </c>
      <c r="F26" s="46" t="n"/>
      <c r="G26" s="56" t="inlineStr">
        <is>
          <t>-</t>
        </is>
      </c>
      <c r="H26" s="46" t="n"/>
      <c r="I26" s="56" t="inlineStr">
        <is>
          <t>-</t>
        </is>
      </c>
      <c r="J26" s="46" t="n"/>
    </row>
    <row r="27">
      <c r="E27" s="57"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9" t="inlineStr">
        <is>
          <t>Mega Drain</t>
        </is>
      </c>
      <c r="H34" s="46" t="n"/>
      <c r="Q34" s="47" t="inlineStr">
        <is>
          <t>Moves</t>
        </is>
      </c>
    </row>
    <row r="35">
      <c r="E35" s="59" t="inlineStr">
        <is>
          <t>Mega Drain</t>
        </is>
      </c>
      <c r="F35" s="46" t="n"/>
      <c r="G35" s="55" t="inlineStr">
        <is>
          <t>Poison Sting</t>
        </is>
      </c>
      <c r="H35" s="46" t="n"/>
    </row>
    <row r="36">
      <c r="E36" s="51" t="inlineStr">
        <is>
          <t>Take Down</t>
        </is>
      </c>
      <c r="F36" s="46" t="n"/>
      <c r="G36" s="54" t="inlineStr">
        <is>
          <t>Twineedle</t>
        </is>
      </c>
      <c r="H36" s="46" t="n"/>
    </row>
    <row r="37">
      <c r="E37" s="59" t="inlineStr">
        <is>
          <t>Stun Spore</t>
        </is>
      </c>
      <c r="F37" s="46" t="n"/>
      <c r="G37" s="59" t="inlineStr">
        <is>
          <t>Stun Spore</t>
        </is>
      </c>
      <c r="H37" s="46" t="n"/>
    </row>
    <row r="38">
      <c r="E38" s="57"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1" t="inlineStr">
        <is>
          <t>Water Gun</t>
        </is>
      </c>
      <c r="F46" s="46" t="n"/>
    </row>
    <row r="47">
      <c r="E47" s="56" t="inlineStr">
        <is>
          <t>-</t>
        </is>
      </c>
      <c r="F47" s="46" t="n"/>
    </row>
    <row r="48">
      <c r="E48" s="56" t="inlineStr">
        <is>
          <t>-</t>
        </is>
      </c>
      <c r="F48" s="46" t="n"/>
    </row>
    <row r="49">
      <c r="E49" s="57"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57"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57"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3" t="inlineStr">
        <is>
          <t>Psybeam</t>
        </is>
      </c>
      <c r="F79" s="46" t="n"/>
    </row>
    <row r="80">
      <c r="E80" s="61" t="inlineStr">
        <is>
          <t>Bubble Beam</t>
        </is>
      </c>
      <c r="F80" s="46" t="n"/>
    </row>
    <row r="81">
      <c r="E81" s="54" t="inlineStr">
        <is>
          <t>Signal Beam</t>
        </is>
      </c>
      <c r="F81" s="46" t="n"/>
    </row>
    <row r="82">
      <c r="E82" s="57"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57"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60" t="inlineStr">
        <is>
          <t>Peck</t>
        </is>
      </c>
      <c r="F102" s="46" t="n"/>
      <c r="G102" s="65" t="inlineStr">
        <is>
          <t>Karate Chop</t>
        </is>
      </c>
      <c r="H102" s="46" t="n"/>
      <c r="I102" s="55" t="inlineStr">
        <is>
          <t>Poison Sting</t>
        </is>
      </c>
      <c r="J102" s="46" t="n"/>
      <c r="Q102" s="47" t="inlineStr">
        <is>
          <t>Moves</t>
        </is>
      </c>
    </row>
    <row r="103">
      <c r="E103" s="61" t="inlineStr">
        <is>
          <t>Water Gun</t>
        </is>
      </c>
      <c r="F103" s="46" t="n"/>
      <c r="G103" s="51" t="inlineStr">
        <is>
          <t>Pound</t>
        </is>
      </c>
      <c r="H103" s="46" t="n"/>
      <c r="I103" s="55" t="inlineStr">
        <is>
          <t>Acid</t>
        </is>
      </c>
      <c r="J103" s="46" t="n"/>
    </row>
    <row r="104">
      <c r="E104" s="51" t="inlineStr">
        <is>
          <t>Supersonic</t>
        </is>
      </c>
      <c r="F104" s="46" t="n"/>
      <c r="G104" s="62" t="inlineStr">
        <is>
          <t>Rock Throw</t>
        </is>
      </c>
      <c r="H104" s="46" t="n"/>
      <c r="I104" s="63"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60" t="inlineStr">
        <is>
          <t>Peck</t>
        </is>
      </c>
      <c r="F112" s="46" t="n"/>
      <c r="Q112" s="47" t="inlineStr">
        <is>
          <t>Moves</t>
        </is>
      </c>
    </row>
    <row r="113">
      <c r="E113" s="61" t="inlineStr">
        <is>
          <t>Aqua Jet</t>
        </is>
      </c>
      <c r="F113" s="46" t="n"/>
    </row>
    <row r="114">
      <c r="E114" s="53" t="inlineStr">
        <is>
          <t>Mud Shot</t>
        </is>
      </c>
      <c r="F114" s="46" t="n"/>
    </row>
    <row r="115">
      <c r="E115" s="63"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1" t="inlineStr">
        <is>
          <t>Water Gun</t>
        </is>
      </c>
      <c r="F123" s="46" t="n"/>
      <c r="G123" s="61" t="inlineStr">
        <is>
          <t>Water Gun</t>
        </is>
      </c>
      <c r="H123" s="46" t="n"/>
    </row>
    <row r="124">
      <c r="E124" s="51" t="inlineStr">
        <is>
          <t>Pound</t>
        </is>
      </c>
      <c r="F124" s="46" t="n"/>
      <c r="G124" s="56" t="inlineStr">
        <is>
          <t>-</t>
        </is>
      </c>
      <c r="H124" s="46" t="n"/>
    </row>
    <row r="125">
      <c r="E125" s="61"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
Items: Full Restore / Full Restore / Full Restore / Full Restore</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3" t="inlineStr">
        <is>
          <t>Reflect</t>
        </is>
      </c>
      <c r="H134" s="46" t="n"/>
      <c r="I134" s="52" t="inlineStr">
        <is>
          <t>Thunder</t>
        </is>
      </c>
      <c r="J134" s="46" t="n"/>
      <c r="K134" s="59" t="inlineStr">
        <is>
          <t>Giga Drain</t>
        </is>
      </c>
      <c r="L134" s="46" t="n"/>
      <c r="M134" s="61" t="inlineStr">
        <is>
          <t>Water Pulse</t>
        </is>
      </c>
      <c r="N134" s="46" t="n"/>
      <c r="O134" s="53" t="inlineStr">
        <is>
          <t>Earthquake</t>
        </is>
      </c>
      <c r="P134" s="46" t="n"/>
      <c r="Q134" s="47" t="inlineStr">
        <is>
          <t>Moves</t>
        </is>
      </c>
    </row>
    <row r="135">
      <c r="E135" s="60" t="inlineStr">
        <is>
          <t>Aerial Ace</t>
        </is>
      </c>
      <c r="F135" s="46" t="n"/>
      <c r="G135" s="63" t="inlineStr">
        <is>
          <t>Light Screen</t>
        </is>
      </c>
      <c r="H135" s="46" t="n"/>
      <c r="I135" s="53" t="inlineStr">
        <is>
          <t>Earthquake</t>
        </is>
      </c>
      <c r="J135" s="46" t="n"/>
      <c r="K135" s="62" t="inlineStr">
        <is>
          <t>Ancient Power</t>
        </is>
      </c>
      <c r="L135" s="46" t="n"/>
      <c r="M135" s="62" t="inlineStr">
        <is>
          <t>Ancient Power</t>
        </is>
      </c>
      <c r="N135" s="46" t="n"/>
      <c r="O135" s="63" t="inlineStr">
        <is>
          <t>Psychic</t>
        </is>
      </c>
      <c r="P135" s="46" t="n"/>
    </row>
    <row r="136">
      <c r="E136" s="53" t="inlineStr">
        <is>
          <t>Spikes</t>
        </is>
      </c>
      <c r="F136" s="46" t="n"/>
      <c r="G136" s="62" t="inlineStr">
        <is>
          <t>Ancient Power</t>
        </is>
      </c>
      <c r="H136" s="46" t="n"/>
      <c r="I136" s="59" t="inlineStr">
        <is>
          <t>Solar Beam</t>
        </is>
      </c>
      <c r="J136" s="46" t="n"/>
      <c r="K136" s="59" t="inlineStr">
        <is>
          <t>Ingrain</t>
        </is>
      </c>
      <c r="L136" s="46" t="n"/>
      <c r="M136" s="60"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3" t="inlineStr">
        <is>
          <t>Psychic</t>
        </is>
      </c>
      <c r="F146" s="46" t="n"/>
      <c r="G146" s="65" t="inlineStr">
        <is>
          <t>Focus Punch</t>
        </is>
      </c>
      <c r="H146" s="46" t="n"/>
      <c r="Q146" s="47" t="inlineStr">
        <is>
          <t>Moves</t>
        </is>
      </c>
    </row>
    <row r="147">
      <c r="E147" s="58" t="inlineStr">
        <is>
          <t>Fire Punch</t>
        </is>
      </c>
      <c r="F147" s="46" t="n"/>
      <c r="G147" s="62" t="inlineStr">
        <is>
          <t>Rock Tomb</t>
        </is>
      </c>
      <c r="H147" s="46" t="n"/>
    </row>
    <row r="148">
      <c r="E148" s="51" t="inlineStr">
        <is>
          <t>Psych Up</t>
        </is>
      </c>
      <c r="F148" s="46" t="n"/>
      <c r="G148" s="63"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8" t="inlineStr">
        <is>
          <t>Fire Blast</t>
        </is>
      </c>
      <c r="F157" s="46" t="n"/>
      <c r="G157" s="58"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3" t="inlineStr">
        <is>
          <t>Confusion</t>
        </is>
      </c>
      <c r="F168" s="46" t="n"/>
      <c r="G168" s="63" t="inlineStr">
        <is>
          <t>Confusion</t>
        </is>
      </c>
      <c r="H168" s="46" t="n"/>
      <c r="Q168" s="47" t="inlineStr">
        <is>
          <t>Moves</t>
        </is>
      </c>
    </row>
    <row r="169">
      <c r="E169" s="63" t="inlineStr">
        <is>
          <t>Psycho Cut</t>
        </is>
      </c>
      <c r="F169" s="46" t="n"/>
      <c r="G169" s="63" t="inlineStr">
        <is>
          <t>Future Sight</t>
        </is>
      </c>
      <c r="H169" s="46" t="n"/>
    </row>
    <row r="170">
      <c r="E170" s="63" t="inlineStr">
        <is>
          <t>Teleport</t>
        </is>
      </c>
      <c r="F170" s="46" t="n"/>
      <c r="G170" s="59"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3"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3"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3" t="inlineStr">
        <is>
          <t>Teleport</t>
        </is>
      </c>
      <c r="F199" s="46" t="n"/>
      <c r="G199" s="65" t="inlineStr">
        <is>
          <t>Seismic Toss</t>
        </is>
      </c>
      <c r="H199" s="46" t="n"/>
    </row>
    <row r="200">
      <c r="E200" s="62"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60"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8"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8"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60" t="inlineStr">
        <is>
          <t>Bounce</t>
        </is>
      </c>
      <c r="H228" s="46" t="n"/>
      <c r="Q228" s="47" t="inlineStr">
        <is>
          <t>Moves</t>
        </is>
      </c>
    </row>
    <row r="229">
      <c r="E229" s="60"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3" t="inlineStr">
        <is>
          <t>Confusion</t>
        </is>
      </c>
      <c r="F238" s="46" t="n"/>
      <c r="G238" s="63" t="inlineStr">
        <is>
          <t>Magic Coat</t>
        </is>
      </c>
      <c r="H238" s="46" t="n"/>
      <c r="Q238" s="47" t="inlineStr">
        <is>
          <t>Moves</t>
        </is>
      </c>
    </row>
    <row r="239">
      <c r="E239" s="51" t="inlineStr">
        <is>
          <t>Hidden Power</t>
        </is>
      </c>
      <c r="F239" s="46" t="n"/>
      <c r="G239" s="63" t="inlineStr">
        <is>
          <t>Psybeam</t>
        </is>
      </c>
      <c r="H239" s="46" t="n"/>
    </row>
    <row r="240">
      <c r="E240" s="51" t="inlineStr">
        <is>
          <t>Secret Power</t>
        </is>
      </c>
      <c r="F240" s="46" t="n"/>
      <c r="G240" s="51" t="inlineStr">
        <is>
          <t>Body Slam</t>
        </is>
      </c>
      <c r="H240" s="46" t="n"/>
    </row>
    <row r="241">
      <c r="E241" s="63"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2"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3" t="inlineStr">
        <is>
          <t>Teleport</t>
        </is>
      </c>
      <c r="H270" s="46" t="n"/>
      <c r="Q270" s="47" t="inlineStr">
        <is>
          <t>Moves</t>
        </is>
      </c>
    </row>
    <row r="271">
      <c r="E271" s="60" t="inlineStr">
        <is>
          <t>Wing Attack</t>
        </is>
      </c>
      <c r="F271" s="46" t="n"/>
      <c r="G271" s="51" t="inlineStr">
        <is>
          <t>Take Down</t>
        </is>
      </c>
      <c r="H271" s="46" t="n"/>
    </row>
    <row r="272">
      <c r="E272" s="61" t="inlineStr">
        <is>
          <t>Water Pulse</t>
        </is>
      </c>
      <c r="F272" s="46" t="n"/>
      <c r="G272" s="63" t="inlineStr">
        <is>
          <t>Psybeam</t>
        </is>
      </c>
      <c r="H272" s="46" t="n"/>
    </row>
    <row r="273">
      <c r="E273" s="50" t="inlineStr">
        <is>
          <t>Pursuit</t>
        </is>
      </c>
      <c r="F273" s="46" t="n"/>
      <c r="G273" s="62"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3" t="inlineStr">
        <is>
          <t>Teleport</t>
        </is>
      </c>
      <c r="H280" s="46" t="n"/>
      <c r="Q280" s="47" t="inlineStr">
        <is>
          <t>Moves</t>
        </is>
      </c>
    </row>
    <row r="281">
      <c r="E281" s="60" t="inlineStr">
        <is>
          <t>Wing Attack</t>
        </is>
      </c>
      <c r="F281" s="46" t="n"/>
      <c r="G281" s="51" t="inlineStr">
        <is>
          <t>Take Down</t>
        </is>
      </c>
      <c r="H281" s="46" t="n"/>
    </row>
    <row r="282">
      <c r="E282" s="61" t="inlineStr">
        <is>
          <t>Water Pulse</t>
        </is>
      </c>
      <c r="F282" s="46" t="n"/>
      <c r="G282" s="63" t="inlineStr">
        <is>
          <t>Psybeam</t>
        </is>
      </c>
      <c r="H282" s="46" t="n"/>
    </row>
    <row r="283">
      <c r="E283" s="50" t="inlineStr">
        <is>
          <t>Pursuit</t>
        </is>
      </c>
      <c r="F283" s="46" t="n"/>
      <c r="G283" s="62"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1" t="inlineStr">
        <is>
          <t>Aqua Cutter</t>
        </is>
      </c>
      <c r="F291" s="46" t="n"/>
    </row>
    <row r="292">
      <c r="E292" s="51" t="inlineStr">
        <is>
          <t>Hyper Fang</t>
        </is>
      </c>
      <c r="F292" s="46" t="n"/>
    </row>
    <row r="293">
      <c r="E293" s="61"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1" t="inlineStr">
        <is>
          <t>Bubble Beam</t>
        </is>
      </c>
      <c r="F300" s="46" t="n"/>
      <c r="G300" s="52" t="inlineStr">
        <is>
          <t>Thunder Fang</t>
        </is>
      </c>
      <c r="H300" s="46" t="n"/>
      <c r="Q300" s="47" t="inlineStr">
        <is>
          <t>Moves</t>
        </is>
      </c>
    </row>
    <row r="301">
      <c r="E301" s="60" t="inlineStr">
        <is>
          <t>Bounce</t>
        </is>
      </c>
      <c r="F301" s="46" t="n"/>
      <c r="G301" s="50" t="inlineStr">
        <is>
          <t>Assurance</t>
        </is>
      </c>
      <c r="H301" s="46" t="n"/>
    </row>
    <row r="302">
      <c r="E302" s="66" t="inlineStr">
        <is>
          <t>Gyro Ball</t>
        </is>
      </c>
      <c r="F302" s="46" t="n"/>
      <c r="G302" s="61"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4" t="inlineStr">
        <is>
          <t>Aurora Beam</t>
        </is>
      </c>
      <c r="F310" s="46" t="n"/>
      <c r="Q310" s="47" t="inlineStr">
        <is>
          <t>Moves</t>
        </is>
      </c>
    </row>
    <row r="311">
      <c r="E311" s="61"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1" t="inlineStr">
        <is>
          <t>Dive</t>
        </is>
      </c>
      <c r="F322" s="46" t="n"/>
      <c r="G322" s="61" t="inlineStr">
        <is>
          <t>Bubble Beam</t>
        </is>
      </c>
      <c r="H322" s="46" t="n"/>
      <c r="Q322" s="47" t="inlineStr">
        <is>
          <t>Moves</t>
        </is>
      </c>
    </row>
    <row r="323">
      <c r="E323" s="51" t="inlineStr">
        <is>
          <t>Flail</t>
        </is>
      </c>
      <c r="F323" s="46" t="n"/>
      <c r="G323" s="60" t="inlineStr">
        <is>
          <t>Bounce</t>
        </is>
      </c>
      <c r="H323" s="46" t="n"/>
    </row>
    <row r="324">
      <c r="E324" s="61"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1"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1"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60" t="inlineStr">
        <is>
          <t>Wing Attack</t>
        </is>
      </c>
      <c r="F354" s="46" t="n"/>
      <c r="G354" s="55" t="inlineStr">
        <is>
          <t>Poison Jab</t>
        </is>
      </c>
      <c r="H354" s="46" t="n"/>
      <c r="Q354" s="47" t="inlineStr">
        <is>
          <t>Moves</t>
        </is>
      </c>
    </row>
    <row r="355">
      <c r="E355" s="61" t="inlineStr">
        <is>
          <t>Water Pulse</t>
        </is>
      </c>
      <c r="F355" s="46" t="n"/>
      <c r="G355" s="61" t="inlineStr">
        <is>
          <t>Bubble Beam</t>
        </is>
      </c>
      <c r="H355" s="46" t="n"/>
    </row>
    <row r="356">
      <c r="E356" s="50" t="inlineStr">
        <is>
          <t>Pursuit</t>
        </is>
      </c>
      <c r="F356" s="46" t="n"/>
      <c r="G356" s="67" t="inlineStr">
        <is>
          <t>Confuse Ray</t>
        </is>
      </c>
      <c r="H356" s="46" t="n"/>
    </row>
    <row r="357">
      <c r="E357" s="60"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1" t="inlineStr">
        <is>
          <t>Aqua Tail</t>
        </is>
      </c>
      <c r="F364" s="46" t="n"/>
      <c r="Q364" s="47" t="inlineStr">
        <is>
          <t>Moves</t>
        </is>
      </c>
    </row>
    <row r="365">
      <c r="E365" s="51" t="inlineStr">
        <is>
          <t>Flail</t>
        </is>
      </c>
      <c r="F365" s="46" t="n"/>
    </row>
    <row r="366">
      <c r="E366" s="61"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1" t="inlineStr">
        <is>
          <t>Bubble Beam</t>
        </is>
      </c>
      <c r="F374" s="46" t="n"/>
      <c r="Q374" s="47" t="inlineStr">
        <is>
          <t>Moves</t>
        </is>
      </c>
    </row>
    <row r="375">
      <c r="E375" s="60"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60" t="inlineStr">
        <is>
          <t>Wing Attack</t>
        </is>
      </c>
      <c r="H384" s="46" t="n"/>
      <c r="Q384" s="47" t="inlineStr">
        <is>
          <t>Moves</t>
        </is>
      </c>
    </row>
    <row r="385">
      <c r="E385" s="61" t="inlineStr">
        <is>
          <t>Bubble Beam</t>
        </is>
      </c>
      <c r="F385" s="46" t="n"/>
      <c r="G385" s="61" t="inlineStr">
        <is>
          <t>Water Pulse</t>
        </is>
      </c>
      <c r="H385" s="46" t="n"/>
    </row>
    <row r="386">
      <c r="E386" s="51" t="inlineStr">
        <is>
          <t>Body Slam</t>
        </is>
      </c>
      <c r="F386" s="46" t="n"/>
      <c r="G386" s="50" t="inlineStr">
        <is>
          <t>Pursuit</t>
        </is>
      </c>
      <c r="H386" s="46" t="n"/>
    </row>
    <row r="387">
      <c r="E387" s="66" t="inlineStr">
        <is>
          <t>Iron Tail</t>
        </is>
      </c>
      <c r="F387" s="46" t="n"/>
      <c r="G387" s="60"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1" t="inlineStr">
        <is>
          <t>Bubble Beam</t>
        </is>
      </c>
      <c r="F394" s="46" t="n"/>
      <c r="Q394" s="47" t="inlineStr">
        <is>
          <t>Moves</t>
        </is>
      </c>
    </row>
    <row r="395">
      <c r="E395" s="60" t="inlineStr">
        <is>
          <t>Pluck</t>
        </is>
      </c>
      <c r="F395" s="46" t="n"/>
    </row>
    <row r="396">
      <c r="E396" s="50" t="inlineStr">
        <is>
          <t>Payback</t>
        </is>
      </c>
      <c r="F396" s="46" t="n"/>
    </row>
    <row r="397">
      <c r="E397" s="64"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1"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3" t="inlineStr">
        <is>
          <t>Teleport</t>
        </is>
      </c>
      <c r="F414" s="46" t="n"/>
      <c r="Q414" s="47" t="inlineStr">
        <is>
          <t>Moves</t>
        </is>
      </c>
    </row>
    <row r="415">
      <c r="E415" s="51" t="inlineStr">
        <is>
          <t>Take Down</t>
        </is>
      </c>
      <c r="F415" s="46" t="n"/>
    </row>
    <row r="416">
      <c r="E416" s="63" t="inlineStr">
        <is>
          <t>Psybeam</t>
        </is>
      </c>
      <c r="F416" s="46" t="n"/>
    </row>
    <row r="417">
      <c r="E417" s="62"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1"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c r="Q432" s="44" t="inlineStr">
        <is>
          <t>Items: Hyper Potion</t>
        </is>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1" t="inlineStr">
        <is>
          <t>Bubble Beam</t>
        </is>
      </c>
      <c r="F437" s="46" t="n"/>
      <c r="G437" s="53" t="inlineStr">
        <is>
          <t>Earth Power</t>
        </is>
      </c>
      <c r="H437" s="46" t="n"/>
    </row>
    <row r="438">
      <c r="E438" s="60" t="inlineStr">
        <is>
          <t>Pluck</t>
        </is>
      </c>
      <c r="F438" s="46" t="n"/>
      <c r="G438" s="62" t="inlineStr">
        <is>
          <t>Rock Slide</t>
        </is>
      </c>
      <c r="H438" s="46" t="n"/>
    </row>
    <row r="439">
      <c r="E439" s="50" t="inlineStr">
        <is>
          <t>Payback</t>
        </is>
      </c>
      <c r="F439" s="46" t="n"/>
      <c r="G439" s="58"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1" t="inlineStr">
        <is>
          <t>Aqua Cutter</t>
        </is>
      </c>
      <c r="F447" s="46" t="n"/>
    </row>
    <row r="448">
      <c r="E448" s="51" t="inlineStr">
        <is>
          <t>Hyper Fang</t>
        </is>
      </c>
      <c r="F448" s="46" t="n"/>
    </row>
    <row r="449">
      <c r="E449" s="61"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c r="Q452" s="44" t="inlineStr">
        <is>
          <t>Items: Hyper Potion</t>
        </is>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
Items: Hyper Potion</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8" t="inlineStr">
        <is>
          <t>Fire Punch</t>
        </is>
      </c>
      <c r="H476" s="46" t="n"/>
      <c r="Q476" s="47" t="inlineStr">
        <is>
          <t>Moves</t>
        </is>
      </c>
    </row>
    <row r="477">
      <c r="E477" s="59" t="inlineStr">
        <is>
          <t>Magical Leaf</t>
        </is>
      </c>
      <c r="F477" s="46" t="n"/>
      <c r="G477" s="64" t="inlineStr">
        <is>
          <t>Ice Punch</t>
        </is>
      </c>
      <c r="H477" s="46" t="n"/>
    </row>
    <row r="478">
      <c r="E478" s="55" t="inlineStr">
        <is>
          <t>Poison Jab</t>
        </is>
      </c>
      <c r="F478" s="46" t="n"/>
      <c r="G478" s="65" t="inlineStr">
        <is>
          <t>Force Palm</t>
        </is>
      </c>
      <c r="H478" s="46" t="n"/>
    </row>
    <row r="479">
      <c r="E479" s="59" t="inlineStr">
        <is>
          <t>Needle Arm</t>
        </is>
      </c>
      <c r="F479" s="46" t="n"/>
      <c r="G479" s="63"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9" t="inlineStr">
        <is>
          <t>Mega Drain</t>
        </is>
      </c>
      <c r="H486" s="46" t="n"/>
      <c r="Q486" s="47" t="inlineStr">
        <is>
          <t>Moves</t>
        </is>
      </c>
    </row>
    <row r="487">
      <c r="E487" s="51" t="inlineStr">
        <is>
          <t>Quick Attack</t>
        </is>
      </c>
      <c r="F487" s="46" t="n"/>
      <c r="G487" s="55" t="inlineStr">
        <is>
          <t>Sludge Bomb</t>
        </is>
      </c>
      <c r="H487" s="46" t="n"/>
    </row>
    <row r="488">
      <c r="E488" s="60" t="inlineStr">
        <is>
          <t>Aerial Ace</t>
        </is>
      </c>
      <c r="F488" s="46" t="n"/>
      <c r="G488" s="65" t="inlineStr">
        <is>
          <t>Force Palm</t>
        </is>
      </c>
      <c r="H488" s="46" t="n"/>
    </row>
    <row r="489">
      <c r="E489" s="51" t="inlineStr">
        <is>
          <t>Endeavor</t>
        </is>
      </c>
      <c r="F489" s="46" t="n"/>
      <c r="G489" s="59"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9" t="inlineStr">
        <is>
          <t>Magical Leaf</t>
        </is>
      </c>
      <c r="F509" s="46" t="n"/>
    </row>
    <row r="510">
      <c r="E510" s="60"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4" t="inlineStr">
        <is>
          <t>Aurora Beam</t>
        </is>
      </c>
      <c r="F519" s="46" t="n"/>
      <c r="G519" s="51" t="inlineStr">
        <is>
          <t>Smelling Salts</t>
        </is>
      </c>
      <c r="H519" s="46" t="n"/>
    </row>
    <row r="520">
      <c r="E520" s="61"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1" t="inlineStr">
        <is>
          <t>Aqua Tail</t>
        </is>
      </c>
      <c r="F528" s="46" t="n"/>
      <c r="Q528" s="47" t="inlineStr">
        <is>
          <t>Moves</t>
        </is>
      </c>
    </row>
    <row r="529">
      <c r="E529" s="51" t="inlineStr">
        <is>
          <t>Flail</t>
        </is>
      </c>
      <c r="F529" s="46" t="n"/>
    </row>
    <row r="530">
      <c r="E530" s="61"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4"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4" t="inlineStr">
        <is>
          <t>Aurora Beam</t>
        </is>
      </c>
      <c r="F548" s="46" t="n"/>
      <c r="G548" s="64" t="inlineStr">
        <is>
          <t>Aurora Beam</t>
        </is>
      </c>
      <c r="H548" s="46" t="n"/>
      <c r="Q548" s="47" t="inlineStr">
        <is>
          <t>Moves</t>
        </is>
      </c>
    </row>
    <row r="549">
      <c r="E549" s="61" t="inlineStr">
        <is>
          <t>Bubble Beam</t>
        </is>
      </c>
      <c r="F549" s="46" t="n"/>
      <c r="G549" s="61"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1" t="inlineStr">
        <is>
          <t>Muddy Water</t>
        </is>
      </c>
      <c r="F558" s="46" t="n"/>
      <c r="G558" s="62"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3" t="inlineStr">
        <is>
          <t>Psybeam</t>
        </is>
      </c>
      <c r="H560" s="46" t="n"/>
    </row>
    <row r="561">
      <c r="E561" s="63"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c r="Q564" s="44" t="inlineStr">
        <is>
          <t>Items: Full Restore</t>
        </is>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8" t="inlineStr">
        <is>
          <t>Fire Punch</t>
        </is>
      </c>
      <c r="H568" s="46" t="n"/>
      <c r="Q568" s="47" t="inlineStr">
        <is>
          <t>Moves</t>
        </is>
      </c>
    </row>
    <row r="569">
      <c r="E569" s="66" t="inlineStr">
        <is>
          <t>Gyro Ball</t>
        </is>
      </c>
      <c r="F569" s="46" t="n"/>
      <c r="G569" s="52" t="inlineStr">
        <is>
          <t>Thunder Punch</t>
        </is>
      </c>
      <c r="H569" s="46" t="n"/>
    </row>
    <row r="570">
      <c r="E570" s="62" t="inlineStr">
        <is>
          <t>Rock Blast</t>
        </is>
      </c>
      <c r="F570" s="46" t="n"/>
      <c r="G570" s="59" t="inlineStr">
        <is>
          <t>Energy Ball</t>
        </is>
      </c>
      <c r="H570" s="46" t="n"/>
    </row>
    <row r="571">
      <c r="E571" s="51" t="inlineStr">
        <is>
          <t>Explosion</t>
        </is>
      </c>
      <c r="F571" s="46" t="n"/>
      <c r="G571" s="64"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8"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60" t="inlineStr">
        <is>
          <t>Aerial Ace</t>
        </is>
      </c>
      <c r="H592" s="46" t="n"/>
    </row>
    <row r="593">
      <c r="E593" s="60"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8"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1" t="inlineStr">
        <is>
          <t>Dive</t>
        </is>
      </c>
      <c r="F612" s="46" t="n"/>
    </row>
    <row r="613">
      <c r="E613" s="60"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1" t="inlineStr">
        <is>
          <t>Bubble Beam</t>
        </is>
      </c>
      <c r="H630" s="46" t="n"/>
      <c r="Q630" s="47" t="inlineStr">
        <is>
          <t>Moves</t>
        </is>
      </c>
    </row>
    <row r="631">
      <c r="E631" s="52" t="inlineStr">
        <is>
          <t>Thunder Punch</t>
        </is>
      </c>
      <c r="F631" s="46" t="n"/>
      <c r="G631" s="60"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1" t="inlineStr">
        <is>
          <t>Brine</t>
        </is>
      </c>
      <c r="F643" s="46" t="n"/>
      <c r="G643" s="61"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
Items: Hyper Potion</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2"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3"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8" t="inlineStr">
        <is>
          <t>Fire Punch</t>
        </is>
      </c>
      <c r="F713" s="46" t="n"/>
      <c r="G713" s="58"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 (Rematch 2)</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3)</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8" t="inlineStr">
        <is>
          <t>Fire Punch</t>
        </is>
      </c>
      <c r="F732" s="46" t="n"/>
      <c r="G732" s="58"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4)</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5)</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2" t="inlineStr">
        <is>
          <t>Rock Slide</t>
        </is>
      </c>
      <c r="F774" s="46" t="n"/>
      <c r="G774" s="62"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2" t="inlineStr">
        <is>
          <t>Rock Slide</t>
        </is>
      </c>
      <c r="H783" s="46" t="n"/>
      <c r="I783" s="62" t="inlineStr">
        <is>
          <t>Rock Slide</t>
        </is>
      </c>
      <c r="J783" s="46" t="n"/>
    </row>
    <row r="784">
      <c r="E784" s="62"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2" t="inlineStr">
        <is>
          <t>Rock Slide</t>
        </is>
      </c>
      <c r="H793" s="46" t="n"/>
      <c r="I793" s="62" t="inlineStr">
        <is>
          <t>Rock Slide</t>
        </is>
      </c>
      <c r="J793" s="46" t="n"/>
    </row>
    <row r="794">
      <c r="E794" s="62"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2" t="inlineStr">
        <is>
          <t>Power Gem</t>
        </is>
      </c>
      <c r="F803" s="46" t="n"/>
      <c r="G803" s="53" t="inlineStr">
        <is>
          <t>Drill Run</t>
        </is>
      </c>
      <c r="H803" s="46" t="n"/>
      <c r="I803" s="53" t="inlineStr">
        <is>
          <t>Drill Run</t>
        </is>
      </c>
      <c r="J803" s="46" t="n"/>
    </row>
    <row r="804">
      <c r="E804" s="52" t="inlineStr">
        <is>
          <t>Discharge</t>
        </is>
      </c>
      <c r="F804" s="46" t="n"/>
      <c r="G804" s="62" t="inlineStr">
        <is>
          <t>Rock Slide</t>
        </is>
      </c>
      <c r="H804" s="46" t="n"/>
      <c r="I804" s="62"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c r="Q888" s="44" t="inlineStr">
        <is>
          <t>Items: Hyper Potion</t>
        </is>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2" t="inlineStr">
        <is>
          <t>Rock Slide</t>
        </is>
      </c>
      <c r="F902" s="46" t="n"/>
      <c r="G902" s="50" t="inlineStr">
        <is>
          <t>Bite</t>
        </is>
      </c>
      <c r="H902" s="46" t="n"/>
      <c r="Q902" s="47" t="inlineStr">
        <is>
          <t>Moves</t>
        </is>
      </c>
    </row>
    <row r="903">
      <c r="E903" s="58" t="inlineStr">
        <is>
          <t>Will O Wisp</t>
        </is>
      </c>
      <c r="F903" s="46" t="n"/>
      <c r="G903" s="60" t="inlineStr">
        <is>
          <t>Wing Attack</t>
        </is>
      </c>
      <c r="H903" s="46" t="n"/>
    </row>
    <row r="904">
      <c r="E904" s="51" t="inlineStr">
        <is>
          <t>Body Slam</t>
        </is>
      </c>
      <c r="F904" s="46" t="n"/>
      <c r="G904" s="61" t="inlineStr">
        <is>
          <t>Water Pulse</t>
        </is>
      </c>
      <c r="H904" s="46" t="n"/>
    </row>
    <row r="905">
      <c r="E905" s="58"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2" t="inlineStr">
        <is>
          <t>Rock Slide</t>
        </is>
      </c>
      <c r="F912" s="46" t="n"/>
      <c r="G912" s="50" t="inlineStr">
        <is>
          <t>Bite</t>
        </is>
      </c>
      <c r="H912" s="46" t="n"/>
      <c r="Q912" s="47" t="inlineStr">
        <is>
          <t>Moves</t>
        </is>
      </c>
    </row>
    <row r="913">
      <c r="E913" s="58" t="inlineStr">
        <is>
          <t>Will O Wisp</t>
        </is>
      </c>
      <c r="F913" s="46" t="n"/>
      <c r="G913" s="50" t="inlineStr">
        <is>
          <t>Pursuit</t>
        </is>
      </c>
      <c r="H913" s="46" t="n"/>
    </row>
    <row r="914">
      <c r="E914" s="51" t="inlineStr">
        <is>
          <t>Body Slam</t>
        </is>
      </c>
      <c r="F914" s="46" t="n"/>
      <c r="G914" s="61" t="inlineStr">
        <is>
          <t>Bubble Beam</t>
        </is>
      </c>
      <c r="H914" s="46" t="n"/>
    </row>
    <row r="915">
      <c r="E915" s="58" t="inlineStr">
        <is>
          <t>Lava Plume</t>
        </is>
      </c>
      <c r="F915" s="46" t="n"/>
      <c r="G915" s="60"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2" t="inlineStr">
        <is>
          <t>Rock Slide</t>
        </is>
      </c>
      <c r="F922" s="46" t="n"/>
      <c r="G922" s="50" t="inlineStr">
        <is>
          <t>Pursuit</t>
        </is>
      </c>
      <c r="H922" s="46" t="n"/>
      <c r="Q922" s="47" t="inlineStr">
        <is>
          <t>Moves</t>
        </is>
      </c>
    </row>
    <row r="923">
      <c r="E923" s="58" t="inlineStr">
        <is>
          <t>Will O Wisp</t>
        </is>
      </c>
      <c r="F923" s="46" t="n"/>
      <c r="G923" s="61" t="inlineStr">
        <is>
          <t>Bubble Beam</t>
        </is>
      </c>
      <c r="H923" s="46" t="n"/>
    </row>
    <row r="924">
      <c r="E924" s="51" t="inlineStr">
        <is>
          <t>Body Slam</t>
        </is>
      </c>
      <c r="F924" s="46" t="n"/>
      <c r="G924" s="60" t="inlineStr">
        <is>
          <t>Pluck</t>
        </is>
      </c>
      <c r="H924" s="46" t="n"/>
    </row>
    <row r="925">
      <c r="E925" s="58"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8" t="inlineStr">
        <is>
          <t>Lava Plume</t>
        </is>
      </c>
      <c r="F932" s="46" t="n"/>
      <c r="G932" s="61" t="inlineStr">
        <is>
          <t>Bubble Beam</t>
        </is>
      </c>
      <c r="H932" s="46" t="n"/>
      <c r="Q932" s="47" t="inlineStr">
        <is>
          <t>Moves</t>
        </is>
      </c>
    </row>
    <row r="933">
      <c r="E933" s="58" t="inlineStr">
        <is>
          <t>Will O Wisp</t>
        </is>
      </c>
      <c r="F933" s="46" t="n"/>
      <c r="G933" s="60" t="inlineStr">
        <is>
          <t>Pluck</t>
        </is>
      </c>
      <c r="H933" s="46" t="n"/>
    </row>
    <row r="934">
      <c r="E934" s="62" t="inlineStr">
        <is>
          <t>Rock Slide</t>
        </is>
      </c>
      <c r="F934" s="46" t="n"/>
      <c r="G934" s="50" t="inlineStr">
        <is>
          <t>Payback</t>
        </is>
      </c>
      <c r="H934" s="46" t="n"/>
    </row>
    <row r="935">
      <c r="E935" s="59" t="inlineStr">
        <is>
          <t>Energy Ball</t>
        </is>
      </c>
      <c r="F935" s="46" t="n"/>
      <c r="G935" s="64"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c r="Q958" s="44" t="inlineStr">
        <is>
          <t>Items: Hyper Potion</t>
        </is>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8" t="inlineStr">
        <is>
          <t>Fire Spin</t>
        </is>
      </c>
      <c r="H962" s="46" t="n"/>
      <c r="I962" s="59" t="inlineStr">
        <is>
          <t>Stun Spore</t>
        </is>
      </c>
      <c r="J962" s="46" t="n"/>
      <c r="Q962" s="47" t="inlineStr">
        <is>
          <t>Moves</t>
        </is>
      </c>
    </row>
    <row r="963">
      <c r="E963" s="60" t="inlineStr">
        <is>
          <t>Wing Attack</t>
        </is>
      </c>
      <c r="F963" s="46" t="n"/>
      <c r="G963" s="51" t="inlineStr">
        <is>
          <t>Self Destruct</t>
        </is>
      </c>
      <c r="H963" s="46" t="n"/>
      <c r="I963" s="51" t="inlineStr">
        <is>
          <t>Double Slap</t>
        </is>
      </c>
      <c r="J963" s="46" t="n"/>
    </row>
    <row r="964">
      <c r="E964" s="61" t="inlineStr">
        <is>
          <t>Water Pulse</t>
        </is>
      </c>
      <c r="F964" s="46" t="n"/>
      <c r="G964" s="53" t="inlineStr">
        <is>
          <t>Earth Power</t>
        </is>
      </c>
      <c r="H964" s="46" t="n"/>
      <c r="I964" s="54" t="inlineStr">
        <is>
          <t>Pin Missile</t>
        </is>
      </c>
      <c r="J964" s="46" t="n"/>
    </row>
    <row r="965">
      <c r="E965" s="50" t="inlineStr">
        <is>
          <t>Pursuit</t>
        </is>
      </c>
      <c r="F965" s="46" t="n"/>
      <c r="G965" s="62"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c r="Q968" s="44" t="inlineStr">
        <is>
          <t>Items: Hyper Potion</t>
        </is>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8"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1" t="inlineStr">
        <is>
          <t>Bubble Beam</t>
        </is>
      </c>
      <c r="F974" s="46" t="n"/>
      <c r="G974" s="53" t="inlineStr">
        <is>
          <t>Earth Power</t>
        </is>
      </c>
      <c r="H974" s="46" t="n"/>
      <c r="I974" s="55" t="inlineStr">
        <is>
          <t>Toxic</t>
        </is>
      </c>
      <c r="J974" s="46" t="n"/>
    </row>
    <row r="975">
      <c r="E975" s="60" t="inlineStr">
        <is>
          <t>Pluck</t>
        </is>
      </c>
      <c r="F975" s="46" t="n"/>
      <c r="G975" s="62" t="inlineStr">
        <is>
          <t>Rock Slide</t>
        </is>
      </c>
      <c r="H975" s="46" t="n"/>
      <c r="I975" s="59"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c r="Q978" s="44" t="inlineStr">
        <is>
          <t>Items: Full Restore</t>
        </is>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1" t="inlineStr">
        <is>
          <t>Bubble Beam</t>
        </is>
      </c>
      <c r="F983" s="46" t="n"/>
      <c r="G983" s="53" t="inlineStr">
        <is>
          <t>Earth Power</t>
        </is>
      </c>
      <c r="H983" s="46" t="n"/>
      <c r="I983" s="55" t="inlineStr">
        <is>
          <t>Toxic</t>
        </is>
      </c>
      <c r="J983" s="46" t="n"/>
    </row>
    <row r="984">
      <c r="E984" s="60" t="inlineStr">
        <is>
          <t>Pluck</t>
        </is>
      </c>
      <c r="F984" s="46" t="n"/>
      <c r="G984" s="62" t="inlineStr">
        <is>
          <t>Rock Slide</t>
        </is>
      </c>
      <c r="H984" s="46" t="n"/>
      <c r="I984" s="59" t="inlineStr">
        <is>
          <t>Magical Leaf</t>
        </is>
      </c>
      <c r="J984" s="46" t="n"/>
    </row>
    <row r="985">
      <c r="E985" s="50" t="inlineStr">
        <is>
          <t>Payback</t>
        </is>
      </c>
      <c r="F985" s="46" t="n"/>
      <c r="G985" s="58"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c r="Q988" s="44" t="inlineStr">
        <is>
          <t>Items: Full Restore</t>
        </is>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1" t="inlineStr">
        <is>
          <t>Bubble Beam</t>
        </is>
      </c>
      <c r="F992" s="46" t="n"/>
      <c r="G992" s="51" t="inlineStr">
        <is>
          <t>Self Destruct</t>
        </is>
      </c>
      <c r="H992" s="46" t="n"/>
      <c r="I992" s="55" t="inlineStr">
        <is>
          <t>Toxic</t>
        </is>
      </c>
      <c r="J992" s="46" t="n"/>
      <c r="Q992" s="47" t="inlineStr">
        <is>
          <t>Moves</t>
        </is>
      </c>
    </row>
    <row r="993">
      <c r="E993" s="60" t="inlineStr">
        <is>
          <t>Pluck</t>
        </is>
      </c>
      <c r="F993" s="46" t="n"/>
      <c r="G993" s="53" t="inlineStr">
        <is>
          <t>Earth Power</t>
        </is>
      </c>
      <c r="H993" s="46" t="n"/>
      <c r="I993" s="59" t="inlineStr">
        <is>
          <t>Magical Leaf</t>
        </is>
      </c>
      <c r="J993" s="46" t="n"/>
    </row>
    <row r="994">
      <c r="E994" s="50" t="inlineStr">
        <is>
          <t>Payback</t>
        </is>
      </c>
      <c r="F994" s="46" t="n"/>
      <c r="G994" s="62" t="inlineStr">
        <is>
          <t>Rock Slide</t>
        </is>
      </c>
      <c r="H994" s="46" t="n"/>
      <c r="I994" s="55" t="inlineStr">
        <is>
          <t>Poison Jab</t>
        </is>
      </c>
      <c r="J994" s="46" t="n"/>
    </row>
    <row r="995">
      <c r="E995" s="64" t="inlineStr">
        <is>
          <t>Ice Beam</t>
        </is>
      </c>
      <c r="F995" s="46" t="n"/>
      <c r="G995" s="58" t="inlineStr">
        <is>
          <t>Lava Plume</t>
        </is>
      </c>
      <c r="H995" s="46" t="n"/>
      <c r="I995" s="59"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60"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60"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60"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3" t="inlineStr">
        <is>
          <t>Teleport</t>
        </is>
      </c>
      <c r="F1042" s="46" t="n"/>
      <c r="G1042" s="63" t="inlineStr">
        <is>
          <t>Teleport</t>
        </is>
      </c>
      <c r="H1042" s="46" t="n"/>
      <c r="Q1042" s="47" t="inlineStr">
        <is>
          <t>Moves</t>
        </is>
      </c>
    </row>
    <row r="1043">
      <c r="E1043" s="51" t="inlineStr">
        <is>
          <t>Disable</t>
        </is>
      </c>
      <c r="F1043" s="46" t="n"/>
      <c r="G1043" s="58" t="inlineStr">
        <is>
          <t>Will O Wisp</t>
        </is>
      </c>
      <c r="H1043" s="46" t="n"/>
    </row>
    <row r="1044">
      <c r="E1044" s="63" t="inlineStr">
        <is>
          <t>Psybeam</t>
        </is>
      </c>
      <c r="F1044" s="46" t="n"/>
      <c r="G1044" s="63" t="inlineStr">
        <is>
          <t>Psycho Cut</t>
        </is>
      </c>
      <c r="H1044" s="46" t="n"/>
    </row>
    <row r="1045">
      <c r="E1045" s="63" t="inlineStr">
        <is>
          <t>Future Sight</t>
        </is>
      </c>
      <c r="F1045" s="46" t="n"/>
      <c r="G1045" s="62"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3" t="inlineStr">
        <is>
          <t>Psybeam</t>
        </is>
      </c>
      <c r="F1052" s="46" t="n"/>
      <c r="G1052" s="58" t="inlineStr">
        <is>
          <t>Will O Wisp</t>
        </is>
      </c>
      <c r="H1052" s="46" t="n"/>
      <c r="Q1052" s="47" t="inlineStr">
        <is>
          <t>Moves</t>
        </is>
      </c>
    </row>
    <row r="1053">
      <c r="E1053" s="63" t="inlineStr">
        <is>
          <t>Future Sight</t>
        </is>
      </c>
      <c r="F1053" s="46" t="n"/>
      <c r="G1053" s="63" t="inlineStr">
        <is>
          <t>Psycho Cut</t>
        </is>
      </c>
      <c r="H1053" s="46" t="n"/>
    </row>
    <row r="1054">
      <c r="E1054" s="63" t="inlineStr">
        <is>
          <t>Miracle Eye</t>
        </is>
      </c>
      <c r="F1054" s="46" t="n"/>
      <c r="G1054" s="62" t="inlineStr">
        <is>
          <t>Rock Slide</t>
        </is>
      </c>
      <c r="H1054" s="46" t="n"/>
    </row>
    <row r="1055">
      <c r="E1055" s="63"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3" t="inlineStr">
        <is>
          <t>Future Sight</t>
        </is>
      </c>
      <c r="F1062" s="46" t="n"/>
      <c r="G1062" s="58" t="inlineStr">
        <is>
          <t>Will O Wisp</t>
        </is>
      </c>
      <c r="H1062" s="46" t="n"/>
      <c r="Q1062" s="47" t="inlineStr">
        <is>
          <t>Moves</t>
        </is>
      </c>
    </row>
    <row r="1063">
      <c r="E1063" s="63" t="inlineStr">
        <is>
          <t>Miracle Eye</t>
        </is>
      </c>
      <c r="F1063" s="46" t="n"/>
      <c r="G1063" s="63" t="inlineStr">
        <is>
          <t>Psycho Cut</t>
        </is>
      </c>
      <c r="H1063" s="46" t="n"/>
    </row>
    <row r="1064">
      <c r="E1064" s="63" t="inlineStr">
        <is>
          <t>Teleport</t>
        </is>
      </c>
      <c r="F1064" s="46" t="n"/>
      <c r="G1064" s="62" t="inlineStr">
        <is>
          <t>Rock Slide</t>
        </is>
      </c>
      <c r="H1064" s="46" t="n"/>
    </row>
    <row r="1065">
      <c r="E1065" s="63"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2" t="inlineStr">
        <is>
          <t>Rock Slide</t>
        </is>
      </c>
      <c r="F1072" s="46" t="n"/>
      <c r="G1072" s="63" t="inlineStr">
        <is>
          <t>Miracle Eye</t>
        </is>
      </c>
      <c r="H1072" s="46" t="n"/>
      <c r="Q1072" s="47" t="inlineStr">
        <is>
          <t>Moves</t>
        </is>
      </c>
    </row>
    <row r="1073">
      <c r="E1073" s="51" t="inlineStr">
        <is>
          <t>Self Destruct</t>
        </is>
      </c>
      <c r="F1073" s="46" t="n"/>
      <c r="G1073" s="63" t="inlineStr">
        <is>
          <t>Teleport</t>
        </is>
      </c>
      <c r="H1073" s="46" t="n"/>
    </row>
    <row r="1074">
      <c r="E1074" s="63" t="inlineStr">
        <is>
          <t>Zen Headbutt</t>
        </is>
      </c>
      <c r="F1074" s="46" t="n"/>
      <c r="G1074" s="63"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c r="Q1078" s="44" t="inlineStr">
        <is>
          <t>Items: Full Restore</t>
        </is>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9" t="inlineStr">
        <is>
          <t>Magical Leaf</t>
        </is>
      </c>
      <c r="F1082" s="46" t="n"/>
      <c r="G1082" s="51" t="inlineStr">
        <is>
          <t>Double Slap</t>
        </is>
      </c>
      <c r="H1082" s="46" t="n"/>
      <c r="Q1082" s="47" t="inlineStr">
        <is>
          <t>Moves</t>
        </is>
      </c>
    </row>
    <row r="1083">
      <c r="E1083" s="59" t="inlineStr">
        <is>
          <t>Stun Spore</t>
        </is>
      </c>
      <c r="F1083" s="46" t="n"/>
      <c r="G1083" s="54" t="inlineStr">
        <is>
          <t>Pin Missile</t>
        </is>
      </c>
      <c r="H1083" s="46" t="n"/>
    </row>
    <row r="1084">
      <c r="E1084" s="55" t="inlineStr">
        <is>
          <t>Sludge</t>
        </is>
      </c>
      <c r="F1084" s="46" t="n"/>
      <c r="G1084" s="55" t="inlineStr">
        <is>
          <t>Toxic</t>
        </is>
      </c>
      <c r="H1084" s="46" t="n"/>
    </row>
    <row r="1085">
      <c r="E1085" s="59" t="inlineStr">
        <is>
          <t>Mega Drain</t>
        </is>
      </c>
      <c r="F1085" s="46" t="n"/>
      <c r="G1085" s="59"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c r="Q1088" s="44" t="inlineStr">
        <is>
          <t>Items: Full Restore</t>
        </is>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9" t="inlineStr">
        <is>
          <t>Magical Leaf</t>
        </is>
      </c>
      <c r="F1092" s="46" t="n"/>
      <c r="G1092" s="55" t="inlineStr">
        <is>
          <t>Toxic</t>
        </is>
      </c>
      <c r="H1092" s="46" t="n"/>
      <c r="Q1092" s="47" t="inlineStr">
        <is>
          <t>Moves</t>
        </is>
      </c>
    </row>
    <row r="1093">
      <c r="E1093" s="59" t="inlineStr">
        <is>
          <t>Stun Spore</t>
        </is>
      </c>
      <c r="F1093" s="46" t="n"/>
      <c r="G1093" s="59" t="inlineStr">
        <is>
          <t>Magical Leaf</t>
        </is>
      </c>
      <c r="H1093" s="46" t="n"/>
    </row>
    <row r="1094">
      <c r="E1094" s="55" t="inlineStr">
        <is>
          <t>Sludge</t>
        </is>
      </c>
      <c r="F1094" s="46" t="n"/>
      <c r="G1094" s="55" t="inlineStr">
        <is>
          <t>Poison Jab</t>
        </is>
      </c>
      <c r="H1094" s="46" t="n"/>
    </row>
    <row r="1095">
      <c r="E1095" s="59" t="inlineStr">
        <is>
          <t>Mega Drain</t>
        </is>
      </c>
      <c r="F1095" s="46" t="n"/>
      <c r="G1095" s="59"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c r="Q1098" s="44" t="inlineStr">
        <is>
          <t>Items: Full Restore</t>
        </is>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9" t="inlineStr">
        <is>
          <t>Stun Spore</t>
        </is>
      </c>
      <c r="F1102" s="46" t="n"/>
      <c r="G1102" s="55" t="inlineStr">
        <is>
          <t>Toxic</t>
        </is>
      </c>
      <c r="H1102" s="46" t="n"/>
      <c r="Q1102" s="47" t="inlineStr">
        <is>
          <t>Moves</t>
        </is>
      </c>
    </row>
    <row r="1103">
      <c r="E1103" s="55" t="inlineStr">
        <is>
          <t>Sludge</t>
        </is>
      </c>
      <c r="F1103" s="46" t="n"/>
      <c r="G1103" s="59" t="inlineStr">
        <is>
          <t>Magical Leaf</t>
        </is>
      </c>
      <c r="H1103" s="46" t="n"/>
    </row>
    <row r="1104">
      <c r="E1104" s="59" t="inlineStr">
        <is>
          <t>Mega Drain</t>
        </is>
      </c>
      <c r="F1104" s="46" t="n"/>
      <c r="G1104" s="55" t="inlineStr">
        <is>
          <t>Poison Jab</t>
        </is>
      </c>
      <c r="H1104" s="46" t="n"/>
    </row>
    <row r="1105">
      <c r="E1105" s="59" t="inlineStr">
        <is>
          <t>Sleep Powder</t>
        </is>
      </c>
      <c r="F1105" s="46" t="n"/>
      <c r="G1105" s="59"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c r="Q1108" s="44" t="inlineStr">
        <is>
          <t>Items: Full Restore</t>
        </is>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9" t="inlineStr">
        <is>
          <t>Stun Spore</t>
        </is>
      </c>
      <c r="F1113" s="46" t="n"/>
      <c r="G1113" s="59" t="inlineStr">
        <is>
          <t>Magical Leaf</t>
        </is>
      </c>
      <c r="H1113" s="46" t="n"/>
    </row>
    <row r="1114">
      <c r="E1114" s="59" t="inlineStr">
        <is>
          <t>Sleep Powder</t>
        </is>
      </c>
      <c r="F1114" s="46" t="n"/>
      <c r="G1114" s="55" t="inlineStr">
        <is>
          <t>Poison Jab</t>
        </is>
      </c>
      <c r="H1114" s="46" t="n"/>
    </row>
    <row r="1115">
      <c r="E1115" s="59" t="inlineStr">
        <is>
          <t>Magical Leaf</t>
        </is>
      </c>
      <c r="F1115" s="46" t="n"/>
      <c r="G1115" s="59" t="inlineStr">
        <is>
          <t>Needle Arm</t>
        </is>
      </c>
      <c r="H1115" s="46" t="n"/>
    </row>
    <row r="1117" ht="20" customHeight="1">
      <c r="B1117" s="40" t="inlineStr">
        <is>
          <t>Lady</t>
        </is>
      </c>
      <c r="C1117" s="41" t="n"/>
      <c r="D1117" s="41" t="n"/>
      <c r="E1117" s="42" t="inlineStr">
        <is>
          <t>Lady Cindy (Rematch 1)</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c r="Q1118" s="44" t="inlineStr">
        <is>
          <t>Items: Full Restore</t>
        </is>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2)</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c r="Q1128" s="44" t="inlineStr">
        <is>
          <t>Items: Full Restore</t>
        </is>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3)</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c r="Q1138" s="44" t="inlineStr">
        <is>
          <t>Items: Full Restore</t>
        </is>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4)</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c r="Q1148" s="44" t="inlineStr">
        <is>
          <t>Items: Full Restore</t>
        </is>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5)</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c r="Q1158" s="44" t="inlineStr">
        <is>
          <t>Items: Full Restore</t>
        </is>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60" t="inlineStr">
        <is>
          <t>Wing Attack</t>
        </is>
      </c>
      <c r="F1172" s="46" t="n"/>
      <c r="G1172" s="65" t="inlineStr">
        <is>
          <t>Wake Up Slap</t>
        </is>
      </c>
      <c r="H1172" s="46" t="n"/>
      <c r="I1172" s="55" t="inlineStr">
        <is>
          <t>Poison Jab</t>
        </is>
      </c>
      <c r="J1172" s="46" t="n"/>
      <c r="Q1172" s="47" t="inlineStr">
        <is>
          <t>Moves</t>
        </is>
      </c>
    </row>
    <row r="1173">
      <c r="E1173" s="61" t="inlineStr">
        <is>
          <t>Water Pulse</t>
        </is>
      </c>
      <c r="F1173" s="46" t="n"/>
      <c r="G1173" s="51" t="inlineStr">
        <is>
          <t>Mega Punch</t>
        </is>
      </c>
      <c r="H1173" s="46" t="n"/>
      <c r="I1173" s="67" t="inlineStr">
        <is>
          <t>Confuse Ray</t>
        </is>
      </c>
      <c r="J1173" s="46" t="n"/>
    </row>
    <row r="1174">
      <c r="E1174" s="50" t="inlineStr">
        <is>
          <t>Pursuit</t>
        </is>
      </c>
      <c r="F1174" s="46" t="n"/>
      <c r="G1174" s="58" t="inlineStr">
        <is>
          <t>Fire Punch</t>
        </is>
      </c>
      <c r="H1174" s="46" t="n"/>
      <c r="I1174" s="61" t="inlineStr">
        <is>
          <t>Water Pulse</t>
        </is>
      </c>
      <c r="J1174" s="46" t="n"/>
    </row>
    <row r="1175">
      <c r="E1175" s="60"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1" t="inlineStr">
        <is>
          <t>Bubble Beam</t>
        </is>
      </c>
      <c r="F1183" s="46" t="n"/>
      <c r="G1183" s="58" t="inlineStr">
        <is>
          <t>Fire Punch</t>
        </is>
      </c>
      <c r="H1183" s="46" t="n"/>
      <c r="I1183" s="67" t="inlineStr">
        <is>
          <t>Confuse Ray</t>
        </is>
      </c>
      <c r="J1183" s="46" t="n"/>
    </row>
    <row r="1184">
      <c r="E1184" s="60" t="inlineStr">
        <is>
          <t>Pluck</t>
        </is>
      </c>
      <c r="F1184" s="46" t="n"/>
      <c r="G1184" s="65" t="inlineStr">
        <is>
          <t>Vital Throw</t>
        </is>
      </c>
      <c r="H1184" s="46" t="n"/>
      <c r="I1184" s="61"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1" t="inlineStr">
        <is>
          <t>Bubble Beam</t>
        </is>
      </c>
      <c r="F1192" s="46" t="n"/>
      <c r="G1192" s="58" t="inlineStr">
        <is>
          <t>Fire Punch</t>
        </is>
      </c>
      <c r="H1192" s="46" t="n"/>
      <c r="I1192" s="55" t="inlineStr">
        <is>
          <t>Poison Jab</t>
        </is>
      </c>
      <c r="J1192" s="46" t="n"/>
      <c r="Q1192" s="47" t="inlineStr">
        <is>
          <t>Moves</t>
        </is>
      </c>
    </row>
    <row r="1193">
      <c r="E1193" s="60" t="inlineStr">
        <is>
          <t>Pluck</t>
        </is>
      </c>
      <c r="F1193" s="46" t="n"/>
      <c r="G1193" s="65" t="inlineStr">
        <is>
          <t>Vital Throw</t>
        </is>
      </c>
      <c r="H1193" s="46" t="n"/>
      <c r="I1193" s="61" t="inlineStr">
        <is>
          <t>Bubble Beam</t>
        </is>
      </c>
      <c r="J1193" s="46" t="n"/>
    </row>
    <row r="1194">
      <c r="E1194" s="50" t="inlineStr">
        <is>
          <t>Payback</t>
        </is>
      </c>
      <c r="F1194" s="46" t="n"/>
      <c r="G1194" s="65" t="inlineStr">
        <is>
          <t>Low Kick</t>
        </is>
      </c>
      <c r="H1194" s="46" t="n"/>
      <c r="I1194" s="67" t="inlineStr">
        <is>
          <t>Confuse Ray</t>
        </is>
      </c>
      <c r="J1194" s="46" t="n"/>
    </row>
    <row r="1195">
      <c r="E1195" s="64"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1" t="inlineStr">
        <is>
          <t>Bubble Beam</t>
        </is>
      </c>
      <c r="F1202" s="46" t="n"/>
      <c r="G1202" s="52" t="inlineStr">
        <is>
          <t>Thunder Punch</t>
        </is>
      </c>
      <c r="H1202" s="46" t="n"/>
      <c r="I1202" s="61" t="inlineStr">
        <is>
          <t>Bubble Beam</t>
        </is>
      </c>
      <c r="J1202" s="46" t="n"/>
      <c r="Q1202" s="47" t="inlineStr">
        <is>
          <t>Moves</t>
        </is>
      </c>
    </row>
    <row r="1203">
      <c r="E1203" s="60"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4"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c r="Q1208" s="44" t="inlineStr">
        <is>
          <t>Items: Hyper Potion</t>
        </is>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c r="Q1218" s="44" t="inlineStr">
        <is>
          <t>Items: Hyper Potion</t>
        </is>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3" t="inlineStr">
        <is>
          <t>Psybeam</t>
        </is>
      </c>
      <c r="F1222" s="46" t="n"/>
      <c r="G1222" s="51" t="inlineStr">
        <is>
          <t>Screech</t>
        </is>
      </c>
      <c r="H1222" s="46" t="n"/>
      <c r="I1222" s="51" t="inlineStr">
        <is>
          <t>Fury Swipes</t>
        </is>
      </c>
      <c r="J1222" s="46" t="n"/>
      <c r="Q1222" s="47" t="inlineStr">
        <is>
          <t>Moves</t>
        </is>
      </c>
    </row>
    <row r="1223">
      <c r="E1223" s="58"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c r="Q1228" s="44" t="inlineStr">
        <is>
          <t>Items: Hyper Potion</t>
        </is>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3" t="inlineStr">
        <is>
          <t>Psybeam</t>
        </is>
      </c>
      <c r="F1232" s="46" t="n"/>
      <c r="G1232" s="51" t="inlineStr">
        <is>
          <t>Screech</t>
        </is>
      </c>
      <c r="H1232" s="46" t="n"/>
      <c r="I1232" s="51" t="inlineStr">
        <is>
          <t>Fury Swipes</t>
        </is>
      </c>
      <c r="J1232" s="46" t="n"/>
      <c r="Q1232" s="47" t="inlineStr">
        <is>
          <t>Moves</t>
        </is>
      </c>
    </row>
    <row r="1233">
      <c r="E1233" s="58"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c r="Q1238" s="44" t="inlineStr">
        <is>
          <t>Items: Hyper Potion</t>
        </is>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3" t="inlineStr">
        <is>
          <t>Psybeam</t>
        </is>
      </c>
      <c r="F1242" s="46" t="n"/>
      <c r="G1242" s="51" t="inlineStr">
        <is>
          <t>Supersonic</t>
        </is>
      </c>
      <c r="H1242" s="46" t="n"/>
      <c r="I1242" s="51" t="inlineStr">
        <is>
          <t>Roar</t>
        </is>
      </c>
      <c r="J1242" s="46" t="n"/>
      <c r="Q1242" s="47" t="inlineStr">
        <is>
          <t>Moves</t>
        </is>
      </c>
    </row>
    <row r="1243">
      <c r="E1243" s="58"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3" t="inlineStr">
        <is>
          <t>Teleport</t>
        </is>
      </c>
      <c r="F1253" s="46" t="n"/>
      <c r="G1253" s="65" t="inlineStr">
        <is>
          <t>Seismic Toss</t>
        </is>
      </c>
      <c r="H1253" s="46" t="n"/>
    </row>
    <row r="1254">
      <c r="E1254" s="62"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3" t="inlineStr">
        <is>
          <t>Teleport</t>
        </is>
      </c>
      <c r="F1262" s="46" t="n"/>
      <c r="G1262" s="65" t="inlineStr">
        <is>
          <t>Seismic Toss</t>
        </is>
      </c>
      <c r="H1262" s="46" t="n"/>
      <c r="Q1262" s="47" t="inlineStr">
        <is>
          <t>Moves</t>
        </is>
      </c>
    </row>
    <row r="1263">
      <c r="E1263" s="62" t="inlineStr">
        <is>
          <t>Rock Throw</t>
        </is>
      </c>
      <c r="F1263" s="46" t="n"/>
      <c r="G1263" s="65" t="inlineStr">
        <is>
          <t>Submission</t>
        </is>
      </c>
      <c r="H1263" s="46" t="n"/>
    </row>
    <row r="1264">
      <c r="E1264" s="65" t="inlineStr">
        <is>
          <t>Seismic Toss</t>
        </is>
      </c>
      <c r="F1264" s="46" t="n"/>
      <c r="G1264" s="51" t="inlineStr">
        <is>
          <t>Smelling Salts</t>
        </is>
      </c>
      <c r="H1264" s="46" t="n"/>
    </row>
    <row r="1265">
      <c r="E1265" s="63"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8" t="inlineStr">
        <is>
          <t>Fire Punch</t>
        </is>
      </c>
      <c r="F1272" s="46" t="n"/>
      <c r="G1272" s="51" t="inlineStr">
        <is>
          <t>Whirlwind</t>
        </is>
      </c>
      <c r="H1272" s="46" t="n"/>
      <c r="Q1272" s="47" t="inlineStr">
        <is>
          <t>Moves</t>
        </is>
      </c>
    </row>
    <row r="1273">
      <c r="E1273" s="64" t="inlineStr">
        <is>
          <t>Ice Punch</t>
        </is>
      </c>
      <c r="F1273" s="46" t="n"/>
      <c r="G1273" s="51" t="inlineStr">
        <is>
          <t>Smelling Salts</t>
        </is>
      </c>
      <c r="H1273" s="46" t="n"/>
    </row>
    <row r="1274">
      <c r="E1274" s="65" t="inlineStr">
        <is>
          <t>Force Palm</t>
        </is>
      </c>
      <c r="F1274" s="46" t="n"/>
      <c r="G1274" s="65" t="inlineStr">
        <is>
          <t>Submission</t>
        </is>
      </c>
      <c r="H1274" s="46" t="n"/>
    </row>
    <row r="1275">
      <c r="E1275" s="63"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8" t="inlineStr">
        <is>
          <t>Fire Punch</t>
        </is>
      </c>
      <c r="F1282" s="46" t="n"/>
      <c r="G1282" s="51" t="inlineStr">
        <is>
          <t>Whirlwind</t>
        </is>
      </c>
      <c r="H1282" s="46" t="n"/>
      <c r="Q1282" s="47" t="inlineStr">
        <is>
          <t>Moves</t>
        </is>
      </c>
    </row>
    <row r="1283">
      <c r="E1283" s="64" t="inlineStr">
        <is>
          <t>Ice Punch</t>
        </is>
      </c>
      <c r="F1283" s="46" t="n"/>
      <c r="G1283" s="51" t="inlineStr">
        <is>
          <t>Smelling Salts</t>
        </is>
      </c>
      <c r="H1283" s="46" t="n"/>
    </row>
    <row r="1284">
      <c r="E1284" s="65" t="inlineStr">
        <is>
          <t>Force Palm</t>
        </is>
      </c>
      <c r="F1284" s="46" t="n"/>
      <c r="G1284" s="65" t="inlineStr">
        <is>
          <t>Submission</t>
        </is>
      </c>
      <c r="H1284" s="46" t="n"/>
    </row>
    <row r="1285">
      <c r="E1285" s="63"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9"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9" t="inlineStr">
        <is>
          <t>Magical Leaf</t>
        </is>
      </c>
      <c r="H1333" s="46" t="n"/>
      <c r="I1333" s="51" t="inlineStr">
        <is>
          <t>Swift</t>
        </is>
      </c>
      <c r="J1333" s="46" t="n"/>
    </row>
    <row r="1334">
      <c r="E1334" s="59" t="inlineStr">
        <is>
          <t>Stun Spore</t>
        </is>
      </c>
      <c r="F1334" s="46" t="n"/>
      <c r="G1334" s="59" t="inlineStr">
        <is>
          <t>Stun Spore</t>
        </is>
      </c>
      <c r="H1334" s="46" t="n"/>
      <c r="I1334" s="60"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9" t="inlineStr">
        <is>
          <t>Mega Drain</t>
        </is>
      </c>
      <c r="F1343" s="46" t="n"/>
      <c r="G1343" s="59" t="inlineStr">
        <is>
          <t>Magical Leaf</t>
        </is>
      </c>
      <c r="H1343" s="46" t="n"/>
      <c r="I1343" s="60" t="inlineStr">
        <is>
          <t>Air Cutter</t>
        </is>
      </c>
      <c r="J1343" s="46" t="n"/>
    </row>
    <row r="1344">
      <c r="E1344" s="55" t="inlineStr">
        <is>
          <t>Sludge Bomb</t>
        </is>
      </c>
      <c r="F1344" s="46" t="n"/>
      <c r="G1344" s="59"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9" t="inlineStr">
        <is>
          <t>Mega Drain</t>
        </is>
      </c>
      <c r="F1352" s="46" t="n"/>
      <c r="G1352" s="59" t="inlineStr">
        <is>
          <t>Magical Leaf</t>
        </is>
      </c>
      <c r="H1352" s="46" t="n"/>
      <c r="I1352" s="51" t="inlineStr">
        <is>
          <t>Swift</t>
        </is>
      </c>
      <c r="J1352" s="46" t="n"/>
      <c r="Q1352" s="47" t="inlineStr">
        <is>
          <t>Moves</t>
        </is>
      </c>
    </row>
    <row r="1353">
      <c r="E1353" s="55" t="inlineStr">
        <is>
          <t>Sludge Bomb</t>
        </is>
      </c>
      <c r="F1353" s="46" t="n"/>
      <c r="G1353" s="59" t="inlineStr">
        <is>
          <t>Stun Spore</t>
        </is>
      </c>
      <c r="H1353" s="46" t="n"/>
      <c r="I1353" s="60" t="inlineStr">
        <is>
          <t>Air Cutter</t>
        </is>
      </c>
      <c r="J1353" s="46" t="n"/>
    </row>
    <row r="1354">
      <c r="E1354" s="65" t="inlineStr">
        <is>
          <t>Force Palm</t>
        </is>
      </c>
      <c r="F1354" s="46" t="n"/>
      <c r="G1354" s="55" t="inlineStr">
        <is>
          <t>Sludge</t>
        </is>
      </c>
      <c r="H1354" s="46" t="n"/>
      <c r="I1354" s="66" t="inlineStr">
        <is>
          <t>Steel Wing</t>
        </is>
      </c>
      <c r="J1354" s="46" t="n"/>
    </row>
    <row r="1355">
      <c r="E1355" s="59" t="inlineStr">
        <is>
          <t>Giga Drain</t>
        </is>
      </c>
      <c r="F1355" s="46" t="n"/>
      <c r="G1355" s="59"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9" t="inlineStr">
        <is>
          <t>Mega Drain</t>
        </is>
      </c>
      <c r="F1362" s="46" t="n"/>
      <c r="G1362" s="51" t="inlineStr">
        <is>
          <t>Body Slam</t>
        </is>
      </c>
      <c r="H1362" s="46" t="n"/>
      <c r="I1362" s="58" t="inlineStr">
        <is>
          <t>Fire Blast</t>
        </is>
      </c>
      <c r="J1362" s="46" t="n"/>
      <c r="Q1362" s="47" t="inlineStr">
        <is>
          <t>Moves</t>
        </is>
      </c>
    </row>
    <row r="1363">
      <c r="E1363" s="55" t="inlineStr">
        <is>
          <t>Sludge Bomb</t>
        </is>
      </c>
      <c r="F1363" s="46" t="n"/>
      <c r="G1363" s="59" t="inlineStr">
        <is>
          <t>Aromatherapy</t>
        </is>
      </c>
      <c r="H1363" s="46" t="n"/>
      <c r="I1363" s="68" t="inlineStr">
        <is>
          <t>Dragon Breath</t>
        </is>
      </c>
      <c r="J1363" s="46" t="n"/>
    </row>
    <row r="1364">
      <c r="E1364" s="65" t="inlineStr">
        <is>
          <t>Force Palm</t>
        </is>
      </c>
      <c r="F1364" s="46" t="n"/>
      <c r="G1364" s="59" t="inlineStr">
        <is>
          <t>Stun Spore</t>
        </is>
      </c>
      <c r="H1364" s="46" t="n"/>
      <c r="I1364" s="51" t="inlineStr">
        <is>
          <t>Sing</t>
        </is>
      </c>
      <c r="J1364" s="46" t="n"/>
    </row>
    <row r="1365">
      <c r="E1365" s="59" t="inlineStr">
        <is>
          <t>Giga Drain</t>
        </is>
      </c>
      <c r="F1365" s="46" t="n"/>
      <c r="G1365" s="55" t="inlineStr">
        <is>
          <t>Sludge Bomb</t>
        </is>
      </c>
      <c r="H1365" s="46" t="n"/>
      <c r="I1365" s="60"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60" t="inlineStr">
        <is>
          <t>Wing Attack</t>
        </is>
      </c>
      <c r="H1372" s="46" t="n"/>
      <c r="I1372" s="55" t="inlineStr">
        <is>
          <t>Poison Jab</t>
        </is>
      </c>
      <c r="J1372" s="46" t="n"/>
      <c r="Q1372" s="47" t="inlineStr">
        <is>
          <t>Moves</t>
        </is>
      </c>
    </row>
    <row r="1373">
      <c r="E1373" s="61" t="inlineStr">
        <is>
          <t>Water Pulse</t>
        </is>
      </c>
      <c r="F1373" s="46" t="n"/>
      <c r="G1373" s="61" t="inlineStr">
        <is>
          <t>Water Pulse</t>
        </is>
      </c>
      <c r="H1373" s="46" t="n"/>
      <c r="I1373" s="61"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60"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60" t="inlineStr">
        <is>
          <t>Pluck</t>
        </is>
      </c>
      <c r="F1422" s="46" t="n"/>
      <c r="Q1422" s="47" t="inlineStr">
        <is>
          <t>Moves</t>
        </is>
      </c>
    </row>
    <row r="1423">
      <c r="E1423" s="51" t="inlineStr">
        <is>
          <t>Secret Power</t>
        </is>
      </c>
      <c r="F1423" s="46" t="n"/>
    </row>
    <row r="1424">
      <c r="E1424" s="66" t="inlineStr">
        <is>
          <t>Metal Claw</t>
        </is>
      </c>
      <c r="F1424" s="46" t="n"/>
    </row>
    <row r="1425">
      <c r="E1425" s="60"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60" t="inlineStr">
        <is>
          <t>Pluck</t>
        </is>
      </c>
      <c r="F1432" s="46" t="n"/>
      <c r="Q1432" s="47" t="inlineStr">
        <is>
          <t>Moves</t>
        </is>
      </c>
    </row>
    <row r="1433">
      <c r="E1433" s="51" t="inlineStr">
        <is>
          <t>Secret Power</t>
        </is>
      </c>
      <c r="F1433" s="46" t="n"/>
    </row>
    <row r="1434">
      <c r="E1434" s="66" t="inlineStr">
        <is>
          <t>Metal Claw</t>
        </is>
      </c>
      <c r="F1434" s="46" t="n"/>
    </row>
    <row r="1435">
      <c r="E1435" s="60"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60"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60"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9" t="inlineStr">
        <is>
          <t>Razor Leaf</t>
        </is>
      </c>
      <c r="F1462" s="46" t="n"/>
      <c r="G1462" s="62" t="inlineStr">
        <is>
          <t>Rock Slide</t>
        </is>
      </c>
      <c r="H1462" s="46" t="n"/>
      <c r="Q1462" s="47" t="inlineStr">
        <is>
          <t>Moves</t>
        </is>
      </c>
    </row>
    <row r="1463">
      <c r="E1463" s="61" t="inlineStr">
        <is>
          <t>Water Gun</t>
        </is>
      </c>
      <c r="F1463" s="46" t="n"/>
      <c r="G1463" s="50" t="inlineStr">
        <is>
          <t>Feint Attack</t>
        </is>
      </c>
      <c r="H1463" s="46" t="n"/>
    </row>
    <row r="1464">
      <c r="E1464" s="50" t="inlineStr">
        <is>
          <t>Absorb</t>
        </is>
      </c>
      <c r="F1464" s="46" t="n"/>
      <c r="G1464" s="59" t="inlineStr">
        <is>
          <t>Razor Leaf</t>
        </is>
      </c>
      <c r="H1464" s="46" t="n"/>
    </row>
    <row r="1465">
      <c r="E1465" s="51" t="inlineStr">
        <is>
          <t>Nature Power</t>
        </is>
      </c>
      <c r="F1465" s="46" t="n"/>
      <c r="G1465" s="63"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1" t="inlineStr">
        <is>
          <t>Water Gun</t>
        </is>
      </c>
      <c r="F1472" s="46" t="n"/>
      <c r="G1472" s="62"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9" t="inlineStr">
        <is>
          <t>Razor Leaf</t>
        </is>
      </c>
      <c r="H1474" s="46" t="n"/>
    </row>
    <row r="1475">
      <c r="E1475" s="59" t="inlineStr">
        <is>
          <t>Magical Leaf</t>
        </is>
      </c>
      <c r="F1475" s="46" t="n"/>
      <c r="G1475" s="63"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1" t="inlineStr">
        <is>
          <t>Water Gun</t>
        </is>
      </c>
      <c r="F1482" s="46" t="n"/>
      <c r="G1482" s="50" t="inlineStr">
        <is>
          <t>Feint Attack</t>
        </is>
      </c>
      <c r="H1482" s="46" t="n"/>
      <c r="Q1482" s="47" t="inlineStr">
        <is>
          <t>Moves</t>
        </is>
      </c>
    </row>
    <row r="1483">
      <c r="E1483" s="50" t="inlineStr">
        <is>
          <t>Absorb</t>
        </is>
      </c>
      <c r="F1483" s="46" t="n"/>
      <c r="G1483" s="59" t="inlineStr">
        <is>
          <t>Razor Leaf</t>
        </is>
      </c>
      <c r="H1483" s="46" t="n"/>
    </row>
    <row r="1484">
      <c r="E1484" s="51" t="inlineStr">
        <is>
          <t>Nature Power</t>
        </is>
      </c>
      <c r="F1484" s="46" t="n"/>
      <c r="G1484" s="63" t="inlineStr">
        <is>
          <t>Extrasensory</t>
        </is>
      </c>
      <c r="H1484" s="46" t="n"/>
    </row>
    <row r="1485">
      <c r="E1485" s="59"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8"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9" t="inlineStr">
        <is>
          <t>Energy Ball</t>
        </is>
      </c>
      <c r="F1494" s="46" t="n"/>
      <c r="G1494" s="51" t="inlineStr">
        <is>
          <t>Explosion</t>
        </is>
      </c>
      <c r="H1494" s="46" t="n"/>
    </row>
    <row r="1495">
      <c r="E1495" s="64" t="inlineStr">
        <is>
          <t>Ice Punch</t>
        </is>
      </c>
      <c r="F1495" s="46" t="n"/>
      <c r="G1495" s="58"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1"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1" t="inlineStr">
        <is>
          <t>Aqua Cutter</t>
        </is>
      </c>
      <c r="H1513" s="46" t="n"/>
      <c r="I1513" s="55" t="inlineStr">
        <is>
          <t>Poison Jab</t>
        </is>
      </c>
      <c r="J1513" s="46" t="n"/>
      <c r="K1513" s="50" t="inlineStr">
        <is>
          <t>Bite</t>
        </is>
      </c>
      <c r="L1513" s="46" t="n"/>
    </row>
    <row r="1514">
      <c r="E1514" s="51" t="inlineStr">
        <is>
          <t>Roar</t>
        </is>
      </c>
      <c r="F1514" s="46" t="n"/>
      <c r="G1514" s="61"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1"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1"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1" t="inlineStr">
        <is>
          <t>Water Pulse</t>
        </is>
      </c>
      <c r="H1523" s="46" t="n"/>
      <c r="I1523" s="61"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1" t="inlineStr">
        <is>
          <t>Bubble Beam</t>
        </is>
      </c>
      <c r="L1533" s="46" t="n"/>
    </row>
    <row r="1534">
      <c r="E1534" s="51" t="inlineStr">
        <is>
          <t>Roar</t>
        </is>
      </c>
      <c r="F1534" s="46" t="n"/>
      <c r="G1534" s="61"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1" t="inlineStr">
        <is>
          <t>Water Pulse</t>
        </is>
      </c>
      <c r="F1542" s="46" t="n"/>
      <c r="G1542" s="61"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60" t="inlineStr">
        <is>
          <t>Pluck</t>
        </is>
      </c>
      <c r="F1544" s="46" t="n"/>
      <c r="G1544" s="55" t="inlineStr">
        <is>
          <t>Sludge Bomb</t>
        </is>
      </c>
      <c r="H1544" s="46" t="n"/>
      <c r="I1544" s="51" t="inlineStr">
        <is>
          <t>Smelling Salts</t>
        </is>
      </c>
      <c r="J1544" s="46" t="n"/>
    </row>
    <row r="1545">
      <c r="E1545" s="64" t="inlineStr">
        <is>
          <t>Ice Beam</t>
        </is>
      </c>
      <c r="F1545" s="46" t="n"/>
      <c r="G1545" s="64"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1" t="inlineStr">
        <is>
          <t>Water Pulse</t>
        </is>
      </c>
      <c r="H1552" s="46" t="n"/>
      <c r="I1552" s="52" t="inlineStr">
        <is>
          <t>Thunder Punch</t>
        </is>
      </c>
      <c r="J1552" s="46" t="n"/>
      <c r="Q1552" s="47" t="inlineStr">
        <is>
          <t>Moves</t>
        </is>
      </c>
    </row>
    <row r="1553">
      <c r="E1553" s="64" t="inlineStr">
        <is>
          <t>Ice Beam</t>
        </is>
      </c>
      <c r="F1553" s="46" t="n"/>
      <c r="G1553" s="51" t="inlineStr">
        <is>
          <t>Wrap</t>
        </is>
      </c>
      <c r="H1553" s="46" t="n"/>
      <c r="I1553" s="65" t="inlineStr">
        <is>
          <t>Wake Up Slap</t>
        </is>
      </c>
      <c r="J1553" s="46" t="n"/>
    </row>
    <row r="1554">
      <c r="E1554" s="61" t="inlineStr">
        <is>
          <t>Brine</t>
        </is>
      </c>
      <c r="F1554" s="46" t="n"/>
      <c r="G1554" s="55" t="inlineStr">
        <is>
          <t>Sludge Bomb</t>
        </is>
      </c>
      <c r="H1554" s="46" t="n"/>
      <c r="I1554" s="51" t="inlineStr">
        <is>
          <t>Smelling Salts</t>
        </is>
      </c>
      <c r="J1554" s="46" t="n"/>
    </row>
    <row r="1555">
      <c r="E1555" s="60" t="inlineStr">
        <is>
          <t>Air Slash</t>
        </is>
      </c>
      <c r="F1555" s="46" t="n"/>
      <c r="G1555" s="64"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4" t="inlineStr">
        <is>
          <t>Ice Beam</t>
        </is>
      </c>
      <c r="F1563" s="46" t="n"/>
      <c r="G1563" s="55" t="inlineStr">
        <is>
          <t>Sludge Bomb</t>
        </is>
      </c>
      <c r="H1563" s="46" t="n"/>
      <c r="I1563" s="51" t="inlineStr">
        <is>
          <t>Smelling Salts</t>
        </is>
      </c>
      <c r="J1563" s="46" t="n"/>
    </row>
    <row r="1564">
      <c r="E1564" s="61" t="inlineStr">
        <is>
          <t>Brine</t>
        </is>
      </c>
      <c r="F1564" s="46" t="n"/>
      <c r="G1564" s="64" t="inlineStr">
        <is>
          <t>Ice Beam</t>
        </is>
      </c>
      <c r="H1564" s="46" t="n"/>
      <c r="I1564" s="65" t="inlineStr">
        <is>
          <t>Submission</t>
        </is>
      </c>
      <c r="J1564" s="46" t="n"/>
    </row>
    <row r="1565">
      <c r="E1565" s="60" t="inlineStr">
        <is>
          <t>Air Slash</t>
        </is>
      </c>
      <c r="F1565" s="46" t="n"/>
      <c r="G1565" s="61" t="inlineStr">
        <is>
          <t>Hydro Pump</t>
        </is>
      </c>
      <c r="H1565" s="46" t="n"/>
      <c r="I1565" s="62"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4" t="inlineStr">
        <is>
          <t>Ice Beam</t>
        </is>
      </c>
      <c r="F1573" s="46" t="n"/>
      <c r="G1573" s="65" t="inlineStr">
        <is>
          <t>Submission</t>
        </is>
      </c>
      <c r="H1573" s="46" t="n"/>
      <c r="I1573" s="51" t="inlineStr">
        <is>
          <t>Wrap</t>
        </is>
      </c>
      <c r="J1573" s="46" t="n"/>
    </row>
    <row r="1574">
      <c r="E1574" s="61" t="inlineStr">
        <is>
          <t>Brine</t>
        </is>
      </c>
      <c r="F1574" s="46" t="n"/>
      <c r="G1574" s="62" t="inlineStr">
        <is>
          <t>Rock Slide</t>
        </is>
      </c>
      <c r="H1574" s="46" t="n"/>
      <c r="I1574" s="55" t="inlineStr">
        <is>
          <t>Sludge Bomb</t>
        </is>
      </c>
      <c r="J1574" s="46" t="n"/>
    </row>
    <row r="1575">
      <c r="E1575" s="60" t="inlineStr">
        <is>
          <t>Air Slash</t>
        </is>
      </c>
      <c r="F1575" s="46" t="n"/>
      <c r="G1575" s="50" t="inlineStr">
        <is>
          <t>Payback</t>
        </is>
      </c>
      <c r="H1575" s="46" t="n"/>
      <c r="I1575" s="61"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60"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60"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2" t="inlineStr">
        <is>
          <t>Rock Slide</t>
        </is>
      </c>
      <c r="F1604" s="46" t="n"/>
      <c r="G1604" s="60"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60" t="inlineStr">
        <is>
          <t>Aerial Ace</t>
        </is>
      </c>
      <c r="F1614" s="46" t="n"/>
      <c r="G1614" s="53" t="inlineStr">
        <is>
          <t>Drill Run</t>
        </is>
      </c>
      <c r="H1614" s="46" t="n"/>
      <c r="I1614" s="66" t="inlineStr">
        <is>
          <t>Iron Tail</t>
        </is>
      </c>
      <c r="J1614" s="46" t="n"/>
    </row>
    <row r="1615">
      <c r="E1615" s="51" t="inlineStr">
        <is>
          <t>Endeavor</t>
        </is>
      </c>
      <c r="F1615" s="46" t="n"/>
      <c r="G1615" s="62"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8"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8" t="inlineStr">
        <is>
          <t>Flame Wheel</t>
        </is>
      </c>
      <c r="F1644" s="46" t="n"/>
      <c r="G1644" s="58"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8" t="inlineStr">
        <is>
          <t>Flame Wheel</t>
        </is>
      </c>
      <c r="F1654" s="46" t="n"/>
      <c r="G1654" s="58"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 (Rematch 1)</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 (Rematch 2)</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 (Rematch 3)</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 (Rematch 4)</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 (Rematch 5)</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60"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9" t="inlineStr">
        <is>
          <t>Magical Leaf</t>
        </is>
      </c>
      <c r="L1724" s="46" t="n"/>
      <c r="M1724" s="59"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1" t="inlineStr">
        <is>
          <t>Bubble Beam</t>
        </is>
      </c>
      <c r="L1725" s="46" t="n"/>
      <c r="M1725" s="59"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1" t="inlineStr">
        <is>
          <t>Water Gun</t>
        </is>
      </c>
      <c r="L1732" s="46" t="n"/>
      <c r="M1732" s="50" t="inlineStr">
        <is>
          <t>Feint Attack</t>
        </is>
      </c>
      <c r="N1732" s="46" t="n"/>
      <c r="O1732" s="60"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9"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3"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9"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9"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9" t="inlineStr">
        <is>
          <t>Magical Leaf</t>
        </is>
      </c>
      <c r="L1744" s="46" t="n"/>
      <c r="M1744" s="63" t="inlineStr">
        <is>
          <t>Extrasensory</t>
        </is>
      </c>
      <c r="N1744" s="46" t="n"/>
      <c r="O1744" s="60" t="inlineStr">
        <is>
          <t>Aerial Ace</t>
        </is>
      </c>
      <c r="P1744" s="46" t="n"/>
    </row>
    <row r="1745">
      <c r="E1745" s="51" t="inlineStr">
        <is>
          <t>Copycat</t>
        </is>
      </c>
      <c r="F1745" s="46" t="n"/>
      <c r="G1745" s="52" t="inlineStr">
        <is>
          <t>Thunder Fang</t>
        </is>
      </c>
      <c r="H1745" s="46" t="n"/>
      <c r="I1745" s="51" t="inlineStr">
        <is>
          <t>Fury Swipes</t>
        </is>
      </c>
      <c r="J1745" s="46" t="n"/>
      <c r="K1745" s="61"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8"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9" t="inlineStr">
        <is>
          <t>Energy Ball</t>
        </is>
      </c>
      <c r="L1754" s="46" t="n"/>
      <c r="M1754" s="51" t="inlineStr">
        <is>
          <t>Explosion</t>
        </is>
      </c>
      <c r="N1754" s="46" t="n"/>
      <c r="O1754" s="60" t="inlineStr">
        <is>
          <t>Aerial Ace</t>
        </is>
      </c>
      <c r="P1754" s="46" t="n"/>
    </row>
    <row r="1755">
      <c r="E1755" s="51" t="inlineStr">
        <is>
          <t>Copycat</t>
        </is>
      </c>
      <c r="F1755" s="46" t="n"/>
      <c r="G1755" s="55" t="inlineStr">
        <is>
          <t>Poison Fang</t>
        </is>
      </c>
      <c r="H1755" s="46" t="n"/>
      <c r="I1755" s="51" t="inlineStr">
        <is>
          <t>Fury Swipes</t>
        </is>
      </c>
      <c r="J1755" s="46" t="n"/>
      <c r="K1755" s="64" t="inlineStr">
        <is>
          <t>Ice Punch</t>
        </is>
      </c>
      <c r="L1755" s="46" t="n"/>
      <c r="M1755" s="58"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c r="Q1758" s="44" t="inlineStr">
        <is>
          <t>Items: Hyper Potion</t>
        </is>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 (Rematch 1)</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9"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60" t="inlineStr">
        <is>
          <t>Aerial Ace</t>
        </is>
      </c>
      <c r="H1794" s="46" t="n"/>
    </row>
    <row r="1795">
      <c r="E1795" s="61"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9" t="inlineStr">
        <is>
          <t>Razor Leaf</t>
        </is>
      </c>
      <c r="F1802" s="46" t="n"/>
      <c r="G1802" s="59" t="inlineStr">
        <is>
          <t>Mega Drain</t>
        </is>
      </c>
      <c r="H1802" s="46" t="n"/>
      <c r="Q1802" s="47" t="inlineStr">
        <is>
          <t>Moves</t>
        </is>
      </c>
    </row>
    <row r="1803">
      <c r="E1803" s="61" t="inlineStr">
        <is>
          <t>Water Gun</t>
        </is>
      </c>
      <c r="F1803" s="46" t="n"/>
      <c r="G1803" s="51" t="inlineStr">
        <is>
          <t>Take Down</t>
        </is>
      </c>
      <c r="H1803" s="46" t="n"/>
    </row>
    <row r="1804">
      <c r="E1804" s="50" t="inlineStr">
        <is>
          <t>Absorb</t>
        </is>
      </c>
      <c r="F1804" s="46" t="n"/>
      <c r="G1804" s="59"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1" t="inlineStr">
        <is>
          <t>Water Gun</t>
        </is>
      </c>
      <c r="F1812" s="46" t="n"/>
      <c r="G1812" s="51" t="inlineStr">
        <is>
          <t>Take Down</t>
        </is>
      </c>
      <c r="H1812" s="46" t="n"/>
      <c r="Q1812" s="47" t="inlineStr">
        <is>
          <t>Moves</t>
        </is>
      </c>
    </row>
    <row r="1813">
      <c r="E1813" s="50" t="inlineStr">
        <is>
          <t>Absorb</t>
        </is>
      </c>
      <c r="F1813" s="46" t="n"/>
      <c r="G1813" s="59" t="inlineStr">
        <is>
          <t>Mega Drain</t>
        </is>
      </c>
      <c r="H1813" s="46" t="n"/>
    </row>
    <row r="1814">
      <c r="E1814" s="51" t="inlineStr">
        <is>
          <t>Nature Power</t>
        </is>
      </c>
      <c r="F1814" s="46" t="n"/>
      <c r="G1814" s="55" t="inlineStr">
        <is>
          <t>Sludge Bomb</t>
        </is>
      </c>
      <c r="H1814" s="46" t="n"/>
    </row>
    <row r="1815">
      <c r="E1815" s="59"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1" t="inlineStr">
        <is>
          <t>Water Gun</t>
        </is>
      </c>
      <c r="F1822" s="46" t="n"/>
      <c r="G1822" s="59"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9" t="inlineStr">
        <is>
          <t>Magical Leaf</t>
        </is>
      </c>
      <c r="F1825" s="46" t="n"/>
      <c r="G1825" s="59"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1" t="inlineStr">
        <is>
          <t>Water Gun</t>
        </is>
      </c>
      <c r="H1832" s="46" t="n"/>
      <c r="I1832" s="59"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60" t="inlineStr">
        <is>
          <t>Aerial Ace</t>
        </is>
      </c>
      <c r="F1834" s="46" t="n"/>
      <c r="G1834" s="51" t="inlineStr">
        <is>
          <t>Nature Power</t>
        </is>
      </c>
      <c r="H1834" s="46" t="n"/>
      <c r="I1834" s="65" t="inlineStr">
        <is>
          <t>Force Palm</t>
        </is>
      </c>
      <c r="J1834" s="46" t="n"/>
    </row>
    <row r="1835">
      <c r="E1835" s="51" t="inlineStr">
        <is>
          <t>Endeavor</t>
        </is>
      </c>
      <c r="F1835" s="46" t="n"/>
      <c r="G1835" s="59" t="inlineStr">
        <is>
          <t>Magical Leaf</t>
        </is>
      </c>
      <c r="H1835" s="46" t="n"/>
      <c r="I1835" s="59"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60"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60"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60"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60"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8" t="inlineStr">
        <is>
          <t>Fire Punch</t>
        </is>
      </c>
      <c r="F1883" s="46" t="n"/>
      <c r="G1883" s="58"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8" t="inlineStr">
        <is>
          <t>Fire Punch</t>
        </is>
      </c>
      <c r="F1892" s="46" t="n"/>
      <c r="G1892" s="58"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4" t="inlineStr">
        <is>
          <t>Ice Punch</t>
        </is>
      </c>
      <c r="F1905" s="46" t="n"/>
      <c r="G1905" s="64"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4" t="inlineStr">
        <is>
          <t>Ice Punch</t>
        </is>
      </c>
      <c r="F1914" s="46" t="n"/>
      <c r="G1914" s="64"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3" t="inlineStr">
        <is>
          <t>Psybeam</t>
        </is>
      </c>
      <c r="F1923" s="46" t="n"/>
    </row>
    <row r="1924">
      <c r="E1924" s="62"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3" t="inlineStr">
        <is>
          <t>Psybeam</t>
        </is>
      </c>
      <c r="F1932" s="46" t="n"/>
      <c r="Q1932" s="47" t="inlineStr">
        <is>
          <t>Moves</t>
        </is>
      </c>
    </row>
    <row r="1933">
      <c r="E1933" s="62" t="inlineStr">
        <is>
          <t>Power Gem</t>
        </is>
      </c>
      <c r="F1933" s="46" t="n"/>
    </row>
    <row r="1934">
      <c r="E1934" s="54" t="inlineStr">
        <is>
          <t>Signal Beam</t>
        </is>
      </c>
      <c r="F1934" s="46" t="n"/>
    </row>
    <row r="1935">
      <c r="E1935" s="63"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2" t="inlineStr">
        <is>
          <t>Power Gem</t>
        </is>
      </c>
      <c r="F1944" s="46" t="n"/>
    </row>
    <row r="1945">
      <c r="E1945" s="63"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2" t="inlineStr">
        <is>
          <t>Power Gem</t>
        </is>
      </c>
      <c r="F1954" s="46" t="n"/>
    </row>
    <row r="1955">
      <c r="E1955" s="63"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2" t="inlineStr">
        <is>
          <t>Ancient Power</t>
        </is>
      </c>
      <c r="H1962" s="46" t="n"/>
      <c r="Q1962" s="47" t="inlineStr">
        <is>
          <t>Moves</t>
        </is>
      </c>
    </row>
    <row r="1963">
      <c r="E1963" s="63" t="inlineStr">
        <is>
          <t>Psybeam</t>
        </is>
      </c>
      <c r="F1963" s="46" t="n"/>
      <c r="G1963" s="63" t="inlineStr">
        <is>
          <t>Hypnosis</t>
        </is>
      </c>
      <c r="H1963" s="46" t="n"/>
    </row>
    <row r="1964">
      <c r="E1964" s="63" t="inlineStr">
        <is>
          <t>Future Sight</t>
        </is>
      </c>
      <c r="F1964" s="46" t="n"/>
      <c r="G1964" s="53" t="inlineStr">
        <is>
          <t>Earth Power</t>
        </is>
      </c>
      <c r="H1964" s="46" t="n"/>
    </row>
    <row r="1965">
      <c r="E1965" s="63"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3" t="inlineStr">
        <is>
          <t>Psybeam</t>
        </is>
      </c>
      <c r="F1972" s="46" t="n"/>
      <c r="G1972" s="62" t="inlineStr">
        <is>
          <t>Ancient Power</t>
        </is>
      </c>
      <c r="H1972" s="46" t="n"/>
      <c r="Q1972" s="47" t="inlineStr">
        <is>
          <t>Moves</t>
        </is>
      </c>
    </row>
    <row r="1973">
      <c r="E1973" s="63" t="inlineStr">
        <is>
          <t>Future Sight</t>
        </is>
      </c>
      <c r="F1973" s="46" t="n"/>
      <c r="G1973" s="63" t="inlineStr">
        <is>
          <t>Hypnosis</t>
        </is>
      </c>
      <c r="H1973" s="46" t="n"/>
    </row>
    <row r="1974">
      <c r="E1974" s="63" t="inlineStr">
        <is>
          <t>Miracle Eye</t>
        </is>
      </c>
      <c r="F1974" s="46" t="n"/>
      <c r="G1974" s="53" t="inlineStr">
        <is>
          <t>Earth Power</t>
        </is>
      </c>
      <c r="H1974" s="46" t="n"/>
    </row>
    <row r="1975">
      <c r="E1975" s="63"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3" t="inlineStr">
        <is>
          <t>Future Sight</t>
        </is>
      </c>
      <c r="F1982" s="46" t="n"/>
      <c r="G1982" s="62" t="inlineStr">
        <is>
          <t>Ancient Power</t>
        </is>
      </c>
      <c r="H1982" s="46" t="n"/>
      <c r="Q1982" s="47" t="inlineStr">
        <is>
          <t>Moves</t>
        </is>
      </c>
    </row>
    <row r="1983">
      <c r="E1983" s="63" t="inlineStr">
        <is>
          <t>Miracle Eye</t>
        </is>
      </c>
      <c r="F1983" s="46" t="n"/>
      <c r="G1983" s="63" t="inlineStr">
        <is>
          <t>Hypnosis</t>
        </is>
      </c>
      <c r="H1983" s="46" t="n"/>
    </row>
    <row r="1984">
      <c r="E1984" s="63" t="inlineStr">
        <is>
          <t>Teleport</t>
        </is>
      </c>
      <c r="F1984" s="46" t="n"/>
      <c r="G1984" s="53" t="inlineStr">
        <is>
          <t>Earth Power</t>
        </is>
      </c>
      <c r="H1984" s="46" t="n"/>
    </row>
    <row r="1985">
      <c r="E1985" s="63"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3" t="inlineStr">
        <is>
          <t>Hypnosis</t>
        </is>
      </c>
      <c r="F1992" s="46" t="n"/>
      <c r="G1992" s="63" t="inlineStr">
        <is>
          <t>Miracle Eye</t>
        </is>
      </c>
      <c r="H1992" s="46" t="n"/>
      <c r="Q1992" s="47" t="inlineStr">
        <is>
          <t>Moves</t>
        </is>
      </c>
    </row>
    <row r="1993">
      <c r="E1993" s="53" t="inlineStr">
        <is>
          <t>Earth Power</t>
        </is>
      </c>
      <c r="F1993" s="46" t="n"/>
      <c r="G1993" s="63" t="inlineStr">
        <is>
          <t>Teleport</t>
        </is>
      </c>
      <c r="H1993" s="46" t="n"/>
    </row>
    <row r="1994">
      <c r="E1994" s="51" t="inlineStr">
        <is>
          <t>Self Destruct</t>
        </is>
      </c>
      <c r="F1994" s="46" t="n"/>
      <c r="G1994" s="63" t="inlineStr">
        <is>
          <t>Psychic</t>
        </is>
      </c>
      <c r="H1994" s="46" t="n"/>
    </row>
    <row r="1995">
      <c r="E1995" s="62"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c r="Q1998" s="44" t="inlineStr">
        <is>
          <t>Items: Full Restore</t>
        </is>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9" t="inlineStr">
        <is>
          <t>Mega Drain</t>
        </is>
      </c>
      <c r="F2002" s="46" t="n"/>
      <c r="Q2002" s="47" t="inlineStr">
        <is>
          <t>Moves</t>
        </is>
      </c>
    </row>
    <row r="2003">
      <c r="E2003" s="55" t="inlineStr">
        <is>
          <t>Sludge Bomb</t>
        </is>
      </c>
      <c r="F2003" s="46" t="n"/>
    </row>
    <row r="2004">
      <c r="E2004" s="65" t="inlineStr">
        <is>
          <t>Force Palm</t>
        </is>
      </c>
      <c r="F2004" s="46" t="n"/>
    </row>
    <row r="2005">
      <c r="E2005" s="59"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c r="Q2008" s="44" t="inlineStr">
        <is>
          <t>Items: Full Restore</t>
        </is>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9" t="inlineStr">
        <is>
          <t>Mega Drain</t>
        </is>
      </c>
      <c r="F2012" s="46" t="n"/>
      <c r="Q2012" s="47" t="inlineStr">
        <is>
          <t>Moves</t>
        </is>
      </c>
    </row>
    <row r="2013">
      <c r="E2013" s="55" t="inlineStr">
        <is>
          <t>Sludge Bomb</t>
        </is>
      </c>
      <c r="F2013" s="46" t="n"/>
    </row>
    <row r="2014">
      <c r="E2014" s="65" t="inlineStr">
        <is>
          <t>Force Palm</t>
        </is>
      </c>
      <c r="F2014" s="46" t="n"/>
    </row>
    <row r="2015">
      <c r="E2015" s="59"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c r="Q2018" s="44" t="inlineStr">
        <is>
          <t>Items: Full Restore</t>
        </is>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9" t="inlineStr">
        <is>
          <t>Mega Drain</t>
        </is>
      </c>
      <c r="F2022" s="46" t="n"/>
      <c r="Q2022" s="47" t="inlineStr">
        <is>
          <t>Moves</t>
        </is>
      </c>
    </row>
    <row r="2023">
      <c r="E2023" s="55" t="inlineStr">
        <is>
          <t>Sludge Bomb</t>
        </is>
      </c>
      <c r="F2023" s="46" t="n"/>
    </row>
    <row r="2024">
      <c r="E2024" s="65" t="inlineStr">
        <is>
          <t>Force Palm</t>
        </is>
      </c>
      <c r="F2024" s="46" t="n"/>
    </row>
    <row r="2025">
      <c r="E2025" s="59"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c r="Q2028" s="44" t="inlineStr">
        <is>
          <t>Items: Full Restore</t>
        </is>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9"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1" t="inlineStr">
        <is>
          <t>Aqua Tail</t>
        </is>
      </c>
      <c r="F2035" s="46" t="n"/>
      <c r="G2035" s="59"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60"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60"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1" t="inlineStr">
        <is>
          <t>Bubble Beam</t>
        </is>
      </c>
      <c r="F2064" s="46" t="n"/>
      <c r="G2064" s="54" t="inlineStr">
        <is>
          <t>Bug Buzz</t>
        </is>
      </c>
      <c r="H2064" s="46" t="n"/>
      <c r="I2064" s="60" t="inlineStr">
        <is>
          <t>Aerial Ace</t>
        </is>
      </c>
      <c r="J2064" s="46" t="n"/>
    </row>
    <row r="2065">
      <c r="E2065" s="54" t="inlineStr">
        <is>
          <t>Bug Buzz</t>
        </is>
      </c>
      <c r="F2065" s="46" t="n"/>
      <c r="G2065" s="55" t="inlineStr">
        <is>
          <t>Poison Fang</t>
        </is>
      </c>
      <c r="H2065" s="46" t="n"/>
      <c r="I2065" s="63"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1" t="inlineStr">
        <is>
          <t>Bubble Beam</t>
        </is>
      </c>
      <c r="F2074" s="46" t="n"/>
      <c r="G2074" s="60" t="inlineStr">
        <is>
          <t>Aerial Ace</t>
        </is>
      </c>
      <c r="H2074" s="46" t="n"/>
      <c r="I2074" s="54" t="inlineStr">
        <is>
          <t>Bug Buzz</t>
        </is>
      </c>
      <c r="J2074" s="46" t="n"/>
      <c r="K2074" s="60" t="inlineStr">
        <is>
          <t>Aerial Ace</t>
        </is>
      </c>
      <c r="L2074" s="46" t="n"/>
    </row>
    <row r="2075">
      <c r="E2075" s="54" t="inlineStr">
        <is>
          <t>Bug Buzz</t>
        </is>
      </c>
      <c r="F2075" s="46" t="n"/>
      <c r="G2075" s="63" t="inlineStr">
        <is>
          <t>Teleport</t>
        </is>
      </c>
      <c r="H2075" s="46" t="n"/>
      <c r="I2075" s="55" t="inlineStr">
        <is>
          <t>Poison Fang</t>
        </is>
      </c>
      <c r="J2075" s="46" t="n"/>
      <c r="K2075" s="63"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1" t="inlineStr">
        <is>
          <t>Bubble Beam</t>
        </is>
      </c>
      <c r="F2084" s="46" t="n"/>
      <c r="G2084" s="61" t="inlineStr">
        <is>
          <t>Bubble Beam</t>
        </is>
      </c>
      <c r="H2084" s="46" t="n"/>
      <c r="I2084" s="61"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60" t="inlineStr">
        <is>
          <t>Air Cutter</t>
        </is>
      </c>
      <c r="J2093" s="46" t="n"/>
    </row>
    <row r="2094">
      <c r="E2094" s="61" t="inlineStr">
        <is>
          <t>Bubble Beam</t>
        </is>
      </c>
      <c r="F2094" s="46" t="n"/>
      <c r="G2094" s="61" t="inlineStr">
        <is>
          <t>Bubble Beam</t>
        </is>
      </c>
      <c r="H2094" s="46" t="n"/>
      <c r="I2094" s="59" t="inlineStr">
        <is>
          <t>Giga Drain</t>
        </is>
      </c>
      <c r="J2094" s="46" t="n"/>
    </row>
    <row r="2095">
      <c r="E2095" s="54" t="inlineStr">
        <is>
          <t>Bug Buzz</t>
        </is>
      </c>
      <c r="F2095" s="46" t="n"/>
      <c r="G2095" s="54" t="inlineStr">
        <is>
          <t>Bug Buzz</t>
        </is>
      </c>
      <c r="H2095" s="46" t="n"/>
      <c r="I2095" s="59"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60" t="inlineStr">
        <is>
          <t>Air Cutter</t>
        </is>
      </c>
      <c r="L2103" s="46" t="n"/>
    </row>
    <row r="2104">
      <c r="E2104" s="61" t="inlineStr">
        <is>
          <t>Bubble Beam</t>
        </is>
      </c>
      <c r="F2104" s="46" t="n"/>
      <c r="G2104" s="54" t="inlineStr">
        <is>
          <t>Bug Bite</t>
        </is>
      </c>
      <c r="H2104" s="46" t="n"/>
      <c r="I2104" s="61" t="inlineStr">
        <is>
          <t>Bubble Beam</t>
        </is>
      </c>
      <c r="J2104" s="46" t="n"/>
      <c r="K2104" s="59" t="inlineStr">
        <is>
          <t>Giga Drain</t>
        </is>
      </c>
      <c r="L2104" s="46" t="n"/>
    </row>
    <row r="2105">
      <c r="E2105" s="54" t="inlineStr">
        <is>
          <t>Bug Buzz</t>
        </is>
      </c>
      <c r="F2105" s="46" t="n"/>
      <c r="G2105" s="51" t="inlineStr">
        <is>
          <t>Tackle</t>
        </is>
      </c>
      <c r="H2105" s="46" t="n"/>
      <c r="I2105" s="54" t="inlineStr">
        <is>
          <t>Bug Buzz</t>
        </is>
      </c>
      <c r="J2105" s="46" t="n"/>
      <c r="K2105" s="59"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1" t="inlineStr">
        <is>
          <t>Bubble Beam</t>
        </is>
      </c>
      <c r="F2112" s="46" t="n"/>
      <c r="G2112" s="55" t="inlineStr">
        <is>
          <t>Toxic</t>
        </is>
      </c>
      <c r="H2112" s="46" t="n"/>
      <c r="I2112" s="61"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60" t="inlineStr">
        <is>
          <t>Air Cutter</t>
        </is>
      </c>
      <c r="L2113" s="46" t="n"/>
      <c r="M2113" s="59" t="inlineStr">
        <is>
          <t>Giga Drain</t>
        </is>
      </c>
      <c r="N2113" s="46" t="n"/>
    </row>
    <row r="2114">
      <c r="E2114" s="53" t="inlineStr">
        <is>
          <t>Mud Bomb</t>
        </is>
      </c>
      <c r="F2114" s="46" t="n"/>
      <c r="G2114" s="55" t="inlineStr">
        <is>
          <t>Poison Fang</t>
        </is>
      </c>
      <c r="H2114" s="46" t="n"/>
      <c r="I2114" s="53" t="inlineStr">
        <is>
          <t>Mud Bomb</t>
        </is>
      </c>
      <c r="J2114" s="46" t="n"/>
      <c r="K2114" s="59" t="inlineStr">
        <is>
          <t>Giga Drain</t>
        </is>
      </c>
      <c r="L2114" s="46" t="n"/>
      <c r="M2114" s="54" t="inlineStr">
        <is>
          <t>Bug Buzz</t>
        </is>
      </c>
      <c r="N2114" s="46" t="n"/>
    </row>
    <row r="2115">
      <c r="E2115" s="59" t="inlineStr">
        <is>
          <t>Stun Spore</t>
        </is>
      </c>
      <c r="F2115" s="46" t="n"/>
      <c r="G2115" s="63" t="inlineStr">
        <is>
          <t>Light Screen</t>
        </is>
      </c>
      <c r="H2115" s="46" t="n"/>
      <c r="I2115" s="59" t="inlineStr">
        <is>
          <t>Stun Spore</t>
        </is>
      </c>
      <c r="J2115" s="46" t="n"/>
      <c r="K2115" s="59" t="inlineStr">
        <is>
          <t>Stun Spore</t>
        </is>
      </c>
      <c r="L2115" s="46" t="n"/>
      <c r="M2115" s="60"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1" t="inlineStr">
        <is>
          <t>Dive</t>
        </is>
      </c>
      <c r="F2123" s="46" t="n"/>
    </row>
    <row r="2124">
      <c r="E2124" s="60"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1" t="inlineStr">
        <is>
          <t>Dive</t>
        </is>
      </c>
      <c r="F2132" s="46" t="n"/>
      <c r="Q2132" s="47" t="inlineStr">
        <is>
          <t>Moves</t>
        </is>
      </c>
    </row>
    <row r="2133">
      <c r="E2133" s="60"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3" t="inlineStr">
        <is>
          <t>Psybeam</t>
        </is>
      </c>
      <c r="F2142" s="46" t="n"/>
      <c r="G2142" s="61" t="inlineStr">
        <is>
          <t>Dive</t>
        </is>
      </c>
      <c r="H2142" s="46" t="n"/>
      <c r="Q2142" s="47" t="inlineStr">
        <is>
          <t>Moves</t>
        </is>
      </c>
    </row>
    <row r="2143">
      <c r="E2143" s="62" t="inlineStr">
        <is>
          <t>Power Gem</t>
        </is>
      </c>
      <c r="F2143" s="46" t="n"/>
      <c r="G2143" s="60" t="inlineStr">
        <is>
          <t>Bounce</t>
        </is>
      </c>
      <c r="H2143" s="46" t="n"/>
    </row>
    <row r="2144">
      <c r="E2144" s="54" t="inlineStr">
        <is>
          <t>Signal Beam</t>
        </is>
      </c>
      <c r="F2144" s="46" t="n"/>
      <c r="G2144" s="51" t="inlineStr">
        <is>
          <t>Self Destruct</t>
        </is>
      </c>
      <c r="H2144" s="46" t="n"/>
    </row>
    <row r="2145">
      <c r="E2145" s="63"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1" t="inlineStr">
        <is>
          <t>Dive</t>
        </is>
      </c>
      <c r="H2152" s="46" t="n"/>
      <c r="I2152" s="51" t="inlineStr">
        <is>
          <t>Double Edge</t>
        </is>
      </c>
      <c r="J2152" s="46" t="n"/>
      <c r="Q2152" s="47" t="inlineStr">
        <is>
          <t>Moves</t>
        </is>
      </c>
    </row>
    <row r="2153">
      <c r="E2153" s="61" t="inlineStr">
        <is>
          <t>Brine</t>
        </is>
      </c>
      <c r="F2153" s="46" t="n"/>
      <c r="G2153" s="60" t="inlineStr">
        <is>
          <t>Bounce</t>
        </is>
      </c>
      <c r="H2153" s="46" t="n"/>
      <c r="I2153" s="51" t="inlineStr">
        <is>
          <t>Recover</t>
        </is>
      </c>
      <c r="J2153" s="46" t="n"/>
    </row>
    <row r="2154">
      <c r="E2154" s="51" t="inlineStr">
        <is>
          <t>Safeguard</t>
        </is>
      </c>
      <c r="F2154" s="46" t="n"/>
      <c r="G2154" s="51" t="inlineStr">
        <is>
          <t>Self Destruct</t>
        </is>
      </c>
      <c r="H2154" s="46" t="n"/>
      <c r="I2154" s="62" t="inlineStr">
        <is>
          <t>Power Gem</t>
        </is>
      </c>
      <c r="J2154" s="46" t="n"/>
    </row>
    <row r="2155">
      <c r="E2155" s="51" t="inlineStr">
        <is>
          <t>Captivate</t>
        </is>
      </c>
      <c r="F2155" s="46" t="n"/>
      <c r="G2155" s="51" t="inlineStr">
        <is>
          <t>Roar</t>
        </is>
      </c>
      <c r="H2155" s="46" t="n"/>
      <c r="I2155" s="63"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9" t="inlineStr">
        <is>
          <t>Magical Leaf</t>
        </is>
      </c>
      <c r="F2162" s="46" t="n"/>
      <c r="G2162" s="51" t="inlineStr">
        <is>
          <t>Secret Power</t>
        </is>
      </c>
      <c r="H2162" s="46" t="n"/>
      <c r="Q2162" s="47" t="inlineStr">
        <is>
          <t>Moves</t>
        </is>
      </c>
    </row>
    <row r="2163">
      <c r="E2163" s="63" t="inlineStr">
        <is>
          <t>Psybeam</t>
        </is>
      </c>
      <c r="F2163" s="46" t="n"/>
      <c r="G2163" s="63" t="inlineStr">
        <is>
          <t>Teleport</t>
        </is>
      </c>
      <c r="H2163" s="46" t="n"/>
    </row>
    <row r="2164">
      <c r="E2164" s="63" t="inlineStr">
        <is>
          <t>Future Sight</t>
        </is>
      </c>
      <c r="F2164" s="46" t="n"/>
      <c r="G2164" s="62"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3" t="inlineStr">
        <is>
          <t>Future Sight</t>
        </is>
      </c>
      <c r="F2172" s="46" t="n"/>
      <c r="G2172" s="63" t="inlineStr">
        <is>
          <t>Teleport</t>
        </is>
      </c>
      <c r="H2172" s="46" t="n"/>
      <c r="Q2172" s="47" t="inlineStr">
        <is>
          <t>Moves</t>
        </is>
      </c>
    </row>
    <row r="2173">
      <c r="E2173" s="59" t="inlineStr">
        <is>
          <t>Magical Leaf</t>
        </is>
      </c>
      <c r="F2173" s="46" t="n"/>
      <c r="G2173" s="62" t="inlineStr">
        <is>
          <t>Rock Throw</t>
        </is>
      </c>
      <c r="H2173" s="46" t="n"/>
    </row>
    <row r="2174">
      <c r="E2174" s="51" t="inlineStr">
        <is>
          <t>Lucky Chant</t>
        </is>
      </c>
      <c r="F2174" s="46" t="n"/>
      <c r="G2174" s="65" t="inlineStr">
        <is>
          <t>Seismic Toss</t>
        </is>
      </c>
      <c r="H2174" s="46" t="n"/>
    </row>
    <row r="2175">
      <c r="E2175" s="63" t="inlineStr">
        <is>
          <t>Zen Headbutt</t>
        </is>
      </c>
      <c r="F2175" s="46" t="n"/>
      <c r="G2175" s="63"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9" t="inlineStr">
        <is>
          <t>Magical Leaf</t>
        </is>
      </c>
      <c r="F2182" s="46" t="n"/>
      <c r="G2182" s="58" t="inlineStr">
        <is>
          <t>Fire Punch</t>
        </is>
      </c>
      <c r="H2182" s="46" t="n"/>
      <c r="Q2182" s="47" t="inlineStr">
        <is>
          <t>Moves</t>
        </is>
      </c>
    </row>
    <row r="2183">
      <c r="E2183" s="51" t="inlineStr">
        <is>
          <t>Lucky Chant</t>
        </is>
      </c>
      <c r="F2183" s="46" t="n"/>
      <c r="G2183" s="64" t="inlineStr">
        <is>
          <t>Ice Punch</t>
        </is>
      </c>
      <c r="H2183" s="46" t="n"/>
    </row>
    <row r="2184">
      <c r="E2184" s="63" t="inlineStr">
        <is>
          <t>Zen Headbutt</t>
        </is>
      </c>
      <c r="F2184" s="46" t="n"/>
      <c r="G2184" s="65" t="inlineStr">
        <is>
          <t>Force Palm</t>
        </is>
      </c>
      <c r="H2184" s="46" t="n"/>
    </row>
    <row r="2185">
      <c r="E2185" s="65" t="inlineStr">
        <is>
          <t>Seismic Toss</t>
        </is>
      </c>
      <c r="F2185" s="46" t="n"/>
      <c r="G2185" s="63"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9" t="inlineStr">
        <is>
          <t>Magical Leaf</t>
        </is>
      </c>
      <c r="F2192" s="46" t="n"/>
      <c r="G2192" s="50" t="inlineStr">
        <is>
          <t>Payback</t>
        </is>
      </c>
      <c r="H2192" s="46" t="n"/>
      <c r="I2192" s="58" t="inlineStr">
        <is>
          <t>Fire Punch</t>
        </is>
      </c>
      <c r="J2192" s="46" t="n"/>
      <c r="Q2192" s="47" t="inlineStr">
        <is>
          <t>Moves</t>
        </is>
      </c>
    </row>
    <row r="2193">
      <c r="E2193" s="51" t="inlineStr">
        <is>
          <t>Lucky Chant</t>
        </is>
      </c>
      <c r="F2193" s="46" t="n"/>
      <c r="G2193" s="51" t="inlineStr">
        <is>
          <t>Body Slam</t>
        </is>
      </c>
      <c r="H2193" s="46" t="n"/>
      <c r="I2193" s="64" t="inlineStr">
        <is>
          <t>Ice Punch</t>
        </is>
      </c>
      <c r="J2193" s="46" t="n"/>
    </row>
    <row r="2194">
      <c r="E2194" s="63" t="inlineStr">
        <is>
          <t>Zen Headbutt</t>
        </is>
      </c>
      <c r="F2194" s="46" t="n"/>
      <c r="G2194" s="67" t="inlineStr">
        <is>
          <t>Shadow Punch</t>
        </is>
      </c>
      <c r="H2194" s="46" t="n"/>
      <c r="I2194" s="65" t="inlineStr">
        <is>
          <t>Force Palm</t>
        </is>
      </c>
      <c r="J2194" s="46" t="n"/>
    </row>
    <row r="2195">
      <c r="E2195" s="65" t="inlineStr">
        <is>
          <t>Seismic Toss</t>
        </is>
      </c>
      <c r="F2195" s="46" t="n"/>
      <c r="G2195" s="63" t="inlineStr">
        <is>
          <t>Teleport</t>
        </is>
      </c>
      <c r="H2195" s="46" t="n"/>
      <c r="I2195" s="63"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3" t="inlineStr">
        <is>
          <t>Psychic</t>
        </is>
      </c>
      <c r="F2242" s="46" t="n"/>
      <c r="G2242" s="65" t="inlineStr">
        <is>
          <t>Focus Punch</t>
        </is>
      </c>
      <c r="H2242" s="46" t="n"/>
      <c r="Q2242" s="47" t="inlineStr">
        <is>
          <t>Moves</t>
        </is>
      </c>
    </row>
    <row r="2243">
      <c r="E2243" s="58" t="inlineStr">
        <is>
          <t>Fire Punch</t>
        </is>
      </c>
      <c r="F2243" s="46" t="n"/>
      <c r="G2243" s="62" t="inlineStr">
        <is>
          <t>Rock Tomb</t>
        </is>
      </c>
      <c r="H2243" s="46" t="n"/>
    </row>
    <row r="2244">
      <c r="E2244" s="51" t="inlineStr">
        <is>
          <t>Psych Up</t>
        </is>
      </c>
      <c r="F2244" s="46" t="n"/>
      <c r="G2244" s="63"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3" t="inlineStr">
        <is>
          <t>Psychic</t>
        </is>
      </c>
      <c r="F2252" s="46" t="n"/>
      <c r="G2252" s="65" t="inlineStr">
        <is>
          <t>Focus Punch</t>
        </is>
      </c>
      <c r="H2252" s="46" t="n"/>
      <c r="Q2252" s="47" t="inlineStr">
        <is>
          <t>Moves</t>
        </is>
      </c>
    </row>
    <row r="2253">
      <c r="E2253" s="58" t="inlineStr">
        <is>
          <t>Fire Punch</t>
        </is>
      </c>
      <c r="F2253" s="46" t="n"/>
      <c r="G2253" s="62" t="inlineStr">
        <is>
          <t>Rock Tomb</t>
        </is>
      </c>
      <c r="H2253" s="46" t="n"/>
    </row>
    <row r="2254">
      <c r="E2254" s="51" t="inlineStr">
        <is>
          <t>Psych Up</t>
        </is>
      </c>
      <c r="F2254" s="46" t="n"/>
      <c r="G2254" s="63"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3" t="inlineStr">
        <is>
          <t>Psychic</t>
        </is>
      </c>
      <c r="F2262" s="46" t="n"/>
      <c r="G2262" s="65" t="inlineStr">
        <is>
          <t>Focus Punch</t>
        </is>
      </c>
      <c r="H2262" s="46" t="n"/>
      <c r="Q2262" s="47" t="inlineStr">
        <is>
          <t>Moves</t>
        </is>
      </c>
    </row>
    <row r="2263">
      <c r="E2263" s="58" t="inlineStr">
        <is>
          <t>Fire Punch</t>
        </is>
      </c>
      <c r="F2263" s="46" t="n"/>
      <c r="G2263" s="62" t="inlineStr">
        <is>
          <t>Rock Tomb</t>
        </is>
      </c>
      <c r="H2263" s="46" t="n"/>
    </row>
    <row r="2264">
      <c r="E2264" s="51" t="inlineStr">
        <is>
          <t>Psych Up</t>
        </is>
      </c>
      <c r="F2264" s="46" t="n"/>
      <c r="G2264" s="63"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3" t="inlineStr">
        <is>
          <t>Psychic</t>
        </is>
      </c>
      <c r="F2272" s="46" t="n"/>
      <c r="G2272" s="65" t="inlineStr">
        <is>
          <t>Focus Punch</t>
        </is>
      </c>
      <c r="H2272" s="46" t="n"/>
      <c r="Q2272" s="47" t="inlineStr">
        <is>
          <t>Moves</t>
        </is>
      </c>
    </row>
    <row r="2273">
      <c r="E2273" s="58" t="inlineStr">
        <is>
          <t>Fire Punch</t>
        </is>
      </c>
      <c r="F2273" s="46" t="n"/>
      <c r="G2273" s="62" t="inlineStr">
        <is>
          <t>Rock Tomb</t>
        </is>
      </c>
      <c r="H2273" s="46" t="n"/>
    </row>
    <row r="2274">
      <c r="E2274" s="51" t="inlineStr">
        <is>
          <t>Psych Up</t>
        </is>
      </c>
      <c r="F2274" s="46" t="n"/>
      <c r="G2274" s="63"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9"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9"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9"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9"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9"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9"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9"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9"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3" t="inlineStr">
        <is>
          <t>Psybeam</t>
        </is>
      </c>
      <c r="F2323" s="46" t="n"/>
    </row>
    <row r="2324">
      <c r="E2324" s="62"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3" t="inlineStr">
        <is>
          <t>Psybeam</t>
        </is>
      </c>
      <c r="F2332" s="46" t="n"/>
      <c r="Q2332" s="47" t="inlineStr">
        <is>
          <t>Moves</t>
        </is>
      </c>
    </row>
    <row r="2333">
      <c r="E2333" s="62" t="inlineStr">
        <is>
          <t>Power Gem</t>
        </is>
      </c>
      <c r="F2333" s="46" t="n"/>
    </row>
    <row r="2334">
      <c r="E2334" s="54" t="inlineStr">
        <is>
          <t>Signal Beam</t>
        </is>
      </c>
      <c r="F2334" s="46" t="n"/>
    </row>
    <row r="2335">
      <c r="E2335" s="63"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2" t="inlineStr">
        <is>
          <t>Power Gem</t>
        </is>
      </c>
      <c r="F2344" s="46" t="n"/>
    </row>
    <row r="2345">
      <c r="E2345" s="63"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2" t="inlineStr">
        <is>
          <t>Power Gem</t>
        </is>
      </c>
      <c r="F2354" s="46" t="n"/>
    </row>
    <row r="2355">
      <c r="E2355" s="63"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1" t="inlineStr">
        <is>
          <t>Bubble Beam</t>
        </is>
      </c>
      <c r="H2362" s="46" t="n"/>
      <c r="Q2362" s="47" t="inlineStr">
        <is>
          <t>Moves</t>
        </is>
      </c>
    </row>
    <row r="2363">
      <c r="E2363" s="51" t="inlineStr">
        <is>
          <t>Flash</t>
        </is>
      </c>
      <c r="F2363" s="46" t="n"/>
      <c r="G2363" s="60" t="inlineStr">
        <is>
          <t>Pluck</t>
        </is>
      </c>
      <c r="H2363" s="46" t="n"/>
    </row>
    <row r="2364">
      <c r="E2364" s="51" t="inlineStr">
        <is>
          <t>Attract</t>
        </is>
      </c>
      <c r="F2364" s="46" t="n"/>
      <c r="G2364" s="50" t="inlineStr">
        <is>
          <t>Payback</t>
        </is>
      </c>
      <c r="H2364" s="46" t="n"/>
    </row>
    <row r="2365">
      <c r="E2365" s="61" t="inlineStr">
        <is>
          <t>Brine</t>
        </is>
      </c>
      <c r="F2365" s="46" t="n"/>
      <c r="G2365" s="64"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3" t="inlineStr">
        <is>
          <t>Zen Headbutt</t>
        </is>
      </c>
      <c r="F2405" s="46" t="n"/>
      <c r="G2405" s="59"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2" t="inlineStr">
        <is>
          <t>Rock Slide</t>
        </is>
      </c>
      <c r="H2435" s="46" t="n"/>
      <c r="I2435" s="62"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4" t="inlineStr">
        <is>
          <t>Ice Punch</t>
        </is>
      </c>
      <c r="H2445" s="46" t="n"/>
      <c r="I2445" s="64"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9"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1"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1"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1" t="inlineStr">
        <is>
          <t>Water Pulse</t>
        </is>
      </c>
      <c r="H2512" s="46" t="n"/>
      <c r="Q2512" s="47" t="inlineStr">
        <is>
          <t>Moves</t>
        </is>
      </c>
    </row>
    <row r="2513">
      <c r="E2513" s="51" t="inlineStr">
        <is>
          <t>Attract</t>
        </is>
      </c>
      <c r="F2513" s="46" t="n"/>
      <c r="G2513" s="50" t="inlineStr">
        <is>
          <t>Payback</t>
        </is>
      </c>
      <c r="H2513" s="46" t="n"/>
    </row>
    <row r="2514">
      <c r="E2514" s="61"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1" t="inlineStr">
        <is>
          <t>Brine</t>
        </is>
      </c>
      <c r="F2523" s="46" t="n"/>
      <c r="G2523" s="61"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1" t="inlineStr">
        <is>
          <t>Brine</t>
        </is>
      </c>
      <c r="F2533" s="46" t="n"/>
      <c r="G2533" s="61"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1" t="inlineStr">
        <is>
          <t>Water Gun</t>
        </is>
      </c>
      <c r="F2542" s="46" t="n"/>
      <c r="G2542" s="61" t="inlineStr">
        <is>
          <t>Water Gun</t>
        </is>
      </c>
      <c r="H2542" s="46" t="n"/>
      <c r="Q2542" s="47" t="inlineStr">
        <is>
          <t>Moves</t>
        </is>
      </c>
    </row>
    <row r="2543">
      <c r="E2543" s="51" t="inlineStr">
        <is>
          <t>Pound</t>
        </is>
      </c>
      <c r="F2543" s="46" t="n"/>
      <c r="G2543" s="51" t="inlineStr">
        <is>
          <t>Pound</t>
        </is>
      </c>
      <c r="H2543" s="46" t="n"/>
    </row>
    <row r="2544">
      <c r="E2544" s="61" t="inlineStr">
        <is>
          <t>Bubble Beam</t>
        </is>
      </c>
      <c r="F2544" s="46" t="n"/>
      <c r="G2544" s="61"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1" t="inlineStr">
        <is>
          <t>Bubble Beam</t>
        </is>
      </c>
      <c r="F2553" s="46" t="n"/>
      <c r="G2553" s="61"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1" t="inlineStr">
        <is>
          <t>Bubble Beam</t>
        </is>
      </c>
      <c r="F2563" s="46" t="n"/>
      <c r="G2563" s="61"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1" t="inlineStr">
        <is>
          <t>Bubble Beam</t>
        </is>
      </c>
      <c r="F2573" s="46" t="n"/>
      <c r="G2573" s="61"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 (Rematch 1)</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1"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9"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1" t="inlineStr">
        <is>
          <t>Water Gun</t>
        </is>
      </c>
      <c r="J2603" s="46" t="n"/>
      <c r="K2603" s="59" t="inlineStr">
        <is>
          <t>Stun Spore</t>
        </is>
      </c>
      <c r="L2603" s="46" t="n"/>
      <c r="M2603" s="51" t="inlineStr">
        <is>
          <t>Double Slap</t>
        </is>
      </c>
      <c r="N2603" s="46" t="n"/>
      <c r="O2603" s="63" t="inlineStr">
        <is>
          <t>Psybeam</t>
        </is>
      </c>
      <c r="P2603" s="46" t="n"/>
    </row>
    <row r="2604">
      <c r="E2604" s="60" t="inlineStr">
        <is>
          <t>Wing Attack</t>
        </is>
      </c>
      <c r="F2604" s="46" t="n"/>
      <c r="G2604" s="59" t="inlineStr">
        <is>
          <t>Stun Spore</t>
        </is>
      </c>
      <c r="H2604" s="46" t="n"/>
      <c r="I2604" s="51" t="inlineStr">
        <is>
          <t>Pound</t>
        </is>
      </c>
      <c r="J2604" s="46" t="n"/>
      <c r="K2604" s="51" t="inlineStr">
        <is>
          <t>Double Slap</t>
        </is>
      </c>
      <c r="L2604" s="46" t="n"/>
      <c r="M2604" s="51" t="inlineStr">
        <is>
          <t>Copycat</t>
        </is>
      </c>
      <c r="N2604" s="46" t="n"/>
      <c r="O2604" s="61" t="inlineStr">
        <is>
          <t>Dive</t>
        </is>
      </c>
      <c r="P2604" s="46" t="n"/>
    </row>
    <row r="2605">
      <c r="E2605" s="61" t="inlineStr">
        <is>
          <t>Water Pulse</t>
        </is>
      </c>
      <c r="F2605" s="46" t="n"/>
      <c r="G2605" s="51" t="inlineStr">
        <is>
          <t>Headbutt</t>
        </is>
      </c>
      <c r="H2605" s="46" t="n"/>
      <c r="I2605" s="61"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1" t="inlineStr">
        <is>
          <t>Water Gun</t>
        </is>
      </c>
      <c r="J2612" s="46" t="n"/>
      <c r="K2612" s="59"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9" t="inlineStr">
        <is>
          <t>Mega Drain</t>
        </is>
      </c>
      <c r="H2613" s="46" t="n"/>
      <c r="I2613" s="51" t="inlineStr">
        <is>
          <t>Pound</t>
        </is>
      </c>
      <c r="J2613" s="46" t="n"/>
      <c r="K2613" s="51" t="inlineStr">
        <is>
          <t>Double Slap</t>
        </is>
      </c>
      <c r="L2613" s="46" t="n"/>
      <c r="M2613" s="51" t="inlineStr">
        <is>
          <t>Assist</t>
        </is>
      </c>
      <c r="N2613" s="46" t="n"/>
      <c r="O2613" s="63" t="inlineStr">
        <is>
          <t>Psybeam</t>
        </is>
      </c>
      <c r="P2613" s="46" t="n"/>
    </row>
    <row r="2614">
      <c r="E2614" s="61" t="inlineStr">
        <is>
          <t>Bubble Beam</t>
        </is>
      </c>
      <c r="F2614" s="46" t="n"/>
      <c r="G2614" s="55" t="inlineStr">
        <is>
          <t>Sludge Bomb</t>
        </is>
      </c>
      <c r="H2614" s="46" t="n"/>
      <c r="I2614" s="61" t="inlineStr">
        <is>
          <t>Bubble Beam</t>
        </is>
      </c>
      <c r="J2614" s="46" t="n"/>
      <c r="K2614" s="54" t="inlineStr">
        <is>
          <t>Pin Missile</t>
        </is>
      </c>
      <c r="L2614" s="46" t="n"/>
      <c r="M2614" s="51" t="inlineStr">
        <is>
          <t>Sing</t>
        </is>
      </c>
      <c r="N2614" s="46" t="n"/>
      <c r="O2614" s="61" t="inlineStr">
        <is>
          <t>Dive</t>
        </is>
      </c>
      <c r="P2614" s="46" t="n"/>
    </row>
    <row r="2615">
      <c r="E2615" s="60"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3" t="inlineStr">
        <is>
          <t>Psybeam</t>
        </is>
      </c>
      <c r="P2622" s="46" t="n"/>
      <c r="Q2622" s="47" t="inlineStr">
        <is>
          <t>Moves</t>
        </is>
      </c>
    </row>
    <row r="2623">
      <c r="E2623" s="50" t="inlineStr">
        <is>
          <t>Pursuit</t>
        </is>
      </c>
      <c r="F2623" s="46" t="n"/>
      <c r="G2623" s="59" t="inlineStr">
        <is>
          <t>Mega Drain</t>
        </is>
      </c>
      <c r="H2623" s="46" t="n"/>
      <c r="I2623" s="61" t="inlineStr">
        <is>
          <t>Bubble Beam</t>
        </is>
      </c>
      <c r="J2623" s="46" t="n"/>
      <c r="K2623" s="54" t="inlineStr">
        <is>
          <t>Pin Missile</t>
        </is>
      </c>
      <c r="L2623" s="46" t="n"/>
      <c r="M2623" s="51" t="inlineStr">
        <is>
          <t>Assist</t>
        </is>
      </c>
      <c r="N2623" s="46" t="n"/>
      <c r="O2623" s="61" t="inlineStr">
        <is>
          <t>Dive</t>
        </is>
      </c>
      <c r="P2623" s="46" t="n"/>
    </row>
    <row r="2624">
      <c r="E2624" s="61"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60" t="inlineStr">
        <is>
          <t>Pluck</t>
        </is>
      </c>
      <c r="F2625" s="46" t="n"/>
      <c r="G2625" s="65" t="inlineStr">
        <is>
          <t>Force Palm</t>
        </is>
      </c>
      <c r="H2625" s="46" t="n"/>
      <c r="I2625" s="51" t="inlineStr">
        <is>
          <t>Body Slam</t>
        </is>
      </c>
      <c r="J2625" s="46" t="n"/>
      <c r="K2625" s="59" t="inlineStr">
        <is>
          <t>Magical Leaf</t>
        </is>
      </c>
      <c r="L2625" s="46" t="n"/>
      <c r="M2625" s="51" t="inlineStr">
        <is>
          <t>Copycat</t>
        </is>
      </c>
      <c r="N2625" s="46" t="n"/>
      <c r="O2625" s="61"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9" t="inlineStr">
        <is>
          <t>Mega Drain</t>
        </is>
      </c>
      <c r="H2632" s="46" t="n"/>
      <c r="I2632" s="65" t="inlineStr">
        <is>
          <t>Brick Break</t>
        </is>
      </c>
      <c r="J2632" s="46" t="n"/>
      <c r="K2632" s="54" t="inlineStr">
        <is>
          <t>Pin Missile</t>
        </is>
      </c>
      <c r="L2632" s="46" t="n"/>
      <c r="M2632" s="51" t="inlineStr">
        <is>
          <t>Fake Out</t>
        </is>
      </c>
      <c r="N2632" s="46" t="n"/>
      <c r="O2632" s="61" t="inlineStr">
        <is>
          <t>Aqua Tail</t>
        </is>
      </c>
      <c r="P2632" s="46" t="n"/>
      <c r="Q2632" s="47" t="inlineStr">
        <is>
          <t>Moves</t>
        </is>
      </c>
    </row>
    <row r="2633">
      <c r="E2633" s="61" t="inlineStr">
        <is>
          <t>Bubble Beam</t>
        </is>
      </c>
      <c r="F2633" s="46" t="n"/>
      <c r="G2633" s="55" t="inlineStr">
        <is>
          <t>Sludge Bomb</t>
        </is>
      </c>
      <c r="H2633" s="46" t="n"/>
      <c r="I2633" s="61" t="inlineStr">
        <is>
          <t>Bubble Beam</t>
        </is>
      </c>
      <c r="J2633" s="46" t="n"/>
      <c r="K2633" s="55" t="inlineStr">
        <is>
          <t>Toxic</t>
        </is>
      </c>
      <c r="L2633" s="46" t="n"/>
      <c r="M2633" s="51" t="inlineStr">
        <is>
          <t>Assist</t>
        </is>
      </c>
      <c r="N2633" s="46" t="n"/>
      <c r="O2633" s="51" t="inlineStr">
        <is>
          <t>Flail</t>
        </is>
      </c>
      <c r="P2633" s="46" t="n"/>
    </row>
    <row r="2634">
      <c r="E2634" s="60" t="inlineStr">
        <is>
          <t>Pluck</t>
        </is>
      </c>
      <c r="F2634" s="46" t="n"/>
      <c r="G2634" s="65" t="inlineStr">
        <is>
          <t>Force Palm</t>
        </is>
      </c>
      <c r="H2634" s="46" t="n"/>
      <c r="I2634" s="51" t="inlineStr">
        <is>
          <t>Body Slam</t>
        </is>
      </c>
      <c r="J2634" s="46" t="n"/>
      <c r="K2634" s="59" t="inlineStr">
        <is>
          <t>Magical Leaf</t>
        </is>
      </c>
      <c r="L2634" s="46" t="n"/>
      <c r="M2634" s="51" t="inlineStr">
        <is>
          <t>Sing</t>
        </is>
      </c>
      <c r="N2634" s="46" t="n"/>
      <c r="O2634" s="61" t="inlineStr">
        <is>
          <t>Aqua Ring</t>
        </is>
      </c>
      <c r="P2634" s="46" t="n"/>
    </row>
    <row r="2635">
      <c r="E2635" s="50" t="inlineStr">
        <is>
          <t>Payback</t>
        </is>
      </c>
      <c r="F2635" s="46" t="n"/>
      <c r="G2635" s="59"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8" t="inlineStr">
        <is>
          <t>Ember</t>
        </is>
      </c>
      <c r="F2642" s="46" t="n"/>
      <c r="Q2642" s="47" t="inlineStr">
        <is>
          <t>Moves</t>
        </is>
      </c>
    </row>
    <row r="2643">
      <c r="E2643" s="51" t="inlineStr">
        <is>
          <t>Tackle</t>
        </is>
      </c>
      <c r="F2643" s="46" t="n"/>
    </row>
    <row r="2644">
      <c r="E2644" s="53" t="inlineStr">
        <is>
          <t>Magnitude</t>
        </is>
      </c>
      <c r="F2644" s="46" t="n"/>
    </row>
    <row r="2645">
      <c r="E2645" s="58"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8" t="inlineStr">
        <is>
          <t>Ember</t>
        </is>
      </c>
      <c r="F2652" s="46" t="n"/>
      <c r="Q2652" s="47" t="inlineStr">
        <is>
          <t>Moves</t>
        </is>
      </c>
    </row>
    <row r="2653">
      <c r="E2653" s="51" t="inlineStr">
        <is>
          <t>Take Down</t>
        </is>
      </c>
      <c r="F2653" s="46" t="n"/>
    </row>
    <row r="2654">
      <c r="E2654" s="53" t="inlineStr">
        <is>
          <t>Magnitude</t>
        </is>
      </c>
      <c r="F2654" s="46" t="n"/>
    </row>
    <row r="2655">
      <c r="E2655" s="58"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9" t="inlineStr">
        <is>
          <t>Leech Seed</t>
        </is>
      </c>
      <c r="F2662" s="46" t="n"/>
      <c r="G2662" s="58" t="inlineStr">
        <is>
          <t>Flamethrower</t>
        </is>
      </c>
      <c r="H2662" s="46" t="n"/>
      <c r="Q2662" s="47" t="inlineStr">
        <is>
          <t>Moves</t>
        </is>
      </c>
    </row>
    <row r="2663">
      <c r="E2663" s="59" t="inlineStr">
        <is>
          <t>Mega Drain</t>
        </is>
      </c>
      <c r="F2663" s="46" t="n"/>
      <c r="G2663" s="51" t="inlineStr">
        <is>
          <t>Take Down</t>
        </is>
      </c>
      <c r="H2663" s="46" t="n"/>
    </row>
    <row r="2664">
      <c r="E2664" s="59" t="inlineStr">
        <is>
          <t>Grass Whistle</t>
        </is>
      </c>
      <c r="F2664" s="46" t="n"/>
      <c r="G2664" s="53" t="inlineStr">
        <is>
          <t>Magnitude</t>
        </is>
      </c>
      <c r="H2664" s="46" t="n"/>
    </row>
    <row r="2665">
      <c r="E2665" s="58" t="inlineStr">
        <is>
          <t>Sunny Day</t>
        </is>
      </c>
      <c r="F2665" s="46" t="n"/>
      <c r="G2665" s="58"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9" t="inlineStr">
        <is>
          <t>Leech Seed</t>
        </is>
      </c>
      <c r="F2672" s="46" t="n"/>
      <c r="G2672" s="58" t="inlineStr">
        <is>
          <t>Flamethrower</t>
        </is>
      </c>
      <c r="H2672" s="46" t="n"/>
      <c r="Q2672" s="47" t="inlineStr">
        <is>
          <t>Moves</t>
        </is>
      </c>
    </row>
    <row r="2673">
      <c r="E2673" s="59" t="inlineStr">
        <is>
          <t>Giga Drain</t>
        </is>
      </c>
      <c r="F2673" s="46" t="n"/>
      <c r="G2673" s="51" t="inlineStr">
        <is>
          <t>Take Down</t>
        </is>
      </c>
      <c r="H2673" s="46" t="n"/>
    </row>
    <row r="2674">
      <c r="E2674" s="59" t="inlineStr">
        <is>
          <t>Solar Beam</t>
        </is>
      </c>
      <c r="F2674" s="46" t="n"/>
      <c r="G2674" s="53" t="inlineStr">
        <is>
          <t>Earthquake</t>
        </is>
      </c>
      <c r="H2674" s="46" t="n"/>
    </row>
    <row r="2675">
      <c r="E2675" s="58" t="inlineStr">
        <is>
          <t>Sunny Day</t>
        </is>
      </c>
      <c r="F2675" s="46" t="n"/>
      <c r="G2675" s="58"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60" t="inlineStr">
        <is>
          <t>Pluck</t>
        </is>
      </c>
      <c r="F2682" s="46" t="n"/>
      <c r="Q2682" s="47" t="inlineStr">
        <is>
          <t>Moves</t>
        </is>
      </c>
    </row>
    <row r="2683">
      <c r="E2683" s="51" t="inlineStr">
        <is>
          <t>Secret Power</t>
        </is>
      </c>
      <c r="F2683" s="46" t="n"/>
    </row>
    <row r="2684">
      <c r="E2684" s="66" t="inlineStr">
        <is>
          <t>Metal Claw</t>
        </is>
      </c>
      <c r="F2684" s="46" t="n"/>
    </row>
    <row r="2685">
      <c r="E2685" s="60"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60" t="inlineStr">
        <is>
          <t>Pluck</t>
        </is>
      </c>
      <c r="F2692" s="46" t="n"/>
      <c r="Q2692" s="47" t="inlineStr">
        <is>
          <t>Moves</t>
        </is>
      </c>
    </row>
    <row r="2693">
      <c r="E2693" s="51" t="inlineStr">
        <is>
          <t>Secret Power</t>
        </is>
      </c>
      <c r="F2693" s="46" t="n"/>
    </row>
    <row r="2694">
      <c r="E2694" s="66" t="inlineStr">
        <is>
          <t>Metal Claw</t>
        </is>
      </c>
      <c r="F2694" s="46" t="n"/>
    </row>
    <row r="2695">
      <c r="E2695" s="60"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60"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60"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c r="Q2718" s="44" t="inlineStr">
        <is>
          <t>Items: Hyper Potion</t>
        </is>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4"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60"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8" t="inlineStr">
        <is>
          <t>Fire Blast</t>
        </is>
      </c>
      <c r="F2792" s="46" t="n"/>
      <c r="G2792" s="58"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60" t="inlineStr">
        <is>
          <t>Air Slash</t>
        </is>
      </c>
      <c r="F2795" s="46" t="n"/>
      <c r="G2795" s="60"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8" t="inlineStr">
        <is>
          <t>Fire Blast</t>
        </is>
      </c>
      <c r="F2802" s="46" t="n"/>
      <c r="G2802" s="58"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60" t="inlineStr">
        <is>
          <t>Air Slash</t>
        </is>
      </c>
      <c r="F2805" s="46" t="n"/>
      <c r="G2805" s="60"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60" t="inlineStr">
        <is>
          <t>Air Slash</t>
        </is>
      </c>
      <c r="H2814" s="46" t="n"/>
      <c r="I2814" s="60"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60" t="inlineStr">
        <is>
          <t>Air Slash</t>
        </is>
      </c>
      <c r="F2824" s="46" t="n"/>
      <c r="G2824" s="60"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8"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8" t="inlineStr">
        <is>
          <t>Fire Punch</t>
        </is>
      </c>
      <c r="H2842" s="46" t="n"/>
      <c r="Q2842" s="47" t="inlineStr">
        <is>
          <t>Moves</t>
        </is>
      </c>
    </row>
    <row r="2843">
      <c r="E2843" s="51" t="inlineStr">
        <is>
          <t>Mega Punch</t>
        </is>
      </c>
      <c r="F2843" s="46" t="n"/>
      <c r="G2843" s="65" t="inlineStr">
        <is>
          <t>Seismic Toss</t>
        </is>
      </c>
      <c r="H2843" s="46" t="n"/>
    </row>
    <row r="2844">
      <c r="E2844" s="58"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8" t="inlineStr">
        <is>
          <t>Fire Punch</t>
        </is>
      </c>
      <c r="H2852" s="46" t="n"/>
      <c r="I2852" s="58" t="inlineStr">
        <is>
          <t>Fire Punch</t>
        </is>
      </c>
      <c r="J2852" s="46" t="n"/>
      <c r="Q2852" s="47" t="inlineStr">
        <is>
          <t>Moves</t>
        </is>
      </c>
    </row>
    <row r="2853">
      <c r="E2853" s="58"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8"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3" t="inlineStr">
        <is>
          <t>Psybeam</t>
        </is>
      </c>
      <c r="F2883" s="46" t="n"/>
      <c r="G2883" s="63" t="inlineStr">
        <is>
          <t>Psybeam</t>
        </is>
      </c>
      <c r="H2883" s="46" t="n"/>
    </row>
    <row r="2884">
      <c r="E2884" s="62" t="inlineStr">
        <is>
          <t>Power Gem</t>
        </is>
      </c>
      <c r="F2884" s="46" t="n"/>
      <c r="G2884" s="62"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60" t="inlineStr">
        <is>
          <t>Pluck</t>
        </is>
      </c>
      <c r="F2893" s="46" t="n"/>
      <c r="G2893" s="63" t="inlineStr">
        <is>
          <t>Psybeam</t>
        </is>
      </c>
      <c r="H2893" s="46" t="n"/>
      <c r="I2893" s="63" t="inlineStr">
        <is>
          <t>Psybeam</t>
        </is>
      </c>
      <c r="J2893" s="46" t="n"/>
    </row>
    <row r="2894">
      <c r="E2894" s="64" t="inlineStr">
        <is>
          <t>Ice Beam</t>
        </is>
      </c>
      <c r="F2894" s="46" t="n"/>
      <c r="G2894" s="62" t="inlineStr">
        <is>
          <t>Power Gem</t>
        </is>
      </c>
      <c r="H2894" s="46" t="n"/>
      <c r="I2894" s="62" t="inlineStr">
        <is>
          <t>Power Gem</t>
        </is>
      </c>
      <c r="J2894" s="46" t="n"/>
    </row>
    <row r="2895">
      <c r="E2895" s="61"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4" t="inlineStr">
        <is>
          <t>Ice Beam</t>
        </is>
      </c>
      <c r="F2903" s="46" t="n"/>
      <c r="G2903" s="63" t="inlineStr">
        <is>
          <t>Psybeam</t>
        </is>
      </c>
      <c r="H2903" s="46" t="n"/>
      <c r="I2903" s="63" t="inlineStr">
        <is>
          <t>Psybeam</t>
        </is>
      </c>
      <c r="J2903" s="46" t="n"/>
    </row>
    <row r="2904">
      <c r="E2904" s="61" t="inlineStr">
        <is>
          <t>Brine</t>
        </is>
      </c>
      <c r="F2904" s="46" t="n"/>
      <c r="G2904" s="62" t="inlineStr">
        <is>
          <t>Power Gem</t>
        </is>
      </c>
      <c r="H2904" s="46" t="n"/>
      <c r="I2904" s="62" t="inlineStr">
        <is>
          <t>Power Gem</t>
        </is>
      </c>
      <c r="J2904" s="46" t="n"/>
    </row>
    <row r="2905">
      <c r="E2905" s="60"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4" t="inlineStr">
        <is>
          <t>Ice Beam</t>
        </is>
      </c>
      <c r="F2913" s="46" t="n"/>
      <c r="G2913" s="51" t="inlineStr">
        <is>
          <t>Recover</t>
        </is>
      </c>
      <c r="H2913" s="46" t="n"/>
      <c r="I2913" s="51" t="inlineStr">
        <is>
          <t>Recover</t>
        </is>
      </c>
      <c r="J2913" s="46" t="n"/>
    </row>
    <row r="2914">
      <c r="E2914" s="61" t="inlineStr">
        <is>
          <t>Brine</t>
        </is>
      </c>
      <c r="F2914" s="46" t="n"/>
      <c r="G2914" s="62" t="inlineStr">
        <is>
          <t>Power Gem</t>
        </is>
      </c>
      <c r="H2914" s="46" t="n"/>
      <c r="I2914" s="62" t="inlineStr">
        <is>
          <t>Power Gem</t>
        </is>
      </c>
      <c r="J2914" s="46" t="n"/>
    </row>
    <row r="2915">
      <c r="E2915" s="60" t="inlineStr">
        <is>
          <t>Air Slash</t>
        </is>
      </c>
      <c r="F2915" s="46" t="n"/>
      <c r="G2915" s="63" t="inlineStr">
        <is>
          <t>Teleport</t>
        </is>
      </c>
      <c r="H2915" s="46" t="n"/>
      <c r="I2915" s="63"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c r="Q2918" s="44" t="inlineStr">
        <is>
          <t>Items: Hyper Potion</t>
        </is>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8"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1"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1"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1"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1"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3" t="inlineStr">
        <is>
          <t>Zen Headbutt</t>
        </is>
      </c>
      <c r="F2982" s="46" t="n"/>
      <c r="G2982" s="60"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8" t="inlineStr">
        <is>
          <t>Fire Blast</t>
        </is>
      </c>
      <c r="H2993" s="46" t="n"/>
    </row>
    <row r="2994">
      <c r="E2994" s="67" t="inlineStr">
        <is>
          <t>Ominous Wind</t>
        </is>
      </c>
      <c r="F2994" s="46" t="n"/>
      <c r="G2994" s="68" t="inlineStr">
        <is>
          <t>Dragon Breath</t>
        </is>
      </c>
      <c r="H2994" s="46" t="n"/>
    </row>
    <row r="2995">
      <c r="E2995" s="60"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8" t="inlineStr">
        <is>
          <t>Fire Blast</t>
        </is>
      </c>
      <c r="H3003" s="46" t="n"/>
    </row>
    <row r="3004">
      <c r="E3004" s="60" t="inlineStr">
        <is>
          <t>Drill Peck</t>
        </is>
      </c>
      <c r="F3004" s="46" t="n"/>
      <c r="G3004" s="68" t="inlineStr">
        <is>
          <t>Dragon Breath</t>
        </is>
      </c>
      <c r="H3004" s="46" t="n"/>
    </row>
    <row r="3005">
      <c r="E3005" s="63"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8"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60" t="inlineStr">
        <is>
          <t>Air Slash</t>
        </is>
      </c>
      <c r="F3015" s="46" t="n"/>
      <c r="G3015" s="63"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9" t="inlineStr">
        <is>
          <t>Mega Drain</t>
        </is>
      </c>
      <c r="F3022" s="46" t="n"/>
      <c r="G3022" s="59" t="inlineStr">
        <is>
          <t>Stun Spore</t>
        </is>
      </c>
      <c r="H3022" s="46" t="n"/>
      <c r="Q3022" s="47" t="inlineStr">
        <is>
          <t>Moves</t>
        </is>
      </c>
    </row>
    <row r="3023">
      <c r="E3023" s="51" t="inlineStr">
        <is>
          <t>Take Down</t>
        </is>
      </c>
      <c r="F3023" s="46" t="n"/>
      <c r="G3023" s="51" t="inlineStr">
        <is>
          <t>Double Slap</t>
        </is>
      </c>
      <c r="H3023" s="46" t="n"/>
    </row>
    <row r="3024">
      <c r="E3024" s="59"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9"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9" t="inlineStr">
        <is>
          <t>Magical Leaf</t>
        </is>
      </c>
      <c r="H3033" s="46" t="n"/>
      <c r="I3033" s="54" t="inlineStr">
        <is>
          <t>Pin Missile</t>
        </is>
      </c>
      <c r="J3033" s="46" t="n"/>
    </row>
    <row r="3034">
      <c r="E3034" s="59" t="inlineStr">
        <is>
          <t>Stun Spore</t>
        </is>
      </c>
      <c r="F3034" s="46" t="n"/>
      <c r="G3034" s="59" t="inlineStr">
        <is>
          <t>Stun Spore</t>
        </is>
      </c>
      <c r="H3034" s="46" t="n"/>
      <c r="I3034" s="55" t="inlineStr">
        <is>
          <t>Toxic</t>
        </is>
      </c>
      <c r="J3034" s="46" t="n"/>
    </row>
    <row r="3035">
      <c r="E3035" s="51" t="inlineStr">
        <is>
          <t>Headbutt</t>
        </is>
      </c>
      <c r="F3035" s="46" t="n"/>
      <c r="G3035" s="55" t="inlineStr">
        <is>
          <t>Sludge</t>
        </is>
      </c>
      <c r="H3035" s="46" t="n"/>
      <c r="I3035" s="59"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9" t="inlineStr">
        <is>
          <t>Mega Drain</t>
        </is>
      </c>
      <c r="F3042" s="46" t="n"/>
      <c r="G3042" s="59" t="inlineStr">
        <is>
          <t>Magical Leaf</t>
        </is>
      </c>
      <c r="H3042" s="46" t="n"/>
      <c r="I3042" s="54" t="inlineStr">
        <is>
          <t>Pin Missile</t>
        </is>
      </c>
      <c r="J3042" s="46" t="n"/>
      <c r="Q3042" s="47" t="inlineStr">
        <is>
          <t>Moves</t>
        </is>
      </c>
    </row>
    <row r="3043">
      <c r="E3043" s="51" t="inlineStr">
        <is>
          <t>Take Down</t>
        </is>
      </c>
      <c r="F3043" s="46" t="n"/>
      <c r="G3043" s="59" t="inlineStr">
        <is>
          <t>Stun Spore</t>
        </is>
      </c>
      <c r="H3043" s="46" t="n"/>
      <c r="I3043" s="55" t="inlineStr">
        <is>
          <t>Toxic</t>
        </is>
      </c>
      <c r="J3043" s="46" t="n"/>
    </row>
    <row r="3044">
      <c r="E3044" s="59" t="inlineStr">
        <is>
          <t>Stun Spore</t>
        </is>
      </c>
      <c r="F3044" s="46" t="n"/>
      <c r="G3044" s="55" t="inlineStr">
        <is>
          <t>Sludge</t>
        </is>
      </c>
      <c r="H3044" s="46" t="n"/>
      <c r="I3044" s="59" t="inlineStr">
        <is>
          <t>Magical Leaf</t>
        </is>
      </c>
      <c r="J3044" s="46" t="n"/>
    </row>
    <row r="3045">
      <c r="E3045" s="51" t="inlineStr">
        <is>
          <t>Headbutt</t>
        </is>
      </c>
      <c r="F3045" s="46" t="n"/>
      <c r="G3045" s="59"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9" t="inlineStr">
        <is>
          <t>Mega Drain</t>
        </is>
      </c>
      <c r="F3052" s="46" t="n"/>
      <c r="G3052" s="59" t="inlineStr">
        <is>
          <t>Magical Leaf</t>
        </is>
      </c>
      <c r="H3052" s="46" t="n"/>
      <c r="I3052" s="55" t="inlineStr">
        <is>
          <t>Toxic</t>
        </is>
      </c>
      <c r="J3052" s="46" t="n"/>
      <c r="Q3052" s="47" t="inlineStr">
        <is>
          <t>Moves</t>
        </is>
      </c>
    </row>
    <row r="3053">
      <c r="E3053" s="55" t="inlineStr">
        <is>
          <t>Sludge Bomb</t>
        </is>
      </c>
      <c r="F3053" s="46" t="n"/>
      <c r="G3053" s="59" t="inlineStr">
        <is>
          <t>Stun Spore</t>
        </is>
      </c>
      <c r="H3053" s="46" t="n"/>
      <c r="I3053" s="59" t="inlineStr">
        <is>
          <t>Magical Leaf</t>
        </is>
      </c>
      <c r="J3053" s="46" t="n"/>
    </row>
    <row r="3054">
      <c r="E3054" s="65" t="inlineStr">
        <is>
          <t>Force Palm</t>
        </is>
      </c>
      <c r="F3054" s="46" t="n"/>
      <c r="G3054" s="55" t="inlineStr">
        <is>
          <t>Sludge</t>
        </is>
      </c>
      <c r="H3054" s="46" t="n"/>
      <c r="I3054" s="55" t="inlineStr">
        <is>
          <t>Poison Jab</t>
        </is>
      </c>
      <c r="J3054" s="46" t="n"/>
    </row>
    <row r="3055">
      <c r="E3055" s="59" t="inlineStr">
        <is>
          <t>Giga Drain</t>
        </is>
      </c>
      <c r="F3055" s="46" t="n"/>
      <c r="G3055" s="59" t="inlineStr">
        <is>
          <t>Mega Drain</t>
        </is>
      </c>
      <c r="H3055" s="46" t="n"/>
      <c r="I3055" s="59"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8" t="inlineStr">
        <is>
          <t>Fire Spin</t>
        </is>
      </c>
      <c r="H3062" s="46" t="n"/>
      <c r="Q3062" s="47" t="inlineStr">
        <is>
          <t>Moves</t>
        </is>
      </c>
    </row>
    <row r="3063">
      <c r="E3063" s="53" t="inlineStr">
        <is>
          <t>Dig</t>
        </is>
      </c>
      <c r="F3063" s="46" t="n"/>
      <c r="G3063" s="51" t="inlineStr">
        <is>
          <t>Self Destruct</t>
        </is>
      </c>
      <c r="H3063" s="46" t="n"/>
    </row>
    <row r="3064">
      <c r="E3064" s="62" t="inlineStr">
        <is>
          <t>Rock Slide</t>
        </is>
      </c>
      <c r="F3064" s="46" t="n"/>
      <c r="G3064" s="53" t="inlineStr">
        <is>
          <t>Earth Power</t>
        </is>
      </c>
      <c r="H3064" s="46" t="n"/>
    </row>
    <row r="3065">
      <c r="E3065" s="58" t="inlineStr">
        <is>
          <t>Fire Punch</t>
        </is>
      </c>
      <c r="F3065" s="46" t="n"/>
      <c r="G3065" s="62"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8"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8" t="inlineStr">
        <is>
          <t>Fire Punch</t>
        </is>
      </c>
      <c r="F3074" s="46" t="n"/>
      <c r="G3074" s="53" t="inlineStr">
        <is>
          <t>Earth Power</t>
        </is>
      </c>
      <c r="H3074" s="46" t="n"/>
      <c r="I3074" s="66" t="inlineStr">
        <is>
          <t>Gyro Ball</t>
        </is>
      </c>
      <c r="J3074" s="46" t="n"/>
    </row>
    <row r="3075">
      <c r="E3075" s="65" t="inlineStr">
        <is>
          <t>Vital Throw</t>
        </is>
      </c>
      <c r="F3075" s="46" t="n"/>
      <c r="G3075" s="62" t="inlineStr">
        <is>
          <t>Rock Slide</t>
        </is>
      </c>
      <c r="H3075" s="46" t="n"/>
      <c r="I3075" s="62"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8"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8" t="inlineStr">
        <is>
          <t>Fire Punch</t>
        </is>
      </c>
      <c r="F3084" s="46" t="n"/>
      <c r="G3084" s="53" t="inlineStr">
        <is>
          <t>Earth Power</t>
        </is>
      </c>
      <c r="H3084" s="46" t="n"/>
      <c r="I3084" s="66" t="inlineStr">
        <is>
          <t>Gyro Ball</t>
        </is>
      </c>
      <c r="J3084" s="46" t="n"/>
    </row>
    <row r="3085">
      <c r="E3085" s="65" t="inlineStr">
        <is>
          <t>Vital Throw</t>
        </is>
      </c>
      <c r="F3085" s="46" t="n"/>
      <c r="G3085" s="62" t="inlineStr">
        <is>
          <t>Rock Slide</t>
        </is>
      </c>
      <c r="H3085" s="46" t="n"/>
      <c r="I3085" s="62"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2" t="inlineStr">
        <is>
          <t>Rollout</t>
        </is>
      </c>
      <c r="J3093" s="46" t="n"/>
    </row>
    <row r="3094">
      <c r="E3094" s="65" t="inlineStr">
        <is>
          <t>Wake Up Slap</t>
        </is>
      </c>
      <c r="F3094" s="46" t="n"/>
      <c r="G3094" s="62" t="inlineStr">
        <is>
          <t>Rock Slide</t>
        </is>
      </c>
      <c r="H3094" s="46" t="n"/>
      <c r="I3094" s="51" t="inlineStr">
        <is>
          <t>Double Edge</t>
        </is>
      </c>
      <c r="J3094" s="46" t="n"/>
    </row>
    <row r="3095">
      <c r="E3095" s="51" t="inlineStr">
        <is>
          <t>Smelling Salts</t>
        </is>
      </c>
      <c r="F3095" s="46" t="n"/>
      <c r="G3095" s="58"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3" t="inlineStr">
        <is>
          <t>Teleport</t>
        </is>
      </c>
      <c r="F3102" s="46" t="n"/>
      <c r="G3102" s="65" t="inlineStr">
        <is>
          <t>Seismic Toss</t>
        </is>
      </c>
      <c r="H3102" s="46" t="n"/>
      <c r="Q3102" s="47" t="inlineStr">
        <is>
          <t>Moves</t>
        </is>
      </c>
    </row>
    <row r="3103">
      <c r="E3103" s="62" t="inlineStr">
        <is>
          <t>Rock Throw</t>
        </is>
      </c>
      <c r="F3103" s="46" t="n"/>
      <c r="G3103" s="65" t="inlineStr">
        <is>
          <t>Submission</t>
        </is>
      </c>
      <c r="H3103" s="46" t="n"/>
    </row>
    <row r="3104">
      <c r="E3104" s="65" t="inlineStr">
        <is>
          <t>Seismic Toss</t>
        </is>
      </c>
      <c r="F3104" s="46" t="n"/>
      <c r="G3104" s="51" t="inlineStr">
        <is>
          <t>Smelling Salts</t>
        </is>
      </c>
      <c r="H3104" s="46" t="n"/>
    </row>
    <row r="3105">
      <c r="E3105" s="63"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8" t="inlineStr">
        <is>
          <t>Fire Punch</t>
        </is>
      </c>
      <c r="F3112" s="46" t="n"/>
      <c r="G3112" s="51" t="inlineStr">
        <is>
          <t>Whirlwind</t>
        </is>
      </c>
      <c r="H3112" s="46" t="n"/>
      <c r="Q3112" s="47" t="inlineStr">
        <is>
          <t>Moves</t>
        </is>
      </c>
    </row>
    <row r="3113">
      <c r="E3113" s="64" t="inlineStr">
        <is>
          <t>Ice Punch</t>
        </is>
      </c>
      <c r="F3113" s="46" t="n"/>
      <c r="G3113" s="51" t="inlineStr">
        <is>
          <t>Smelling Salts</t>
        </is>
      </c>
      <c r="H3113" s="46" t="n"/>
    </row>
    <row r="3114">
      <c r="E3114" s="65" t="inlineStr">
        <is>
          <t>Force Palm</t>
        </is>
      </c>
      <c r="F3114" s="46" t="n"/>
      <c r="G3114" s="65" t="inlineStr">
        <is>
          <t>Submission</t>
        </is>
      </c>
      <c r="H3114" s="46" t="n"/>
    </row>
    <row r="3115">
      <c r="E3115" s="63"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4"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3" t="inlineStr">
        <is>
          <t>Psychic</t>
        </is>
      </c>
      <c r="F3124" s="46" t="n"/>
      <c r="G3124" s="65" t="inlineStr">
        <is>
          <t>Submission</t>
        </is>
      </c>
      <c r="H3124" s="46" t="n"/>
    </row>
    <row r="3125">
      <c r="E3125" s="63"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4"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3" t="inlineStr">
        <is>
          <t>Psychic</t>
        </is>
      </c>
      <c r="F3134" s="46" t="n"/>
      <c r="G3134" s="65" t="inlineStr">
        <is>
          <t>Force Palm</t>
        </is>
      </c>
      <c r="H3134" s="46" t="n"/>
    </row>
    <row r="3135">
      <c r="E3135" s="63"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2"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60"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60"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2" t="inlineStr">
        <is>
          <t>Stone Edge</t>
        </is>
      </c>
      <c r="F3185" s="46" t="n"/>
      <c r="G3185" s="62"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3"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4" t="inlineStr">
        <is>
          <t>Aurora Beam</t>
        </is>
      </c>
      <c r="H3202" s="46" t="n"/>
      <c r="Q3202" s="47" t="inlineStr">
        <is>
          <t>Moves</t>
        </is>
      </c>
    </row>
    <row r="3203">
      <c r="E3203" s="55" t="inlineStr">
        <is>
          <t>Swallow</t>
        </is>
      </c>
      <c r="F3203" s="46" t="n"/>
      <c r="G3203" s="61" t="inlineStr">
        <is>
          <t>Bubble Beam</t>
        </is>
      </c>
      <c r="H3203" s="46" t="n"/>
    </row>
    <row r="3204">
      <c r="E3204" s="61" t="inlineStr">
        <is>
          <t>Dive</t>
        </is>
      </c>
      <c r="F3204" s="46" t="n"/>
      <c r="G3204" s="68" t="inlineStr">
        <is>
          <t>Dragon Breath</t>
        </is>
      </c>
      <c r="H3204" s="46" t="n"/>
    </row>
    <row r="3205">
      <c r="E3205" s="60"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4" t="inlineStr">
        <is>
          <t>Aurora Beam</t>
        </is>
      </c>
      <c r="J3212" s="46" t="n"/>
      <c r="Q3212" s="47" t="inlineStr">
        <is>
          <t>Moves</t>
        </is>
      </c>
    </row>
    <row r="3213">
      <c r="E3213" s="51" t="inlineStr">
        <is>
          <t>Attract</t>
        </is>
      </c>
      <c r="F3213" s="46" t="n"/>
      <c r="G3213" s="55" t="inlineStr">
        <is>
          <t>Swallow</t>
        </is>
      </c>
      <c r="H3213" s="46" t="n"/>
      <c r="I3213" s="61" t="inlineStr">
        <is>
          <t>Bubble Beam</t>
        </is>
      </c>
      <c r="J3213" s="46" t="n"/>
    </row>
    <row r="3214">
      <c r="E3214" s="51" t="inlineStr">
        <is>
          <t>Sweet Kiss</t>
        </is>
      </c>
      <c r="F3214" s="46" t="n"/>
      <c r="G3214" s="61" t="inlineStr">
        <is>
          <t>Dive</t>
        </is>
      </c>
      <c r="H3214" s="46" t="n"/>
      <c r="I3214" s="68" t="inlineStr">
        <is>
          <t>Dragon Breath</t>
        </is>
      </c>
      <c r="J3214" s="46" t="n"/>
    </row>
    <row r="3215">
      <c r="E3215" s="61" t="inlineStr">
        <is>
          <t>Brine</t>
        </is>
      </c>
      <c r="F3215" s="46" t="n"/>
      <c r="G3215" s="60"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4" t="inlineStr">
        <is>
          <t>Aurora Beam</t>
        </is>
      </c>
      <c r="J3222" s="46" t="n"/>
      <c r="Q3222" s="47" t="inlineStr">
        <is>
          <t>Moves</t>
        </is>
      </c>
    </row>
    <row r="3223">
      <c r="E3223" s="51" t="inlineStr">
        <is>
          <t>Sweet Kiss</t>
        </is>
      </c>
      <c r="F3223" s="46" t="n"/>
      <c r="G3223" s="61" t="inlineStr">
        <is>
          <t>Dive</t>
        </is>
      </c>
      <c r="H3223" s="46" t="n"/>
      <c r="I3223" s="61" t="inlineStr">
        <is>
          <t>Bubble Beam</t>
        </is>
      </c>
      <c r="J3223" s="46" t="n"/>
    </row>
    <row r="3224">
      <c r="E3224" s="61" t="inlineStr">
        <is>
          <t>Brine</t>
        </is>
      </c>
      <c r="F3224" s="46" t="n"/>
      <c r="G3224" s="60"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1" t="inlineStr">
        <is>
          <t>Hydro Pump</t>
        </is>
      </c>
      <c r="J3232" s="46" t="n"/>
      <c r="Q3232" s="47" t="inlineStr">
        <is>
          <t>Moves</t>
        </is>
      </c>
    </row>
    <row r="3233">
      <c r="E3233" s="61" t="inlineStr">
        <is>
          <t>Brine</t>
        </is>
      </c>
      <c r="F3233" s="46" t="n"/>
      <c r="G3233" s="55" t="inlineStr">
        <is>
          <t>Swallow</t>
        </is>
      </c>
      <c r="H3233" s="46" t="n"/>
      <c r="I3233" s="68" t="inlineStr">
        <is>
          <t>Dragon Breath</t>
        </is>
      </c>
      <c r="J3233" s="46" t="n"/>
    </row>
    <row r="3234">
      <c r="E3234" s="51" t="inlineStr">
        <is>
          <t>Safeguard</t>
        </is>
      </c>
      <c r="F3234" s="46" t="n"/>
      <c r="G3234" s="61" t="inlineStr">
        <is>
          <t>Aqua Tail</t>
        </is>
      </c>
      <c r="H3234" s="46" t="n"/>
      <c r="I3234" s="51" t="inlineStr">
        <is>
          <t>Double Edge</t>
        </is>
      </c>
      <c r="J3234" s="46" t="n"/>
    </row>
    <row r="3235">
      <c r="E3235" s="51" t="inlineStr">
        <is>
          <t>Captivate</t>
        </is>
      </c>
      <c r="F3235" s="46" t="n"/>
      <c r="G3235" s="60" t="inlineStr">
        <is>
          <t>Bounce</t>
        </is>
      </c>
      <c r="H3235" s="46" t="n"/>
      <c r="I3235" s="64"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1"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1"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3" t="inlineStr">
        <is>
          <t>Teleport</t>
        </is>
      </c>
      <c r="F3302" s="46" t="n"/>
      <c r="G3302" s="50" t="inlineStr">
        <is>
          <t>Assurance</t>
        </is>
      </c>
      <c r="H3302" s="46" t="n"/>
      <c r="Q3302" s="47" t="inlineStr">
        <is>
          <t>Moves</t>
        </is>
      </c>
    </row>
    <row r="3303">
      <c r="E3303" s="51" t="inlineStr">
        <is>
          <t>Take Down</t>
        </is>
      </c>
      <c r="F3303" s="46" t="n"/>
      <c r="G3303" s="61" t="inlineStr">
        <is>
          <t>Aqua Cutter</t>
        </is>
      </c>
      <c r="H3303" s="46" t="n"/>
    </row>
    <row r="3304">
      <c r="E3304" s="63" t="inlineStr">
        <is>
          <t>Psybeam</t>
        </is>
      </c>
      <c r="F3304" s="46" t="n"/>
      <c r="G3304" s="51" t="inlineStr">
        <is>
          <t>Hyper Fang</t>
        </is>
      </c>
      <c r="H3304" s="46" t="n"/>
    </row>
    <row r="3305">
      <c r="E3305" s="62" t="inlineStr">
        <is>
          <t>Power Gem</t>
        </is>
      </c>
      <c r="F3305" s="46" t="n"/>
      <c r="G3305" s="61"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1" t="inlineStr">
        <is>
          <t>Aqua Cutter</t>
        </is>
      </c>
      <c r="H3313" s="46" t="n"/>
    </row>
    <row r="3314">
      <c r="E3314" s="62" t="inlineStr">
        <is>
          <t>Power Gem</t>
        </is>
      </c>
      <c r="F3314" s="46" t="n"/>
      <c r="G3314" s="51" t="inlineStr">
        <is>
          <t>Hyper Fang</t>
        </is>
      </c>
      <c r="H3314" s="46" t="n"/>
    </row>
    <row r="3315">
      <c r="E3315" s="63" t="inlineStr">
        <is>
          <t>Teleport</t>
        </is>
      </c>
      <c r="F3315" s="46" t="n"/>
      <c r="G3315" s="61"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2"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2" t="inlineStr">
        <is>
          <t>Rock Slide</t>
        </is>
      </c>
      <c r="F3325" s="46" t="n"/>
      <c r="G3325" s="62" t="inlineStr">
        <is>
          <t>Rock Slide</t>
        </is>
      </c>
      <c r="H3325" s="46" t="n"/>
      <c r="I3325" s="62"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2" t="inlineStr">
        <is>
          <t>Rock Slide</t>
        </is>
      </c>
      <c r="F3334" s="46" t="n"/>
      <c r="G3334" s="62" t="inlineStr">
        <is>
          <t>Rock Slide</t>
        </is>
      </c>
      <c r="H3334" s="46" t="n"/>
      <c r="I3334" s="66" t="inlineStr">
        <is>
          <t>Gyro Ball</t>
        </is>
      </c>
      <c r="J3334" s="46" t="n"/>
      <c r="K3334" s="66" t="inlineStr">
        <is>
          <t>Gyro Ball</t>
        </is>
      </c>
      <c r="L3334" s="46" t="n"/>
    </row>
    <row r="3335">
      <c r="E3335" s="58" t="inlineStr">
        <is>
          <t>Fire Punch</t>
        </is>
      </c>
      <c r="F3335" s="46" t="n"/>
      <c r="G3335" s="58" t="inlineStr">
        <is>
          <t>Fire Punch</t>
        </is>
      </c>
      <c r="H3335" s="46" t="n"/>
      <c r="I3335" s="62" t="inlineStr">
        <is>
          <t>Rock Blast</t>
        </is>
      </c>
      <c r="J3335" s="46" t="n"/>
      <c r="K3335" s="62"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2" t="inlineStr">
        <is>
          <t>Rock Slide</t>
        </is>
      </c>
      <c r="F3343" s="46" t="n"/>
      <c r="G3343" s="51" t="inlineStr">
        <is>
          <t>Double Edge</t>
        </is>
      </c>
      <c r="H3343" s="46" t="n"/>
      <c r="I3343" s="51" t="inlineStr">
        <is>
          <t>Double Edge</t>
        </is>
      </c>
      <c r="J3343" s="46" t="n"/>
      <c r="K3343" s="51" t="inlineStr">
        <is>
          <t>Double Edge</t>
        </is>
      </c>
      <c r="L3343" s="46" t="n"/>
    </row>
    <row r="3344">
      <c r="E3344" s="58"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2" t="inlineStr">
        <is>
          <t>Rock Blast</t>
        </is>
      </c>
      <c r="H3345" s="46" t="n"/>
      <c r="I3345" s="62" t="inlineStr">
        <is>
          <t>Rock Blast</t>
        </is>
      </c>
      <c r="J3345" s="46" t="n"/>
      <c r="K3345" s="62"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2" t="inlineStr">
        <is>
          <t>Rollout</t>
        </is>
      </c>
      <c r="L3353" s="46" t="n"/>
    </row>
    <row r="3354">
      <c r="E3354" s="62" t="inlineStr">
        <is>
          <t>Rock Blast</t>
        </is>
      </c>
      <c r="F3354" s="46" t="n"/>
      <c r="G3354" s="62" t="inlineStr">
        <is>
          <t>Rock Blast</t>
        </is>
      </c>
      <c r="H3354" s="46" t="n"/>
      <c r="I3354" s="62"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60" t="inlineStr">
        <is>
          <t>Bounce</t>
        </is>
      </c>
      <c r="H3372" s="46" t="n"/>
      <c r="Q3372" s="47" t="inlineStr">
        <is>
          <t>Moves</t>
        </is>
      </c>
    </row>
    <row r="3373">
      <c r="E3373" s="65" t="inlineStr">
        <is>
          <t>Brick Break</t>
        </is>
      </c>
      <c r="F3373" s="46" t="n"/>
      <c r="G3373" s="63" t="inlineStr">
        <is>
          <t>Zen Headbutt</t>
        </is>
      </c>
      <c r="H3373" s="46" t="n"/>
    </row>
    <row r="3374">
      <c r="E3374" s="67" t="inlineStr">
        <is>
          <t>Shadow Sneak</t>
        </is>
      </c>
      <c r="F3374" s="46" t="n"/>
      <c r="G3374" s="54" t="inlineStr">
        <is>
          <t>Signal Beam</t>
        </is>
      </c>
      <c r="H3374" s="46" t="n"/>
    </row>
    <row r="3375">
      <c r="E3375" s="63" t="inlineStr">
        <is>
          <t>Teleport</t>
        </is>
      </c>
      <c r="F3375" s="46" t="n"/>
      <c r="G3375" s="63"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3"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3" t="inlineStr">
        <is>
          <t>Extrasensory</t>
        </is>
      </c>
      <c r="F3384" s="46" t="n"/>
      <c r="G3384" s="63" t="inlineStr">
        <is>
          <t>Teleport</t>
        </is>
      </c>
      <c r="H3384" s="46" t="n"/>
    </row>
    <row r="3385">
      <c r="E3385" s="62" t="inlineStr">
        <is>
          <t>Power Gem</t>
        </is>
      </c>
      <c r="F3385" s="46" t="n"/>
      <c r="G3385" s="63"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3" t="inlineStr">
        <is>
          <t>Zen Headbutt</t>
        </is>
      </c>
      <c r="F3392" s="46" t="n"/>
      <c r="G3392" s="63" t="inlineStr">
        <is>
          <t>Teleport</t>
        </is>
      </c>
      <c r="H3392" s="46" t="n"/>
      <c r="Q3392" s="47" t="inlineStr">
        <is>
          <t>Moves</t>
        </is>
      </c>
    </row>
    <row r="3393">
      <c r="E3393" s="54" t="inlineStr">
        <is>
          <t>Signal Beam</t>
        </is>
      </c>
      <c r="F3393" s="46" t="n"/>
      <c r="G3393" s="63" t="inlineStr">
        <is>
          <t>Zen Headbutt</t>
        </is>
      </c>
      <c r="H3393" s="46" t="n"/>
    </row>
    <row r="3394">
      <c r="E3394" s="63" t="inlineStr">
        <is>
          <t>Extrasensory</t>
        </is>
      </c>
      <c r="F3394" s="46" t="n"/>
      <c r="G3394" s="50" t="inlineStr">
        <is>
          <t>Punishment</t>
        </is>
      </c>
      <c r="H3394" s="46" t="n"/>
    </row>
    <row r="3395">
      <c r="E3395" s="62"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3" t="inlineStr">
        <is>
          <t>Teleport</t>
        </is>
      </c>
      <c r="H3402" s="46" t="n"/>
      <c r="I3402" s="63" t="inlineStr">
        <is>
          <t>Zen Headbutt</t>
        </is>
      </c>
      <c r="J3402" s="46" t="n"/>
      <c r="Q3402" s="47" t="inlineStr">
        <is>
          <t>Moves</t>
        </is>
      </c>
    </row>
    <row r="3403">
      <c r="E3403" s="63" t="inlineStr">
        <is>
          <t>Teleport</t>
        </is>
      </c>
      <c r="F3403" s="46" t="n"/>
      <c r="G3403" s="63" t="inlineStr">
        <is>
          <t>Zen Headbutt</t>
        </is>
      </c>
      <c r="H3403" s="46" t="n"/>
      <c r="I3403" s="54" t="inlineStr">
        <is>
          <t>Signal Beam</t>
        </is>
      </c>
      <c r="J3403" s="46" t="n"/>
    </row>
    <row r="3404">
      <c r="E3404" s="51" t="inlineStr">
        <is>
          <t>Pain Split</t>
        </is>
      </c>
      <c r="F3404" s="46" t="n"/>
      <c r="G3404" s="50" t="inlineStr">
        <is>
          <t>Punishment</t>
        </is>
      </c>
      <c r="H3404" s="46" t="n"/>
      <c r="I3404" s="63" t="inlineStr">
        <is>
          <t>Extrasensory</t>
        </is>
      </c>
      <c r="J3404" s="46" t="n"/>
    </row>
    <row r="3405">
      <c r="E3405" s="65" t="inlineStr">
        <is>
          <t>Aura Sphere</t>
        </is>
      </c>
      <c r="F3405" s="46" t="n"/>
      <c r="G3405" s="67" t="inlineStr">
        <is>
          <t>Shadow Claw</t>
        </is>
      </c>
      <c r="H3405" s="46" t="n"/>
      <c r="I3405" s="62" t="inlineStr">
        <is>
          <t>Power Gem</t>
        </is>
      </c>
      <c r="J3405" s="46" t="n"/>
    </row>
    <row r="3407" ht="20" customHeight="1">
      <c r="B3407" s="40" t="inlineStr">
        <is>
          <t>Rival</t>
        </is>
      </c>
      <c r="C3407" s="41" t="n"/>
      <c r="D3407" s="41" t="n"/>
      <c r="E3407" s="42" t="inlineStr">
        <is>
          <t>Rival Wally (Rematch 2)</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c r="Q3408" s="44" t="inlineStr">
        <is>
          <t>Items: Full Restore / Full Restore</t>
        </is>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60" t="inlineStr">
        <is>
          <t>Aerial Ace</t>
        </is>
      </c>
      <c r="F3412" s="46" t="n"/>
      <c r="G3412" s="51" t="inlineStr">
        <is>
          <t>Sing</t>
        </is>
      </c>
      <c r="H3412" s="46" t="n"/>
      <c r="I3412" s="59"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9" t="inlineStr">
        <is>
          <t>Leech Seed</t>
        </is>
      </c>
      <c r="J3413" s="46" t="n"/>
      <c r="K3413" s="52" t="inlineStr">
        <is>
          <t>Thunderbolt</t>
        </is>
      </c>
      <c r="L3413" s="46" t="n"/>
      <c r="M3413" s="63" t="inlineStr">
        <is>
          <t>Calm Mind</t>
        </is>
      </c>
      <c r="N3413" s="46" t="n"/>
    </row>
    <row r="3414">
      <c r="E3414" s="68" t="inlineStr">
        <is>
          <t>Dragon Breath</t>
        </is>
      </c>
      <c r="F3414" s="46" t="n"/>
      <c r="G3414" s="51" t="inlineStr">
        <is>
          <t>Charm</t>
        </is>
      </c>
      <c r="H3414" s="46" t="n"/>
      <c r="I3414" s="59" t="inlineStr">
        <is>
          <t>Giga Drain</t>
        </is>
      </c>
      <c r="J3414" s="46" t="n"/>
      <c r="K3414" s="51" t="inlineStr">
        <is>
          <t>Tri Attack</t>
        </is>
      </c>
      <c r="L3414" s="46" t="n"/>
      <c r="M3414" s="63"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3" t="inlineStr">
        <is>
          <t>Future Sight</t>
        </is>
      </c>
      <c r="N3415" s="46" t="n"/>
    </row>
    <row r="3417" ht="20" customHeight="1">
      <c r="B3417" s="40" t="inlineStr">
        <is>
          <t>Rival</t>
        </is>
      </c>
      <c r="C3417" s="41" t="n"/>
      <c r="D3417" s="41" t="n"/>
      <c r="E3417" s="42" t="inlineStr">
        <is>
          <t>Rival Wally (Rematch 3)</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c r="Q3418" s="44" t="inlineStr">
        <is>
          <t>Items: Full Restore / Full Restore</t>
        </is>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60" t="inlineStr">
        <is>
          <t>Aerial Ace</t>
        </is>
      </c>
      <c r="F3422" s="46" t="n"/>
      <c r="G3422" s="51" t="inlineStr">
        <is>
          <t>Sing</t>
        </is>
      </c>
      <c r="H3422" s="46" t="n"/>
      <c r="I3422" s="59"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9" t="inlineStr">
        <is>
          <t>Leech Seed</t>
        </is>
      </c>
      <c r="J3423" s="46" t="n"/>
      <c r="K3423" s="52" t="inlineStr">
        <is>
          <t>Thunderbolt</t>
        </is>
      </c>
      <c r="L3423" s="46" t="n"/>
      <c r="M3423" s="63" t="inlineStr">
        <is>
          <t>Calm Mind</t>
        </is>
      </c>
      <c r="N3423" s="46" t="n"/>
    </row>
    <row r="3424">
      <c r="E3424" s="68" t="inlineStr">
        <is>
          <t>Dragon Breath</t>
        </is>
      </c>
      <c r="F3424" s="46" t="n"/>
      <c r="G3424" s="51" t="inlineStr">
        <is>
          <t>Charm</t>
        </is>
      </c>
      <c r="H3424" s="46" t="n"/>
      <c r="I3424" s="59" t="inlineStr">
        <is>
          <t>Giga Drain</t>
        </is>
      </c>
      <c r="J3424" s="46" t="n"/>
      <c r="K3424" s="51" t="inlineStr">
        <is>
          <t>Tri Attack</t>
        </is>
      </c>
      <c r="L3424" s="46" t="n"/>
      <c r="M3424" s="63"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3" t="inlineStr">
        <is>
          <t>Future Sight</t>
        </is>
      </c>
      <c r="N3425" s="46" t="n"/>
    </row>
    <row r="3427" ht="20" customHeight="1">
      <c r="B3427" s="40" t="inlineStr">
        <is>
          <t>Rival</t>
        </is>
      </c>
      <c r="C3427" s="41" t="n"/>
      <c r="D3427" s="41" t="n"/>
      <c r="E3427" s="42" t="inlineStr">
        <is>
          <t>Rival Wally (Rematch 4)</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c r="Q3428" s="44" t="inlineStr">
        <is>
          <t>Items: Full Restore / Full Restore</t>
        </is>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60" t="inlineStr">
        <is>
          <t>Aerial Ace</t>
        </is>
      </c>
      <c r="F3432" s="46" t="n"/>
      <c r="G3432" s="51" t="inlineStr">
        <is>
          <t>Sing</t>
        </is>
      </c>
      <c r="H3432" s="46" t="n"/>
      <c r="I3432" s="59"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9" t="inlineStr">
        <is>
          <t>Leech Seed</t>
        </is>
      </c>
      <c r="J3433" s="46" t="n"/>
      <c r="K3433" s="52" t="inlineStr">
        <is>
          <t>Thunderbolt</t>
        </is>
      </c>
      <c r="L3433" s="46" t="n"/>
      <c r="M3433" s="63" t="inlineStr">
        <is>
          <t>Calm Mind</t>
        </is>
      </c>
      <c r="N3433" s="46" t="n"/>
    </row>
    <row r="3434">
      <c r="E3434" s="68" t="inlineStr">
        <is>
          <t>Dragon Breath</t>
        </is>
      </c>
      <c r="F3434" s="46" t="n"/>
      <c r="G3434" s="51" t="inlineStr">
        <is>
          <t>Charm</t>
        </is>
      </c>
      <c r="H3434" s="46" t="n"/>
      <c r="I3434" s="59" t="inlineStr">
        <is>
          <t>Giga Drain</t>
        </is>
      </c>
      <c r="J3434" s="46" t="n"/>
      <c r="K3434" s="51" t="inlineStr">
        <is>
          <t>Tri Attack</t>
        </is>
      </c>
      <c r="L3434" s="46" t="n"/>
      <c r="M3434" s="63"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3"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3" t="inlineStr">
        <is>
          <t>Teleport</t>
        </is>
      </c>
      <c r="F3442" s="46" t="n"/>
      <c r="Q3442" s="47" t="inlineStr">
        <is>
          <t>Moves</t>
        </is>
      </c>
    </row>
    <row r="3443">
      <c r="E3443" s="52" t="inlineStr">
        <is>
          <t>Wild Charge</t>
        </is>
      </c>
      <c r="F3443" s="46" t="n"/>
    </row>
    <row r="3444">
      <c r="E3444" s="50" t="inlineStr">
        <is>
          <t>Crunch</t>
        </is>
      </c>
      <c r="F3444" s="46" t="n"/>
    </row>
    <row r="3445">
      <c r="E3445" s="58"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3"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c r="Q3478" s="44" t="inlineStr">
        <is>
          <t>Items: Hyper Potion</t>
        </is>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4" t="inlineStr">
        <is>
          <t>Ice Ball</t>
        </is>
      </c>
      <c r="H3482" s="46" t="n"/>
      <c r="I3482" s="51" t="inlineStr">
        <is>
          <t>Take Down</t>
        </is>
      </c>
      <c r="J3482" s="46" t="n"/>
      <c r="Q3482" s="47" t="inlineStr">
        <is>
          <t>Moves</t>
        </is>
      </c>
    </row>
    <row r="3483">
      <c r="E3483" s="52" t="inlineStr">
        <is>
          <t>Thunder Wave</t>
        </is>
      </c>
      <c r="F3483" s="46" t="n"/>
      <c r="G3483" s="61"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c r="Q3488" s="44" t="inlineStr">
        <is>
          <t>Items: Hyper Potion</t>
        </is>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1" t="inlineStr">
        <is>
          <t>Brine</t>
        </is>
      </c>
      <c r="H3492" s="46" t="n"/>
      <c r="I3492" s="65" t="inlineStr">
        <is>
          <t>Seismic Toss</t>
        </is>
      </c>
      <c r="J3492" s="46" t="n"/>
      <c r="Q3492" s="47" t="inlineStr">
        <is>
          <t>Moves</t>
        </is>
      </c>
    </row>
    <row r="3493">
      <c r="E3493" s="63"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c r="Q3498" s="44" t="inlineStr">
        <is>
          <t>Items: Full Restore</t>
        </is>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3"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8" t="inlineStr">
        <is>
          <t>Flame Wheel</t>
        </is>
      </c>
      <c r="F3505" s="46" t="n"/>
      <c r="G3505" s="61"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c r="Q3508" s="44" t="inlineStr">
        <is>
          <t>Items: Full Restore</t>
        </is>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3"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1" t="inlineStr">
        <is>
          <t>Dive</t>
        </is>
      </c>
      <c r="H3514" s="46" t="n"/>
      <c r="I3514" s="65" t="inlineStr">
        <is>
          <t>Submission</t>
        </is>
      </c>
      <c r="J3514" s="46" t="n"/>
    </row>
    <row r="3515">
      <c r="E3515" s="58" t="inlineStr">
        <is>
          <t>Flame Wheel</t>
        </is>
      </c>
      <c r="F3515" s="46" t="n"/>
      <c r="G3515" s="60"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c r="Q3518" s="44" t="inlineStr">
        <is>
          <t>Items: Full Restore</t>
        </is>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c r="Q3528" s="44" t="inlineStr">
        <is>
          <t>Items: Full Restore</t>
        </is>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c r="Q3538" s="44" t="inlineStr">
        <is>
          <t>Items: Full Restore</t>
        </is>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c r="Q3548" s="44" t="inlineStr">
        <is>
          <t>Items: Full Restore</t>
        </is>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
Items: Full Restore / Full Restore / Full Restore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3" t="inlineStr">
        <is>
          <t>Psychic</t>
        </is>
      </c>
      <c r="H3562" s="46" t="n"/>
      <c r="I3562" s="50" t="inlineStr">
        <is>
          <t>Pursuit</t>
        </is>
      </c>
      <c r="J3562" s="46" t="n"/>
      <c r="K3562" s="51" t="inlineStr">
        <is>
          <t>Fake Out</t>
        </is>
      </c>
      <c r="L3562" s="46" t="n"/>
      <c r="Q3562" s="47" t="inlineStr">
        <is>
          <t>Moves</t>
        </is>
      </c>
    </row>
    <row r="3563">
      <c r="E3563" s="62" t="inlineStr">
        <is>
          <t>Rock Slide</t>
        </is>
      </c>
      <c r="F3563" s="46" t="n"/>
      <c r="G3563" s="63" t="inlineStr">
        <is>
          <t>Light Screen</t>
        </is>
      </c>
      <c r="H3563" s="46" t="n"/>
      <c r="I3563" s="65" t="inlineStr">
        <is>
          <t>Counter</t>
        </is>
      </c>
      <c r="J3563" s="46" t="n"/>
      <c r="K3563" s="65" t="inlineStr">
        <is>
          <t>Focus Punch</t>
        </is>
      </c>
      <c r="L3563" s="46" t="n"/>
    </row>
    <row r="3564">
      <c r="E3564" s="65" t="inlineStr">
        <is>
          <t>Focus Punch</t>
        </is>
      </c>
      <c r="F3564" s="46" t="n"/>
      <c r="G3564" s="63"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
Items: Full Restore / Full Restore / Full Restore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3" t="inlineStr">
        <is>
          <t>Psychic</t>
        </is>
      </c>
      <c r="H3572" s="46" t="n"/>
      <c r="I3572" s="50" t="inlineStr">
        <is>
          <t>Pursuit</t>
        </is>
      </c>
      <c r="J3572" s="46" t="n"/>
      <c r="K3572" s="51" t="inlineStr">
        <is>
          <t>Fake Out</t>
        </is>
      </c>
      <c r="L3572" s="46" t="n"/>
      <c r="Q3572" s="47" t="inlineStr">
        <is>
          <t>Moves</t>
        </is>
      </c>
    </row>
    <row r="3573">
      <c r="E3573" s="62" t="inlineStr">
        <is>
          <t>Rock Slide</t>
        </is>
      </c>
      <c r="F3573" s="46" t="n"/>
      <c r="G3573" s="63" t="inlineStr">
        <is>
          <t>Light Screen</t>
        </is>
      </c>
      <c r="H3573" s="46" t="n"/>
      <c r="I3573" s="65" t="inlineStr">
        <is>
          <t>Counter</t>
        </is>
      </c>
      <c r="J3573" s="46" t="n"/>
      <c r="K3573" s="65" t="inlineStr">
        <is>
          <t>Focus Punch</t>
        </is>
      </c>
      <c r="L3573" s="46" t="n"/>
    </row>
    <row r="3574">
      <c r="E3574" s="65" t="inlineStr">
        <is>
          <t>Focus Punch</t>
        </is>
      </c>
      <c r="F3574" s="46" t="n"/>
      <c r="G3574" s="63"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
Items: Full Restore / Full Restore / Full Restore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2" t="inlineStr">
        <is>
          <t>Rock Slide</t>
        </is>
      </c>
      <c r="H3583" s="46" t="n"/>
      <c r="I3583" s="63" t="inlineStr">
        <is>
          <t>Light Screen</t>
        </is>
      </c>
      <c r="J3583" s="46" t="n"/>
      <c r="K3583" s="65" t="inlineStr">
        <is>
          <t>Counter</t>
        </is>
      </c>
      <c r="L3583" s="46" t="n"/>
      <c r="M3583" s="65" t="inlineStr">
        <is>
          <t>Focus Punch</t>
        </is>
      </c>
      <c r="N3583" s="46" t="n"/>
    </row>
    <row r="3584">
      <c r="E3584" s="58" t="inlineStr">
        <is>
          <t>Fire Punch</t>
        </is>
      </c>
      <c r="F3584" s="46" t="n"/>
      <c r="G3584" s="65" t="inlineStr">
        <is>
          <t>Focus Punch</t>
        </is>
      </c>
      <c r="H3584" s="46" t="n"/>
      <c r="I3584" s="63" t="inlineStr">
        <is>
          <t>Reflect</t>
        </is>
      </c>
      <c r="J3584" s="46" t="n"/>
      <c r="K3584" s="51" t="inlineStr">
        <is>
          <t>Protect</t>
        </is>
      </c>
      <c r="L3584" s="46" t="n"/>
      <c r="M3584" s="51" t="inlineStr">
        <is>
          <t>Belly Drum</t>
        </is>
      </c>
      <c r="N3584" s="46" t="n"/>
    </row>
    <row r="3585">
      <c r="E3585" s="64" t="inlineStr">
        <is>
          <t>Ice Punch</t>
        </is>
      </c>
      <c r="F3585" s="46" t="n"/>
      <c r="G3585" s="65" t="inlineStr">
        <is>
          <t>Bulk Up</t>
        </is>
      </c>
      <c r="H3585" s="46" t="n"/>
      <c r="I3585" s="63"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
Items: Full Restore / Full Restore / Full Restore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2" t="inlineStr">
        <is>
          <t>Rock Slide</t>
        </is>
      </c>
      <c r="J3593" s="46" t="n"/>
      <c r="K3593" s="63" t="inlineStr">
        <is>
          <t>Light Screen</t>
        </is>
      </c>
      <c r="L3593" s="46" t="n"/>
      <c r="M3593" s="65" t="inlineStr">
        <is>
          <t>Counter</t>
        </is>
      </c>
      <c r="N3593" s="46" t="n"/>
      <c r="O3593" s="65" t="inlineStr">
        <is>
          <t>Focus Punch</t>
        </is>
      </c>
      <c r="P3593" s="46" t="n"/>
    </row>
    <row r="3594">
      <c r="E3594" s="53" t="inlineStr">
        <is>
          <t>Earthquake</t>
        </is>
      </c>
      <c r="F3594" s="46" t="n"/>
      <c r="G3594" s="58" t="inlineStr">
        <is>
          <t>Fire Punch</t>
        </is>
      </c>
      <c r="H3594" s="46" t="n"/>
      <c r="I3594" s="65" t="inlineStr">
        <is>
          <t>Focus Punch</t>
        </is>
      </c>
      <c r="J3594" s="46" t="n"/>
      <c r="K3594" s="63" t="inlineStr">
        <is>
          <t>Reflect</t>
        </is>
      </c>
      <c r="L3594" s="46" t="n"/>
      <c r="M3594" s="51" t="inlineStr">
        <is>
          <t>Protect</t>
        </is>
      </c>
      <c r="N3594" s="46" t="n"/>
      <c r="O3594" s="51" t="inlineStr">
        <is>
          <t>Belly Drum</t>
        </is>
      </c>
      <c r="P3594" s="46" t="n"/>
    </row>
    <row r="3595">
      <c r="E3595" s="65" t="inlineStr">
        <is>
          <t>Bulk Up</t>
        </is>
      </c>
      <c r="F3595" s="46" t="n"/>
      <c r="G3595" s="64" t="inlineStr">
        <is>
          <t>Ice Punch</t>
        </is>
      </c>
      <c r="H3595" s="46" t="n"/>
      <c r="I3595" s="65" t="inlineStr">
        <is>
          <t>Bulk Up</t>
        </is>
      </c>
      <c r="J3595" s="46" t="n"/>
      <c r="K3595" s="63"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
Items: Full Restore / Full Restore / Full Restore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8" t="inlineStr">
        <is>
          <t>Overheat</t>
        </is>
      </c>
      <c r="F3602" s="46" t="n"/>
      <c r="G3602" s="58" t="inlineStr">
        <is>
          <t>Flamethrower</t>
        </is>
      </c>
      <c r="H3602" s="46" t="n"/>
      <c r="I3602" s="58" t="inlineStr">
        <is>
          <t>Overheat</t>
        </is>
      </c>
      <c r="J3602" s="46" t="n"/>
      <c r="K3602" s="58" t="inlineStr">
        <is>
          <t>Overheat</t>
        </is>
      </c>
      <c r="L3602" s="46" t="n"/>
      <c r="Q3602" s="47" t="inlineStr">
        <is>
          <t>Moves</t>
        </is>
      </c>
    </row>
    <row r="3603">
      <c r="E3603" s="51" t="inlineStr">
        <is>
          <t>Attract</t>
        </is>
      </c>
      <c r="F3603" s="46" t="n"/>
      <c r="G3603" s="51" t="inlineStr">
        <is>
          <t>Attract</t>
        </is>
      </c>
      <c r="H3603" s="46" t="n"/>
      <c r="I3603" s="58" t="inlineStr">
        <is>
          <t>Sunny Day</t>
        </is>
      </c>
      <c r="J3603" s="46" t="n"/>
      <c r="K3603" s="58" t="inlineStr">
        <is>
          <t>Sunny Day</t>
        </is>
      </c>
      <c r="L3603" s="46" t="n"/>
    </row>
    <row r="3604">
      <c r="E3604" s="63" t="inlineStr">
        <is>
          <t>Light Screen</t>
        </is>
      </c>
      <c r="F3604" s="46" t="n"/>
      <c r="G3604" s="59" t="inlineStr">
        <is>
          <t>Solar Beam</t>
        </is>
      </c>
      <c r="H3604" s="46" t="n"/>
      <c r="I3604" s="53" t="inlineStr">
        <is>
          <t>Earthquake</t>
        </is>
      </c>
      <c r="J3604" s="46" t="n"/>
      <c r="K3604" s="51" t="inlineStr">
        <is>
          <t>Explosion</t>
        </is>
      </c>
      <c r="L3604" s="46" t="n"/>
    </row>
    <row r="3605">
      <c r="E3605" s="62" t="inlineStr">
        <is>
          <t>Rock Slide</t>
        </is>
      </c>
      <c r="F3605" s="46" t="n"/>
      <c r="G3605" s="60"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
Items: Full Restore / Full Restore / Full Restore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8" t="inlineStr">
        <is>
          <t>Overheat</t>
        </is>
      </c>
      <c r="H3612" s="46" t="n"/>
      <c r="I3612" s="58" t="inlineStr">
        <is>
          <t>Flamethrower</t>
        </is>
      </c>
      <c r="J3612" s="46" t="n"/>
      <c r="K3612" s="58" t="inlineStr">
        <is>
          <t>Overheat</t>
        </is>
      </c>
      <c r="L3612" s="46" t="n"/>
      <c r="M3612" s="58" t="inlineStr">
        <is>
          <t>Overheat</t>
        </is>
      </c>
      <c r="N3612" s="46" t="n"/>
      <c r="Q3612" s="47" t="inlineStr">
        <is>
          <t>Moves</t>
        </is>
      </c>
    </row>
    <row r="3613">
      <c r="E3613" s="58" t="inlineStr">
        <is>
          <t>Flamethrower</t>
        </is>
      </c>
      <c r="F3613" s="46" t="n"/>
      <c r="G3613" s="51" t="inlineStr">
        <is>
          <t>Attract</t>
        </is>
      </c>
      <c r="H3613" s="46" t="n"/>
      <c r="I3613" s="51" t="inlineStr">
        <is>
          <t>Attract</t>
        </is>
      </c>
      <c r="J3613" s="46" t="n"/>
      <c r="K3613" s="58" t="inlineStr">
        <is>
          <t>Sunny Day</t>
        </is>
      </c>
      <c r="L3613" s="46" t="n"/>
      <c r="M3613" s="58" t="inlineStr">
        <is>
          <t>Sunny Day</t>
        </is>
      </c>
      <c r="N3613" s="46" t="n"/>
    </row>
    <row r="3614">
      <c r="E3614" s="51" t="inlineStr">
        <is>
          <t>Roar</t>
        </is>
      </c>
      <c r="F3614" s="46" t="n"/>
      <c r="G3614" s="63" t="inlineStr">
        <is>
          <t>Light Screen</t>
        </is>
      </c>
      <c r="H3614" s="46" t="n"/>
      <c r="I3614" s="59" t="inlineStr">
        <is>
          <t>Solar Beam</t>
        </is>
      </c>
      <c r="J3614" s="46" t="n"/>
      <c r="K3614" s="53" t="inlineStr">
        <is>
          <t>Earthquake</t>
        </is>
      </c>
      <c r="L3614" s="46" t="n"/>
      <c r="M3614" s="51" t="inlineStr">
        <is>
          <t>Explosion</t>
        </is>
      </c>
      <c r="N3614" s="46" t="n"/>
    </row>
    <row r="3615">
      <c r="E3615" s="58" t="inlineStr">
        <is>
          <t>Sunny Day</t>
        </is>
      </c>
      <c r="F3615" s="46" t="n"/>
      <c r="G3615" s="62" t="inlineStr">
        <is>
          <t>Rock Slide</t>
        </is>
      </c>
      <c r="H3615" s="46" t="n"/>
      <c r="I3615" s="60"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
Items: Full Restore / Full Restore / Full Restore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8" t="inlineStr">
        <is>
          <t>Overheat</t>
        </is>
      </c>
      <c r="J3622" s="46" t="n"/>
      <c r="K3622" s="58" t="inlineStr">
        <is>
          <t>Flamethrower</t>
        </is>
      </c>
      <c r="L3622" s="46" t="n"/>
      <c r="M3622" s="58" t="inlineStr">
        <is>
          <t>Overheat</t>
        </is>
      </c>
      <c r="N3622" s="46" t="n"/>
      <c r="O3622" s="58" t="inlineStr">
        <is>
          <t>Overheat</t>
        </is>
      </c>
      <c r="P3622" s="46" t="n"/>
      <c r="Q3622" s="47" t="inlineStr">
        <is>
          <t>Moves</t>
        </is>
      </c>
    </row>
    <row r="3623">
      <c r="E3623" s="59" t="inlineStr">
        <is>
          <t>Solar Beam</t>
        </is>
      </c>
      <c r="F3623" s="46" t="n"/>
      <c r="G3623" s="58" t="inlineStr">
        <is>
          <t>Flamethrower</t>
        </is>
      </c>
      <c r="H3623" s="46" t="n"/>
      <c r="I3623" s="51" t="inlineStr">
        <is>
          <t>Attract</t>
        </is>
      </c>
      <c r="J3623" s="46" t="n"/>
      <c r="K3623" s="51" t="inlineStr">
        <is>
          <t>Attract</t>
        </is>
      </c>
      <c r="L3623" s="46" t="n"/>
      <c r="M3623" s="58" t="inlineStr">
        <is>
          <t>Sunny Day</t>
        </is>
      </c>
      <c r="N3623" s="46" t="n"/>
      <c r="O3623" s="58" t="inlineStr">
        <is>
          <t>Sunny Day</t>
        </is>
      </c>
      <c r="P3623" s="46" t="n"/>
    </row>
    <row r="3624">
      <c r="E3624" s="50" t="inlineStr">
        <is>
          <t>Taunt</t>
        </is>
      </c>
      <c r="F3624" s="46" t="n"/>
      <c r="G3624" s="58" t="inlineStr">
        <is>
          <t>Sunny Day</t>
        </is>
      </c>
      <c r="H3624" s="46" t="n"/>
      <c r="I3624" s="63" t="inlineStr">
        <is>
          <t>Light Screen</t>
        </is>
      </c>
      <c r="J3624" s="46" t="n"/>
      <c r="K3624" s="59" t="inlineStr">
        <is>
          <t>Solar Beam</t>
        </is>
      </c>
      <c r="L3624" s="46" t="n"/>
      <c r="M3624" s="53" t="inlineStr">
        <is>
          <t>Earthquake</t>
        </is>
      </c>
      <c r="N3624" s="46" t="n"/>
      <c r="O3624" s="51" t="inlineStr">
        <is>
          <t>Explosion</t>
        </is>
      </c>
      <c r="P3624" s="46" t="n"/>
    </row>
    <row r="3625">
      <c r="E3625" s="58" t="inlineStr">
        <is>
          <t>Sunny Day</t>
        </is>
      </c>
      <c r="F3625" s="46" t="n"/>
      <c r="G3625" s="51" t="inlineStr">
        <is>
          <t>Roar</t>
        </is>
      </c>
      <c r="H3625" s="46" t="n"/>
      <c r="I3625" s="62" t="inlineStr">
        <is>
          <t>Rock Slide</t>
        </is>
      </c>
      <c r="J3625" s="46" t="n"/>
      <c r="K3625" s="60"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
Items: Full Restore / Full Restore / Full Restore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8" t="inlineStr">
        <is>
          <t>Overheat</t>
        </is>
      </c>
      <c r="H3632" s="46" t="n"/>
      <c r="I3632" s="51" t="inlineStr">
        <is>
          <t>Roar</t>
        </is>
      </c>
      <c r="J3632" s="46" t="n"/>
      <c r="K3632" s="58" t="inlineStr">
        <is>
          <t>Flamethrower</t>
        </is>
      </c>
      <c r="L3632" s="46" t="n"/>
      <c r="M3632" s="58" t="inlineStr">
        <is>
          <t>Overheat</t>
        </is>
      </c>
      <c r="N3632" s="46" t="n"/>
      <c r="O3632" s="58" t="inlineStr">
        <is>
          <t>Overheat</t>
        </is>
      </c>
      <c r="P3632" s="46" t="n"/>
      <c r="Q3632" s="47" t="inlineStr">
        <is>
          <t>Moves</t>
        </is>
      </c>
    </row>
    <row r="3633">
      <c r="E3633" s="58" t="inlineStr">
        <is>
          <t>Flamethrower</t>
        </is>
      </c>
      <c r="F3633" s="46" t="n"/>
      <c r="G3633" s="51" t="inlineStr">
        <is>
          <t>Attract</t>
        </is>
      </c>
      <c r="H3633" s="46" t="n"/>
      <c r="I3633" s="59" t="inlineStr">
        <is>
          <t>Solar Beam</t>
        </is>
      </c>
      <c r="J3633" s="46" t="n"/>
      <c r="K3633" s="51" t="inlineStr">
        <is>
          <t>Attract</t>
        </is>
      </c>
      <c r="L3633" s="46" t="n"/>
      <c r="M3633" s="58" t="inlineStr">
        <is>
          <t>Sunny Day</t>
        </is>
      </c>
      <c r="N3633" s="46" t="n"/>
      <c r="O3633" s="58" t="inlineStr">
        <is>
          <t>Sunny Day</t>
        </is>
      </c>
      <c r="P3633" s="46" t="n"/>
    </row>
    <row r="3634">
      <c r="E3634" s="58" t="inlineStr">
        <is>
          <t>Sunny Day</t>
        </is>
      </c>
      <c r="F3634" s="46" t="n"/>
      <c r="G3634" s="63" t="inlineStr">
        <is>
          <t>Light Screen</t>
        </is>
      </c>
      <c r="H3634" s="46" t="n"/>
      <c r="I3634" s="50" t="inlineStr">
        <is>
          <t>Taunt</t>
        </is>
      </c>
      <c r="J3634" s="46" t="n"/>
      <c r="K3634" s="59" t="inlineStr">
        <is>
          <t>Solar Beam</t>
        </is>
      </c>
      <c r="L3634" s="46" t="n"/>
      <c r="M3634" s="53" t="inlineStr">
        <is>
          <t>Earthquake</t>
        </is>
      </c>
      <c r="N3634" s="46" t="n"/>
      <c r="O3634" s="51" t="inlineStr">
        <is>
          <t>Explosion</t>
        </is>
      </c>
      <c r="P3634" s="46" t="n"/>
    </row>
    <row r="3635">
      <c r="E3635" s="51" t="inlineStr">
        <is>
          <t>Roar</t>
        </is>
      </c>
      <c r="F3635" s="46" t="n"/>
      <c r="G3635" s="62" t="inlineStr">
        <is>
          <t>Rock Slide</t>
        </is>
      </c>
      <c r="H3635" s="46" t="n"/>
      <c r="I3635" s="58" t="inlineStr">
        <is>
          <t>Sunny Day</t>
        </is>
      </c>
      <c r="J3635" s="46" t="n"/>
      <c r="K3635" s="60"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
Items: Full Restore / Full Restore / Full Restore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3" t="inlineStr">
        <is>
          <t>Hypnosis</t>
        </is>
      </c>
      <c r="F3642" s="46" t="n"/>
      <c r="G3642" s="61" t="inlineStr">
        <is>
          <t>Rain Dance</t>
        </is>
      </c>
      <c r="H3642" s="46" t="n"/>
      <c r="I3642" s="61" t="inlineStr">
        <is>
          <t>Water Pulse</t>
        </is>
      </c>
      <c r="J3642" s="46" t="n"/>
      <c r="K3642" s="63" t="inlineStr">
        <is>
          <t>Rest</t>
        </is>
      </c>
      <c r="L3642" s="46" t="n"/>
      <c r="M3642" s="61" t="inlineStr">
        <is>
          <t>Water Pulse</t>
        </is>
      </c>
      <c r="N3642" s="46" t="n"/>
      <c r="Q3642" s="47" t="inlineStr">
        <is>
          <t>Moves</t>
        </is>
      </c>
    </row>
    <row r="3643">
      <c r="E3643" s="61" t="inlineStr">
        <is>
          <t>Rain Dance</t>
        </is>
      </c>
      <c r="F3643" s="46" t="n"/>
      <c r="G3643" s="61" t="inlineStr">
        <is>
          <t>Water Pulse</t>
        </is>
      </c>
      <c r="H3643" s="46" t="n"/>
      <c r="I3643" s="51" t="inlineStr">
        <is>
          <t>Body Slam</t>
        </is>
      </c>
      <c r="J3643" s="46" t="n"/>
      <c r="K3643" s="61"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4" t="inlineStr">
        <is>
          <t>Ice Beam</t>
        </is>
      </c>
      <c r="N3644" s="46" t="n"/>
    </row>
    <row r="3645">
      <c r="E3645" s="61" t="inlineStr">
        <is>
          <t>Hydro Pump</t>
        </is>
      </c>
      <c r="F3645" s="46" t="n"/>
      <c r="G3645" s="53" t="inlineStr">
        <is>
          <t>Fissure</t>
        </is>
      </c>
      <c r="H3645" s="46" t="n"/>
      <c r="I3645" s="64" t="inlineStr">
        <is>
          <t>Ice Beam</t>
        </is>
      </c>
      <c r="J3645" s="46" t="n"/>
      <c r="K3645" s="51" t="inlineStr">
        <is>
          <t>Double Team</t>
        </is>
      </c>
      <c r="L3645" s="46" t="n"/>
      <c r="M3645" s="63"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
Items: Full Restore / Full Restore / Full Restore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3" t="inlineStr">
        <is>
          <t>Hypnosis</t>
        </is>
      </c>
      <c r="F3652" s="46" t="n"/>
      <c r="G3652" s="61" t="inlineStr">
        <is>
          <t>Rain Dance</t>
        </is>
      </c>
      <c r="H3652" s="46" t="n"/>
      <c r="I3652" s="61" t="inlineStr">
        <is>
          <t>Water Pulse</t>
        </is>
      </c>
      <c r="J3652" s="46" t="n"/>
      <c r="K3652" s="63" t="inlineStr">
        <is>
          <t>Rest</t>
        </is>
      </c>
      <c r="L3652" s="46" t="n"/>
      <c r="M3652" s="61" t="inlineStr">
        <is>
          <t>Water Pulse</t>
        </is>
      </c>
      <c r="N3652" s="46" t="n"/>
      <c r="Q3652" s="47" t="inlineStr">
        <is>
          <t>Moves</t>
        </is>
      </c>
    </row>
    <row r="3653">
      <c r="E3653" s="61" t="inlineStr">
        <is>
          <t>Rain Dance</t>
        </is>
      </c>
      <c r="F3653" s="46" t="n"/>
      <c r="G3653" s="61"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4" t="inlineStr">
        <is>
          <t>Ice Beam</t>
        </is>
      </c>
      <c r="N3654" s="46" t="n"/>
    </row>
    <row r="3655">
      <c r="E3655" s="61" t="inlineStr">
        <is>
          <t>Hydro Pump</t>
        </is>
      </c>
      <c r="F3655" s="46" t="n"/>
      <c r="G3655" s="53" t="inlineStr">
        <is>
          <t>Fissure</t>
        </is>
      </c>
      <c r="H3655" s="46" t="n"/>
      <c r="I3655" s="64" t="inlineStr">
        <is>
          <t>Ice Beam</t>
        </is>
      </c>
      <c r="J3655" s="46" t="n"/>
      <c r="K3655" s="51" t="inlineStr">
        <is>
          <t>Double Team</t>
        </is>
      </c>
      <c r="L3655" s="46" t="n"/>
      <c r="M3655" s="63"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
Items: Full Restore / Full Restore / Full Restore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1" t="inlineStr">
        <is>
          <t>Hydro Pump</t>
        </is>
      </c>
      <c r="F3662" s="46" t="n"/>
      <c r="G3662" s="61" t="inlineStr">
        <is>
          <t>Rain Dance</t>
        </is>
      </c>
      <c r="H3662" s="46" t="n"/>
      <c r="I3662" s="63" t="inlineStr">
        <is>
          <t>Hypnosis</t>
        </is>
      </c>
      <c r="J3662" s="46" t="n"/>
      <c r="K3662" s="61" t="inlineStr">
        <is>
          <t>Water Pulse</t>
        </is>
      </c>
      <c r="L3662" s="46" t="n"/>
      <c r="M3662" s="63" t="inlineStr">
        <is>
          <t>Rest</t>
        </is>
      </c>
      <c r="N3662" s="46" t="n"/>
      <c r="O3662" s="61" t="inlineStr">
        <is>
          <t>Water Pulse</t>
        </is>
      </c>
      <c r="P3662" s="46" t="n"/>
      <c r="Q3662" s="47" t="inlineStr">
        <is>
          <t>Moves</t>
        </is>
      </c>
    </row>
    <row r="3663">
      <c r="E3663" s="51" t="inlineStr">
        <is>
          <t>Perish Song</t>
        </is>
      </c>
      <c r="F3663" s="46" t="n"/>
      <c r="G3663" s="61" t="inlineStr">
        <is>
          <t>Water Pulse</t>
        </is>
      </c>
      <c r="H3663" s="46" t="n"/>
      <c r="I3663" s="61" t="inlineStr">
        <is>
          <t>Rain Dance</t>
        </is>
      </c>
      <c r="J3663" s="46" t="n"/>
      <c r="K3663" s="51" t="inlineStr">
        <is>
          <t>Body Slam</t>
        </is>
      </c>
      <c r="L3663" s="46" t="n"/>
      <c r="M3663" s="51" t="inlineStr">
        <is>
          <t>Guillotine</t>
        </is>
      </c>
      <c r="N3663" s="46" t="n"/>
      <c r="O3663" s="51" t="inlineStr">
        <is>
          <t>Double Team</t>
        </is>
      </c>
      <c r="P3663" s="46" t="n"/>
    </row>
    <row r="3664">
      <c r="E3664" s="64"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4" t="inlineStr">
        <is>
          <t>Ice Beam</t>
        </is>
      </c>
      <c r="P3664" s="46" t="n"/>
    </row>
    <row r="3665">
      <c r="E3665" s="67" t="inlineStr">
        <is>
          <t>Confuse Ray</t>
        </is>
      </c>
      <c r="F3665" s="46" t="n"/>
      <c r="G3665" s="53" t="inlineStr">
        <is>
          <t>Fissure</t>
        </is>
      </c>
      <c r="H3665" s="46" t="n"/>
      <c r="I3665" s="61" t="inlineStr">
        <is>
          <t>Hydro Pump</t>
        </is>
      </c>
      <c r="J3665" s="46" t="n"/>
      <c r="K3665" s="64" t="inlineStr">
        <is>
          <t>Ice Beam</t>
        </is>
      </c>
      <c r="L3665" s="46" t="n"/>
      <c r="M3665" s="51" t="inlineStr">
        <is>
          <t>Double Team</t>
        </is>
      </c>
      <c r="N3665" s="46" t="n"/>
      <c r="O3665" s="63"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
Items: Full Restore / Full Restore / Full Restore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1" t="inlineStr">
        <is>
          <t>Hydro Pump</t>
        </is>
      </c>
      <c r="F3672" s="46" t="n"/>
      <c r="G3672" s="61" t="inlineStr">
        <is>
          <t>Rain Dance</t>
        </is>
      </c>
      <c r="H3672" s="46" t="n"/>
      <c r="I3672" s="63" t="inlineStr">
        <is>
          <t>Hypnosis</t>
        </is>
      </c>
      <c r="J3672" s="46" t="n"/>
      <c r="K3672" s="61" t="inlineStr">
        <is>
          <t>Water Pulse</t>
        </is>
      </c>
      <c r="L3672" s="46" t="n"/>
      <c r="M3672" s="63" t="inlineStr">
        <is>
          <t>Rest</t>
        </is>
      </c>
      <c r="N3672" s="46" t="n"/>
      <c r="O3672" s="61" t="inlineStr">
        <is>
          <t>Water Pulse</t>
        </is>
      </c>
      <c r="P3672" s="46" t="n"/>
      <c r="Q3672" s="47" t="inlineStr">
        <is>
          <t>Moves</t>
        </is>
      </c>
    </row>
    <row r="3673">
      <c r="E3673" s="51" t="inlineStr">
        <is>
          <t>Perish Song</t>
        </is>
      </c>
      <c r="F3673" s="46" t="n"/>
      <c r="G3673" s="61" t="inlineStr">
        <is>
          <t>Water Pulse</t>
        </is>
      </c>
      <c r="H3673" s="46" t="n"/>
      <c r="I3673" s="61" t="inlineStr">
        <is>
          <t>Rain Dance</t>
        </is>
      </c>
      <c r="J3673" s="46" t="n"/>
      <c r="K3673" s="51" t="inlineStr">
        <is>
          <t>Body Slam</t>
        </is>
      </c>
      <c r="L3673" s="46" t="n"/>
      <c r="M3673" s="51" t="inlineStr">
        <is>
          <t>Guillotine</t>
        </is>
      </c>
      <c r="N3673" s="46" t="n"/>
      <c r="O3673" s="51" t="inlineStr">
        <is>
          <t>Double Team</t>
        </is>
      </c>
      <c r="P3673" s="46" t="n"/>
    </row>
    <row r="3674">
      <c r="E3674" s="64" t="inlineStr">
        <is>
          <t>Ice Beam</t>
        </is>
      </c>
      <c r="F3674" s="46" t="n"/>
      <c r="G3674" s="51" t="inlineStr">
        <is>
          <t>Double Team</t>
        </is>
      </c>
      <c r="H3674" s="46" t="n"/>
      <c r="I3674" s="61" t="inlineStr">
        <is>
          <t>Hydro Pump</t>
        </is>
      </c>
      <c r="J3674" s="46" t="n"/>
      <c r="K3674" s="51" t="inlineStr">
        <is>
          <t>Protect</t>
        </is>
      </c>
      <c r="L3674" s="46" t="n"/>
      <c r="M3674" s="50" t="inlineStr">
        <is>
          <t>Taunt</t>
        </is>
      </c>
      <c r="N3674" s="46" t="n"/>
      <c r="O3674" s="64" t="inlineStr">
        <is>
          <t>Ice Beam</t>
        </is>
      </c>
      <c r="P3674" s="46" t="n"/>
    </row>
    <row r="3675">
      <c r="E3675" s="67" t="inlineStr">
        <is>
          <t>Confuse Ray</t>
        </is>
      </c>
      <c r="F3675" s="46" t="n"/>
      <c r="G3675" s="53" t="inlineStr">
        <is>
          <t>Fissure</t>
        </is>
      </c>
      <c r="H3675" s="46" t="n"/>
      <c r="I3675" s="51" t="inlineStr">
        <is>
          <t>Perish Song</t>
        </is>
      </c>
      <c r="J3675" s="46" t="n"/>
      <c r="K3675" s="64" t="inlineStr">
        <is>
          <t>Sheer Cold</t>
        </is>
      </c>
      <c r="L3675" s="46" t="n"/>
      <c r="M3675" s="51" t="inlineStr">
        <is>
          <t>Double Team</t>
        </is>
      </c>
      <c r="N3675" s="46" t="n"/>
      <c r="O3675" s="63"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
Items: Full Restore / Full Restore / Full Restore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3" t="inlineStr">
        <is>
          <t>Light Screen</t>
        </is>
      </c>
      <c r="F3682" s="46" t="n"/>
      <c r="G3682" s="64"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3" t="inlineStr">
        <is>
          <t>Skill Swap</t>
        </is>
      </c>
      <c r="J3683" s="46" t="n"/>
      <c r="K3683" s="58" t="inlineStr">
        <is>
          <t>Flamethrower</t>
        </is>
      </c>
      <c r="L3683" s="46" t="n"/>
    </row>
    <row r="3684">
      <c r="E3684" s="63"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8" t="inlineStr">
        <is>
          <t>Fire Blast</t>
        </is>
      </c>
      <c r="H3685" s="46" t="n"/>
      <c r="I3685" s="63"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
Items: Full Restore / Full Restore / Full Restore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4" t="inlineStr">
        <is>
          <t>Blizzard</t>
        </is>
      </c>
      <c r="F3692" s="46" t="n"/>
      <c r="G3692" s="63"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3" t="inlineStr">
        <is>
          <t>Skill Swap</t>
        </is>
      </c>
      <c r="L3693" s="46" t="n"/>
      <c r="M3693" s="58" t="inlineStr">
        <is>
          <t>Flamethrower</t>
        </is>
      </c>
      <c r="N3693" s="46" t="n"/>
    </row>
    <row r="3694">
      <c r="E3694" s="51" t="inlineStr">
        <is>
          <t>Double Edge</t>
        </is>
      </c>
      <c r="F3694" s="46" t="n"/>
      <c r="G3694" s="63" t="inlineStr">
        <is>
          <t>Skill Swap</t>
        </is>
      </c>
      <c r="H3694" s="46" t="n"/>
      <c r="I3694" s="51" t="inlineStr">
        <is>
          <t>Endure</t>
        </is>
      </c>
      <c r="J3694" s="46" t="n"/>
      <c r="K3694" s="51" t="inlineStr">
        <is>
          <t>Facade</t>
        </is>
      </c>
      <c r="L3694" s="46" t="n"/>
      <c r="M3694" s="52" t="inlineStr">
        <is>
          <t>Thunderbolt</t>
        </is>
      </c>
      <c r="N3694" s="46" t="n"/>
    </row>
    <row r="3695">
      <c r="E3695" s="58" t="inlineStr">
        <is>
          <t>Fire Blast</t>
        </is>
      </c>
      <c r="F3695" s="46" t="n"/>
      <c r="G3695" s="65" t="inlineStr">
        <is>
          <t>Focus Punch</t>
        </is>
      </c>
      <c r="H3695" s="46" t="n"/>
      <c r="I3695" s="65" t="inlineStr">
        <is>
          <t>Reversal</t>
        </is>
      </c>
      <c r="J3695" s="46" t="n"/>
      <c r="K3695" s="63"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
Items: Full Restore / Full Restore / Full Restore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4" t="inlineStr">
        <is>
          <t>Blizzard</t>
        </is>
      </c>
      <c r="F3702" s="46" t="n"/>
      <c r="G3702" s="63"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3" t="inlineStr">
        <is>
          <t>Skill Swap</t>
        </is>
      </c>
      <c r="L3703" s="46" t="n"/>
      <c r="M3703" s="58" t="inlineStr">
        <is>
          <t>Flamethrower</t>
        </is>
      </c>
      <c r="N3703" s="46" t="n"/>
    </row>
    <row r="3704">
      <c r="E3704" s="51" t="inlineStr">
        <is>
          <t>Double Edge</t>
        </is>
      </c>
      <c r="F3704" s="46" t="n"/>
      <c r="G3704" s="63" t="inlineStr">
        <is>
          <t>Skill Swap</t>
        </is>
      </c>
      <c r="H3704" s="46" t="n"/>
      <c r="I3704" s="51" t="inlineStr">
        <is>
          <t>Endure</t>
        </is>
      </c>
      <c r="J3704" s="46" t="n"/>
      <c r="K3704" s="51" t="inlineStr">
        <is>
          <t>Facade</t>
        </is>
      </c>
      <c r="L3704" s="46" t="n"/>
      <c r="M3704" s="52" t="inlineStr">
        <is>
          <t>Thunderbolt</t>
        </is>
      </c>
      <c r="N3704" s="46" t="n"/>
    </row>
    <row r="3705">
      <c r="E3705" s="58" t="inlineStr">
        <is>
          <t>Fire Blast</t>
        </is>
      </c>
      <c r="F3705" s="46" t="n"/>
      <c r="G3705" s="65" t="inlineStr">
        <is>
          <t>Focus Punch</t>
        </is>
      </c>
      <c r="H3705" s="46" t="n"/>
      <c r="I3705" s="65" t="inlineStr">
        <is>
          <t>Reversal</t>
        </is>
      </c>
      <c r="J3705" s="46" t="n"/>
      <c r="K3705" s="63"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
Items: Full Restore / Full Restore / Full Restore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4"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3" t="inlineStr">
        <is>
          <t>Skill Swap</t>
        </is>
      </c>
      <c r="N3713" s="46" t="n"/>
      <c r="O3713" s="58" t="inlineStr">
        <is>
          <t>Flamethrower</t>
        </is>
      </c>
      <c r="P3713" s="46" t="n"/>
    </row>
    <row r="3714">
      <c r="E3714" s="51" t="inlineStr">
        <is>
          <t>Double Edge</t>
        </is>
      </c>
      <c r="F3714" s="46" t="n"/>
      <c r="G3714" s="63" t="inlineStr">
        <is>
          <t>Skill Swap</t>
        </is>
      </c>
      <c r="H3714" s="46" t="n"/>
      <c r="I3714" s="51" t="inlineStr">
        <is>
          <t>Endure</t>
        </is>
      </c>
      <c r="J3714" s="46" t="n"/>
      <c r="K3714" s="58" t="inlineStr">
        <is>
          <t>Fire Blast</t>
        </is>
      </c>
      <c r="L3714" s="46" t="n"/>
      <c r="M3714" s="51" t="inlineStr">
        <is>
          <t>Facade</t>
        </is>
      </c>
      <c r="N3714" s="46" t="n"/>
      <c r="O3714" s="52" t="inlineStr">
        <is>
          <t>Thunderbolt</t>
        </is>
      </c>
      <c r="P3714" s="46" t="n"/>
    </row>
    <row r="3715">
      <c r="E3715" s="58" t="inlineStr">
        <is>
          <t>Fire Blast</t>
        </is>
      </c>
      <c r="F3715" s="46" t="n"/>
      <c r="G3715" s="65" t="inlineStr">
        <is>
          <t>Focus Punch</t>
        </is>
      </c>
      <c r="H3715" s="46" t="n"/>
      <c r="I3715" s="65" t="inlineStr">
        <is>
          <t>Reversal</t>
        </is>
      </c>
      <c r="J3715" s="46" t="n"/>
      <c r="K3715" s="53" t="inlineStr">
        <is>
          <t>Earthquake</t>
        </is>
      </c>
      <c r="L3715" s="46" t="n"/>
      <c r="M3715" s="63"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
Items: Full Restore / Full Restore / Full Restore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2" t="inlineStr">
        <is>
          <t>Rollout</t>
        </is>
      </c>
      <c r="F3723" s="46" t="n"/>
      <c r="G3723" s="64" t="inlineStr">
        <is>
          <t>Ice Beam</t>
        </is>
      </c>
      <c r="H3723" s="46" t="n"/>
      <c r="I3723" s="51" t="inlineStr">
        <is>
          <t>Explosion</t>
        </is>
      </c>
      <c r="J3723" s="46" t="n"/>
      <c r="K3723" s="51" t="inlineStr">
        <is>
          <t>Explosion</t>
        </is>
      </c>
      <c r="L3723" s="46" t="n"/>
    </row>
    <row r="3724">
      <c r="E3724" s="53" t="inlineStr">
        <is>
          <t>Magnitude</t>
        </is>
      </c>
      <c r="F3724" s="46" t="n"/>
      <c r="G3724" s="61" t="inlineStr">
        <is>
          <t>Surf</t>
        </is>
      </c>
      <c r="H3724" s="46" t="n"/>
      <c r="I3724" s="51" t="inlineStr">
        <is>
          <t>Roar</t>
        </is>
      </c>
      <c r="J3724" s="46" t="n"/>
      <c r="K3724" s="51" t="inlineStr">
        <is>
          <t>Protect</t>
        </is>
      </c>
      <c r="L3724" s="46" t="n"/>
    </row>
    <row r="3725">
      <c r="E3725" s="51" t="inlineStr">
        <is>
          <t>Explosion</t>
        </is>
      </c>
      <c r="F3725" s="46" t="n"/>
      <c r="G3725" s="62" t="inlineStr">
        <is>
          <t>Rock Slide</t>
        </is>
      </c>
      <c r="H3725" s="46" t="n"/>
      <c r="I3725" s="62" t="inlineStr">
        <is>
          <t>Rock Slide</t>
        </is>
      </c>
      <c r="J3725" s="46" t="n"/>
      <c r="K3725" s="62"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
Items: Full Restore / Full Restore / Full Restore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4" t="inlineStr">
        <is>
          <t>Ice Beam</t>
        </is>
      </c>
      <c r="F3733" s="46" t="n"/>
      <c r="G3733" s="62" t="inlineStr">
        <is>
          <t>Rollout</t>
        </is>
      </c>
      <c r="H3733" s="46" t="n"/>
      <c r="I3733" s="64" t="inlineStr">
        <is>
          <t>Ice Beam</t>
        </is>
      </c>
      <c r="J3733" s="46" t="n"/>
      <c r="K3733" s="51" t="inlineStr">
        <is>
          <t>Explosion</t>
        </is>
      </c>
      <c r="L3733" s="46" t="n"/>
      <c r="M3733" s="51" t="inlineStr">
        <is>
          <t>Explosion</t>
        </is>
      </c>
      <c r="N3733" s="46" t="n"/>
    </row>
    <row r="3734">
      <c r="E3734" s="62" t="inlineStr">
        <is>
          <t>Rock Slide</t>
        </is>
      </c>
      <c r="F3734" s="46" t="n"/>
      <c r="G3734" s="53" t="inlineStr">
        <is>
          <t>Magnitude</t>
        </is>
      </c>
      <c r="H3734" s="46" t="n"/>
      <c r="I3734" s="61" t="inlineStr">
        <is>
          <t>Surf</t>
        </is>
      </c>
      <c r="J3734" s="46" t="n"/>
      <c r="K3734" s="51" t="inlineStr">
        <is>
          <t>Roar</t>
        </is>
      </c>
      <c r="L3734" s="46" t="n"/>
      <c r="M3734" s="51" t="inlineStr">
        <is>
          <t>Protect</t>
        </is>
      </c>
      <c r="N3734" s="46" t="n"/>
    </row>
    <row r="3735">
      <c r="E3735" s="61" t="inlineStr">
        <is>
          <t>Surf</t>
        </is>
      </c>
      <c r="F3735" s="46" t="n"/>
      <c r="G3735" s="51" t="inlineStr">
        <is>
          <t>Explosion</t>
        </is>
      </c>
      <c r="H3735" s="46" t="n"/>
      <c r="I3735" s="62" t="inlineStr">
        <is>
          <t>Rock Slide</t>
        </is>
      </c>
      <c r="J3735" s="46" t="n"/>
      <c r="K3735" s="62" t="inlineStr">
        <is>
          <t>Rock Slide</t>
        </is>
      </c>
      <c r="L3735" s="46" t="n"/>
      <c r="M3735" s="62"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
Items: Full Restore / Full Restore / Full Restore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4" t="inlineStr">
        <is>
          <t>Ice Beam</t>
        </is>
      </c>
      <c r="F3743" s="46" t="n"/>
      <c r="G3743" s="62" t="inlineStr">
        <is>
          <t>Rollout</t>
        </is>
      </c>
      <c r="H3743" s="46" t="n"/>
      <c r="I3743" s="64" t="inlineStr">
        <is>
          <t>Ice Beam</t>
        </is>
      </c>
      <c r="J3743" s="46" t="n"/>
      <c r="K3743" s="51" t="inlineStr">
        <is>
          <t>Explosion</t>
        </is>
      </c>
      <c r="L3743" s="46" t="n"/>
      <c r="M3743" s="51" t="inlineStr">
        <is>
          <t>Explosion</t>
        </is>
      </c>
      <c r="N3743" s="46" t="n"/>
    </row>
    <row r="3744">
      <c r="E3744" s="62" t="inlineStr">
        <is>
          <t>Rock Slide</t>
        </is>
      </c>
      <c r="F3744" s="46" t="n"/>
      <c r="G3744" s="53" t="inlineStr">
        <is>
          <t>Earthquake</t>
        </is>
      </c>
      <c r="H3744" s="46" t="n"/>
      <c r="I3744" s="61" t="inlineStr">
        <is>
          <t>Surf</t>
        </is>
      </c>
      <c r="J3744" s="46" t="n"/>
      <c r="K3744" s="51" t="inlineStr">
        <is>
          <t>Roar</t>
        </is>
      </c>
      <c r="L3744" s="46" t="n"/>
      <c r="M3744" s="51" t="inlineStr">
        <is>
          <t>Protect</t>
        </is>
      </c>
      <c r="N3744" s="46" t="n"/>
    </row>
    <row r="3745">
      <c r="E3745" s="61" t="inlineStr">
        <is>
          <t>Surf</t>
        </is>
      </c>
      <c r="F3745" s="46" t="n"/>
      <c r="G3745" s="51" t="inlineStr">
        <is>
          <t>Explosion</t>
        </is>
      </c>
      <c r="H3745" s="46" t="n"/>
      <c r="I3745" s="62" t="inlineStr">
        <is>
          <t>Rock Slide</t>
        </is>
      </c>
      <c r="J3745" s="46" t="n"/>
      <c r="K3745" s="62" t="inlineStr">
        <is>
          <t>Rock Slide</t>
        </is>
      </c>
      <c r="L3745" s="46" t="n"/>
      <c r="M3745" s="62"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
Items: Full Restore / Full Restore / Full Restore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2"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2" t="inlineStr">
        <is>
          <t>Rollout</t>
        </is>
      </c>
      <c r="H3753" s="46" t="n"/>
      <c r="I3753" s="64" t="inlineStr">
        <is>
          <t>Ice Beam</t>
        </is>
      </c>
      <c r="J3753" s="46" t="n"/>
      <c r="K3753" s="64"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2" t="inlineStr">
        <is>
          <t>Rock Slide</t>
        </is>
      </c>
      <c r="J3754" s="46" t="n"/>
      <c r="K3754" s="61"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1" t="inlineStr">
        <is>
          <t>Surf</t>
        </is>
      </c>
      <c r="J3755" s="46" t="n"/>
      <c r="K3755" s="62" t="inlineStr">
        <is>
          <t>Rock Slide</t>
        </is>
      </c>
      <c r="L3755" s="46" t="n"/>
      <c r="M3755" s="62" t="inlineStr">
        <is>
          <t>Rock Slide</t>
        </is>
      </c>
      <c r="N3755" s="46" t="n"/>
      <c r="O3755" s="62"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
Items: Full Restore / Full Restore / Full Restore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3" t="inlineStr">
        <is>
          <t>Psychic</t>
        </is>
      </c>
      <c r="J3762" s="46" t="n"/>
      <c r="K3762" s="53" t="inlineStr">
        <is>
          <t>Earthquake</t>
        </is>
      </c>
      <c r="L3762" s="46" t="n"/>
      <c r="M3762" s="58" t="inlineStr">
        <is>
          <t>Sunny Day</t>
        </is>
      </c>
      <c r="N3762" s="46" t="n"/>
      <c r="Q3762" s="47" t="inlineStr">
        <is>
          <t>Moves</t>
        </is>
      </c>
    </row>
    <row r="3763">
      <c r="E3763" s="63" t="inlineStr">
        <is>
          <t>Psychic</t>
        </is>
      </c>
      <c r="F3763" s="46" t="n"/>
      <c r="G3763" s="62" t="inlineStr">
        <is>
          <t>Ancient Power</t>
        </is>
      </c>
      <c r="H3763" s="46" t="n"/>
      <c r="I3763" s="63" t="inlineStr">
        <is>
          <t>Rest</t>
        </is>
      </c>
      <c r="J3763" s="46" t="n"/>
      <c r="K3763" s="63" t="inlineStr">
        <is>
          <t>Psychic</t>
        </is>
      </c>
      <c r="L3763" s="46" t="n"/>
      <c r="M3763" s="59" t="inlineStr">
        <is>
          <t>Solar Beam</t>
        </is>
      </c>
      <c r="N3763" s="46" t="n"/>
    </row>
    <row r="3764">
      <c r="E3764" s="63" t="inlineStr">
        <is>
          <t>Calm Mind</t>
        </is>
      </c>
      <c r="F3764" s="46" t="n"/>
      <c r="G3764" s="63" t="inlineStr">
        <is>
          <t>Psychic</t>
        </is>
      </c>
      <c r="H3764" s="46" t="n"/>
      <c r="I3764" s="67" t="inlineStr">
        <is>
          <t>Confuse Ray</t>
        </is>
      </c>
      <c r="J3764" s="46" t="n"/>
      <c r="K3764" s="63" t="inlineStr">
        <is>
          <t>Rest</t>
        </is>
      </c>
      <c r="L3764" s="46" t="n"/>
      <c r="M3764" s="63" t="inlineStr">
        <is>
          <t>Psychic</t>
        </is>
      </c>
      <c r="N3764" s="46" t="n"/>
    </row>
    <row r="3765">
      <c r="E3765" s="51" t="inlineStr">
        <is>
          <t>Protect</t>
        </is>
      </c>
      <c r="F3765" s="46" t="n"/>
      <c r="G3765" s="63" t="inlineStr">
        <is>
          <t>Light Screen</t>
        </is>
      </c>
      <c r="H3765" s="46" t="n"/>
      <c r="I3765" s="63" t="inlineStr">
        <is>
          <t>Calm Mind</t>
        </is>
      </c>
      <c r="J3765" s="46" t="n"/>
      <c r="K3765" s="63" t="inlineStr">
        <is>
          <t>Calm Mind</t>
        </is>
      </c>
      <c r="L3765" s="46" t="n"/>
      <c r="M3765" s="58"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
Items: Full Restore / Full Restore / Full Restore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3" t="inlineStr">
        <is>
          <t>Hypnosis</t>
        </is>
      </c>
      <c r="F3772" s="46" t="n"/>
      <c r="G3772" s="51" t="inlineStr">
        <is>
          <t>Yawn</t>
        </is>
      </c>
      <c r="H3772" s="46" t="n"/>
      <c r="I3772" s="53" t="inlineStr">
        <is>
          <t>Earthquake</t>
        </is>
      </c>
      <c r="J3772" s="46" t="n"/>
      <c r="K3772" s="63" t="inlineStr">
        <is>
          <t>Psychic</t>
        </is>
      </c>
      <c r="L3772" s="46" t="n"/>
      <c r="M3772" s="53" t="inlineStr">
        <is>
          <t>Earthquake</t>
        </is>
      </c>
      <c r="N3772" s="46" t="n"/>
      <c r="O3772" s="58" t="inlineStr">
        <is>
          <t>Sunny Day</t>
        </is>
      </c>
      <c r="P3772" s="46" t="n"/>
      <c r="Q3772" s="47" t="inlineStr">
        <is>
          <t>Moves</t>
        </is>
      </c>
    </row>
    <row r="3773">
      <c r="E3773" s="63" t="inlineStr">
        <is>
          <t>Dream Eater</t>
        </is>
      </c>
      <c r="F3773" s="46" t="n"/>
      <c r="G3773" s="63" t="inlineStr">
        <is>
          <t>Psychic</t>
        </is>
      </c>
      <c r="H3773" s="46" t="n"/>
      <c r="I3773" s="51" t="inlineStr">
        <is>
          <t>Explosion</t>
        </is>
      </c>
      <c r="J3773" s="46" t="n"/>
      <c r="K3773" s="63" t="inlineStr">
        <is>
          <t>Rest</t>
        </is>
      </c>
      <c r="L3773" s="46" t="n"/>
      <c r="M3773" s="63" t="inlineStr">
        <is>
          <t>Psychic</t>
        </is>
      </c>
      <c r="N3773" s="46" t="n"/>
      <c r="O3773" s="59" t="inlineStr">
        <is>
          <t>Solar Beam</t>
        </is>
      </c>
      <c r="P3773" s="46" t="n"/>
    </row>
    <row r="3774">
      <c r="E3774" s="51" t="inlineStr">
        <is>
          <t>Headbutt</t>
        </is>
      </c>
      <c r="F3774" s="46" t="n"/>
      <c r="G3774" s="63" t="inlineStr">
        <is>
          <t>Calm Mind</t>
        </is>
      </c>
      <c r="H3774" s="46" t="n"/>
      <c r="I3774" s="63" t="inlineStr">
        <is>
          <t>Psychic</t>
        </is>
      </c>
      <c r="J3774" s="46" t="n"/>
      <c r="K3774" s="67" t="inlineStr">
        <is>
          <t>Confuse Ray</t>
        </is>
      </c>
      <c r="L3774" s="46" t="n"/>
      <c r="M3774" s="63" t="inlineStr">
        <is>
          <t>Rest</t>
        </is>
      </c>
      <c r="N3774" s="46" t="n"/>
      <c r="O3774" s="63" t="inlineStr">
        <is>
          <t>Psychic</t>
        </is>
      </c>
      <c r="P3774" s="46" t="n"/>
    </row>
    <row r="3775">
      <c r="E3775" s="51" t="inlineStr">
        <is>
          <t>Protect</t>
        </is>
      </c>
      <c r="F3775" s="46" t="n"/>
      <c r="G3775" s="51" t="inlineStr">
        <is>
          <t>Protect</t>
        </is>
      </c>
      <c r="H3775" s="46" t="n"/>
      <c r="I3775" s="63" t="inlineStr">
        <is>
          <t>Light Screen</t>
        </is>
      </c>
      <c r="J3775" s="46" t="n"/>
      <c r="K3775" s="63" t="inlineStr">
        <is>
          <t>Calm Mind</t>
        </is>
      </c>
      <c r="L3775" s="46" t="n"/>
      <c r="M3775" s="63" t="inlineStr">
        <is>
          <t>Calm Mind</t>
        </is>
      </c>
      <c r="N3775" s="46" t="n"/>
      <c r="O3775" s="58"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
Items: Full Restore / Full Restore / Full Restore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3" t="inlineStr">
        <is>
          <t>Hypnosis</t>
        </is>
      </c>
      <c r="F3782" s="46" t="n"/>
      <c r="G3782" s="53" t="inlineStr">
        <is>
          <t>Earthquake</t>
        </is>
      </c>
      <c r="H3782" s="46" t="n"/>
      <c r="I3782" s="51" t="inlineStr">
        <is>
          <t>Yawn</t>
        </is>
      </c>
      <c r="J3782" s="46" t="n"/>
      <c r="K3782" s="63" t="inlineStr">
        <is>
          <t>Psychic</t>
        </is>
      </c>
      <c r="L3782" s="46" t="n"/>
      <c r="M3782" s="53" t="inlineStr">
        <is>
          <t>Earthquake</t>
        </is>
      </c>
      <c r="N3782" s="46" t="n"/>
      <c r="O3782" s="58" t="inlineStr">
        <is>
          <t>Sunny Day</t>
        </is>
      </c>
      <c r="P3782" s="46" t="n"/>
      <c r="Q3782" s="47" t="inlineStr">
        <is>
          <t>Moves</t>
        </is>
      </c>
    </row>
    <row r="3783">
      <c r="E3783" s="63" t="inlineStr">
        <is>
          <t>Dream Eater</t>
        </is>
      </c>
      <c r="F3783" s="46" t="n"/>
      <c r="G3783" s="51" t="inlineStr">
        <is>
          <t>Explosion</t>
        </is>
      </c>
      <c r="H3783" s="46" t="n"/>
      <c r="I3783" s="63" t="inlineStr">
        <is>
          <t>Psychic</t>
        </is>
      </c>
      <c r="J3783" s="46" t="n"/>
      <c r="K3783" s="63" t="inlineStr">
        <is>
          <t>Rest</t>
        </is>
      </c>
      <c r="L3783" s="46" t="n"/>
      <c r="M3783" s="63" t="inlineStr">
        <is>
          <t>Psychic</t>
        </is>
      </c>
      <c r="N3783" s="46" t="n"/>
      <c r="O3783" s="59" t="inlineStr">
        <is>
          <t>Solar Beam</t>
        </is>
      </c>
      <c r="P3783" s="46" t="n"/>
    </row>
    <row r="3784">
      <c r="E3784" s="51" t="inlineStr">
        <is>
          <t>Headbutt</t>
        </is>
      </c>
      <c r="F3784" s="46" t="n"/>
      <c r="G3784" s="63" t="inlineStr">
        <is>
          <t>Psychic</t>
        </is>
      </c>
      <c r="H3784" s="46" t="n"/>
      <c r="I3784" s="63" t="inlineStr">
        <is>
          <t>Calm Mind</t>
        </is>
      </c>
      <c r="J3784" s="46" t="n"/>
      <c r="K3784" s="67" t="inlineStr">
        <is>
          <t>Confuse Ray</t>
        </is>
      </c>
      <c r="L3784" s="46" t="n"/>
      <c r="M3784" s="63" t="inlineStr">
        <is>
          <t>Rest</t>
        </is>
      </c>
      <c r="N3784" s="46" t="n"/>
      <c r="O3784" s="63" t="inlineStr">
        <is>
          <t>Psychic</t>
        </is>
      </c>
      <c r="P3784" s="46" t="n"/>
    </row>
    <row r="3785">
      <c r="E3785" s="51" t="inlineStr">
        <is>
          <t>Protect</t>
        </is>
      </c>
      <c r="F3785" s="46" t="n"/>
      <c r="G3785" s="63" t="inlineStr">
        <is>
          <t>Light Screen</t>
        </is>
      </c>
      <c r="H3785" s="46" t="n"/>
      <c r="I3785" s="51" t="inlineStr">
        <is>
          <t>Protect</t>
        </is>
      </c>
      <c r="J3785" s="46" t="n"/>
      <c r="K3785" s="63" t="inlineStr">
        <is>
          <t>Calm Mind</t>
        </is>
      </c>
      <c r="L3785" s="46" t="n"/>
      <c r="M3785" s="63" t="inlineStr">
        <is>
          <t>Calm Mind</t>
        </is>
      </c>
      <c r="N3785" s="46" t="n"/>
      <c r="O3785" s="58"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
Items: Full Restore / Full Restore / Full Restore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3" t="inlineStr">
        <is>
          <t>Hypnosis</t>
        </is>
      </c>
      <c r="F3792" s="46" t="n"/>
      <c r="G3792" s="53" t="inlineStr">
        <is>
          <t>Earthquake</t>
        </is>
      </c>
      <c r="H3792" s="46" t="n"/>
      <c r="I3792" s="51" t="inlineStr">
        <is>
          <t>Yawn</t>
        </is>
      </c>
      <c r="J3792" s="46" t="n"/>
      <c r="K3792" s="63" t="inlineStr">
        <is>
          <t>Psychic</t>
        </is>
      </c>
      <c r="L3792" s="46" t="n"/>
      <c r="M3792" s="53" t="inlineStr">
        <is>
          <t>Earthquake</t>
        </is>
      </c>
      <c r="N3792" s="46" t="n"/>
      <c r="O3792" s="58" t="inlineStr">
        <is>
          <t>Sunny Day</t>
        </is>
      </c>
      <c r="P3792" s="46" t="n"/>
      <c r="Q3792" s="47" t="inlineStr">
        <is>
          <t>Moves</t>
        </is>
      </c>
    </row>
    <row r="3793">
      <c r="E3793" s="63" t="inlineStr">
        <is>
          <t>Dream Eater</t>
        </is>
      </c>
      <c r="F3793" s="46" t="n"/>
      <c r="G3793" s="51" t="inlineStr">
        <is>
          <t>Explosion</t>
        </is>
      </c>
      <c r="H3793" s="46" t="n"/>
      <c r="I3793" s="63" t="inlineStr">
        <is>
          <t>Psychic</t>
        </is>
      </c>
      <c r="J3793" s="46" t="n"/>
      <c r="K3793" s="63" t="inlineStr">
        <is>
          <t>Rest</t>
        </is>
      </c>
      <c r="L3793" s="46" t="n"/>
      <c r="M3793" s="63" t="inlineStr">
        <is>
          <t>Psychic</t>
        </is>
      </c>
      <c r="N3793" s="46" t="n"/>
      <c r="O3793" s="59" t="inlineStr">
        <is>
          <t>Solar Beam</t>
        </is>
      </c>
      <c r="P3793" s="46" t="n"/>
    </row>
    <row r="3794">
      <c r="E3794" s="51" t="inlineStr">
        <is>
          <t>Headbutt</t>
        </is>
      </c>
      <c r="F3794" s="46" t="n"/>
      <c r="G3794" s="63" t="inlineStr">
        <is>
          <t>Psychic</t>
        </is>
      </c>
      <c r="H3794" s="46" t="n"/>
      <c r="I3794" s="63" t="inlineStr">
        <is>
          <t>Calm Mind</t>
        </is>
      </c>
      <c r="J3794" s="46" t="n"/>
      <c r="K3794" s="67" t="inlineStr">
        <is>
          <t>Confuse Ray</t>
        </is>
      </c>
      <c r="L3794" s="46" t="n"/>
      <c r="M3794" s="63" t="inlineStr">
        <is>
          <t>Rest</t>
        </is>
      </c>
      <c r="N3794" s="46" t="n"/>
      <c r="O3794" s="63" t="inlineStr">
        <is>
          <t>Psychic</t>
        </is>
      </c>
      <c r="P3794" s="46" t="n"/>
    </row>
    <row r="3795">
      <c r="E3795" s="51" t="inlineStr">
        <is>
          <t>Protect</t>
        </is>
      </c>
      <c r="F3795" s="46" t="n"/>
      <c r="G3795" s="63" t="inlineStr">
        <is>
          <t>Light Screen</t>
        </is>
      </c>
      <c r="H3795" s="46" t="n"/>
      <c r="I3795" s="51" t="inlineStr">
        <is>
          <t>Protect</t>
        </is>
      </c>
      <c r="J3795" s="46" t="n"/>
      <c r="K3795" s="63" t="inlineStr">
        <is>
          <t>Calm Mind</t>
        </is>
      </c>
      <c r="L3795" s="46" t="n"/>
      <c r="M3795" s="63" t="inlineStr">
        <is>
          <t>Calm Mind</t>
        </is>
      </c>
      <c r="N3795" s="46" t="n"/>
      <c r="O3795" s="58"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
Items: Full Restore / Full Restore / Full Restore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2"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3" t="inlineStr">
        <is>
          <t>Light Screen</t>
        </is>
      </c>
      <c r="F3805" s="46" t="n"/>
      <c r="G3805" s="61" t="inlineStr">
        <is>
          <t>Rain Dance</t>
        </is>
      </c>
      <c r="H3805" s="46" t="n"/>
      <c r="I3805" s="61"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
Items: Full Restore / Full Restore / Full Restore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2"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1"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3" t="inlineStr">
        <is>
          <t>Light Screen</t>
        </is>
      </c>
      <c r="H3815" s="46" t="n"/>
      <c r="I3815" s="61" t="inlineStr">
        <is>
          <t>Rain Dance</t>
        </is>
      </c>
      <c r="J3815" s="46" t="n"/>
      <c r="K3815" s="61"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
Items: Full Restore / Full Restore / Full Restore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2"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1"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3" t="inlineStr">
        <is>
          <t>Light Screen</t>
        </is>
      </c>
      <c r="H3825" s="46" t="n"/>
      <c r="I3825" s="61" t="inlineStr">
        <is>
          <t>Rain Dance</t>
        </is>
      </c>
      <c r="J3825" s="46" t="n"/>
      <c r="K3825" s="61"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
Items: Full Restore / Full Restore / Full Restore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2"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1"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3" t="inlineStr">
        <is>
          <t>Light Screen</t>
        </is>
      </c>
      <c r="F3835" s="46" t="n"/>
      <c r="G3835" s="51" t="inlineStr">
        <is>
          <t>Protect</t>
        </is>
      </c>
      <c r="H3835" s="46" t="n"/>
      <c r="I3835" s="63" t="inlineStr">
        <is>
          <t>Light Screen</t>
        </is>
      </c>
      <c r="J3835" s="46" t="n"/>
      <c r="K3835" s="61" t="inlineStr">
        <is>
          <t>Rain Dance</t>
        </is>
      </c>
      <c r="L3835" s="46" t="n"/>
      <c r="M3835" s="61"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
Items: Full Restore / Full Restore / Full Restore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8" t="inlineStr">
        <is>
          <t>Sunny Day</t>
        </is>
      </c>
      <c r="H3842" s="46" t="n"/>
      <c r="I3842" s="61" t="inlineStr">
        <is>
          <t>Surf</t>
        </is>
      </c>
      <c r="J3842" s="46" t="n"/>
      <c r="K3842" s="51" t="inlineStr">
        <is>
          <t>Whirlwind</t>
        </is>
      </c>
      <c r="L3842" s="46" t="n"/>
      <c r="M3842" s="60" t="inlineStr">
        <is>
          <t>Aerial Ace</t>
        </is>
      </c>
      <c r="N3842" s="46" t="n"/>
      <c r="Q3842" s="47" t="inlineStr">
        <is>
          <t>Moves</t>
        </is>
      </c>
    </row>
    <row r="3843">
      <c r="E3843" s="52" t="inlineStr">
        <is>
          <t>Thunderbolt</t>
        </is>
      </c>
      <c r="F3843" s="46" t="n"/>
      <c r="G3843" s="60" t="inlineStr">
        <is>
          <t>Aerial Ace</t>
        </is>
      </c>
      <c r="H3843" s="46" t="n"/>
      <c r="I3843" s="51" t="inlineStr">
        <is>
          <t>Supersonic</t>
        </is>
      </c>
      <c r="J3843" s="46" t="n"/>
      <c r="K3843" s="53" t="inlineStr">
        <is>
          <t>Spikes</t>
        </is>
      </c>
      <c r="L3843" s="46" t="n"/>
      <c r="M3843" s="63" t="inlineStr">
        <is>
          <t>Rest</t>
        </is>
      </c>
      <c r="N3843" s="46" t="n"/>
    </row>
    <row r="3844">
      <c r="E3844" s="51" t="inlineStr">
        <is>
          <t>Protect</t>
        </is>
      </c>
      <c r="F3844" s="46" t="n"/>
      <c r="G3844" s="59" t="inlineStr">
        <is>
          <t>Solar Beam</t>
        </is>
      </c>
      <c r="H3844" s="46" t="n"/>
      <c r="I3844" s="51" t="inlineStr">
        <is>
          <t>Protect</t>
        </is>
      </c>
      <c r="J3844" s="46" t="n"/>
      <c r="K3844" s="66" t="inlineStr">
        <is>
          <t>Steel Wing</t>
        </is>
      </c>
      <c r="L3844" s="46" t="n"/>
      <c r="M3844" s="68" t="inlineStr">
        <is>
          <t>Dragon Dance</t>
        </is>
      </c>
      <c r="N3844" s="46" t="n"/>
    </row>
    <row r="3845">
      <c r="E3845" s="64" t="inlineStr">
        <is>
          <t>Ice Beam</t>
        </is>
      </c>
      <c r="F3845" s="46" t="n"/>
      <c r="G3845" s="53" t="inlineStr">
        <is>
          <t>Earthquake</t>
        </is>
      </c>
      <c r="H3845" s="46" t="n"/>
      <c r="I3845" s="60" t="inlineStr">
        <is>
          <t>Aerial Ace</t>
        </is>
      </c>
      <c r="J3845" s="46" t="n"/>
      <c r="K3845" s="60"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
Items: Full Restore / Full Restore / Full Restore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3" t="inlineStr">
        <is>
          <t>Hypnosis</t>
        </is>
      </c>
      <c r="F3852" s="46" t="n"/>
      <c r="G3852" s="58" t="inlineStr">
        <is>
          <t>Sunny Day</t>
        </is>
      </c>
      <c r="H3852" s="46" t="n"/>
      <c r="I3852" s="52" t="inlineStr">
        <is>
          <t>Thunder Wave</t>
        </is>
      </c>
      <c r="J3852" s="46" t="n"/>
      <c r="K3852" s="61" t="inlineStr">
        <is>
          <t>Surf</t>
        </is>
      </c>
      <c r="L3852" s="46" t="n"/>
      <c r="M3852" s="51" t="inlineStr">
        <is>
          <t>Whirlwind</t>
        </is>
      </c>
      <c r="N3852" s="46" t="n"/>
      <c r="O3852" s="60" t="inlineStr">
        <is>
          <t>Aerial Ace</t>
        </is>
      </c>
      <c r="P3852" s="46" t="n"/>
      <c r="Q3852" s="47" t="inlineStr">
        <is>
          <t>Moves</t>
        </is>
      </c>
    </row>
    <row r="3853">
      <c r="E3853" s="63" t="inlineStr">
        <is>
          <t>Psychic</t>
        </is>
      </c>
      <c r="F3853" s="46" t="n"/>
      <c r="G3853" s="60" t="inlineStr">
        <is>
          <t>Aerial Ace</t>
        </is>
      </c>
      <c r="H3853" s="46" t="n"/>
      <c r="I3853" s="52" t="inlineStr">
        <is>
          <t>Thunderbolt</t>
        </is>
      </c>
      <c r="J3853" s="46" t="n"/>
      <c r="K3853" s="51" t="inlineStr">
        <is>
          <t>Supersonic</t>
        </is>
      </c>
      <c r="L3853" s="46" t="n"/>
      <c r="M3853" s="53" t="inlineStr">
        <is>
          <t>Spikes</t>
        </is>
      </c>
      <c r="N3853" s="46" t="n"/>
      <c r="O3853" s="63" t="inlineStr">
        <is>
          <t>Rest</t>
        </is>
      </c>
      <c r="P3853" s="46" t="n"/>
    </row>
    <row r="3854">
      <c r="E3854" s="63" t="inlineStr">
        <is>
          <t>Reflect</t>
        </is>
      </c>
      <c r="F3854" s="46" t="n"/>
      <c r="G3854" s="59"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3" t="inlineStr">
        <is>
          <t>Dream Eater</t>
        </is>
      </c>
      <c r="F3855" s="46" t="n"/>
      <c r="G3855" s="53" t="inlineStr">
        <is>
          <t>Earthquake</t>
        </is>
      </c>
      <c r="H3855" s="46" t="n"/>
      <c r="I3855" s="64" t="inlineStr">
        <is>
          <t>Ice Beam</t>
        </is>
      </c>
      <c r="J3855" s="46" t="n"/>
      <c r="K3855" s="60" t="inlineStr">
        <is>
          <t>Aerial Ace</t>
        </is>
      </c>
      <c r="L3855" s="46" t="n"/>
      <c r="M3855" s="60"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
Items: Full Restore / Full Restore / Full Restore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3" t="inlineStr">
        <is>
          <t>Hypnosis</t>
        </is>
      </c>
      <c r="F3862" s="46" t="n"/>
      <c r="G3862" s="58" t="inlineStr">
        <is>
          <t>Sunny Day</t>
        </is>
      </c>
      <c r="H3862" s="46" t="n"/>
      <c r="I3862" s="52" t="inlineStr">
        <is>
          <t>Thunder Wave</t>
        </is>
      </c>
      <c r="J3862" s="46" t="n"/>
      <c r="K3862" s="61" t="inlineStr">
        <is>
          <t>Surf</t>
        </is>
      </c>
      <c r="L3862" s="46" t="n"/>
      <c r="M3862" s="51" t="inlineStr">
        <is>
          <t>Whirlwind</t>
        </is>
      </c>
      <c r="N3862" s="46" t="n"/>
      <c r="O3862" s="60" t="inlineStr">
        <is>
          <t>Aerial Ace</t>
        </is>
      </c>
      <c r="P3862" s="46" t="n"/>
      <c r="Q3862" s="47" t="inlineStr">
        <is>
          <t>Moves</t>
        </is>
      </c>
    </row>
    <row r="3863">
      <c r="E3863" s="63" t="inlineStr">
        <is>
          <t>Psychic</t>
        </is>
      </c>
      <c r="F3863" s="46" t="n"/>
      <c r="G3863" s="60" t="inlineStr">
        <is>
          <t>Aerial Ace</t>
        </is>
      </c>
      <c r="H3863" s="46" t="n"/>
      <c r="I3863" s="52" t="inlineStr">
        <is>
          <t>Thunderbolt</t>
        </is>
      </c>
      <c r="J3863" s="46" t="n"/>
      <c r="K3863" s="51" t="inlineStr">
        <is>
          <t>Supersonic</t>
        </is>
      </c>
      <c r="L3863" s="46" t="n"/>
      <c r="M3863" s="53" t="inlineStr">
        <is>
          <t>Spikes</t>
        </is>
      </c>
      <c r="N3863" s="46" t="n"/>
      <c r="O3863" s="63" t="inlineStr">
        <is>
          <t>Rest</t>
        </is>
      </c>
      <c r="P3863" s="46" t="n"/>
    </row>
    <row r="3864">
      <c r="E3864" s="63" t="inlineStr">
        <is>
          <t>Reflect</t>
        </is>
      </c>
      <c r="F3864" s="46" t="n"/>
      <c r="G3864" s="59"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3" t="inlineStr">
        <is>
          <t>Dream Eater</t>
        </is>
      </c>
      <c r="F3865" s="46" t="n"/>
      <c r="G3865" s="53" t="inlineStr">
        <is>
          <t>Earthquake</t>
        </is>
      </c>
      <c r="H3865" s="46" t="n"/>
      <c r="I3865" s="64" t="inlineStr">
        <is>
          <t>Ice Beam</t>
        </is>
      </c>
      <c r="J3865" s="46" t="n"/>
      <c r="K3865" s="60" t="inlineStr">
        <is>
          <t>Aerial Ace</t>
        </is>
      </c>
      <c r="L3865" s="46" t="n"/>
      <c r="M3865" s="60"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
Items: Full Restore / Full Restore / Full Restore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3" t="inlineStr">
        <is>
          <t>Hypnosis</t>
        </is>
      </c>
      <c r="F3872" s="46" t="n"/>
      <c r="G3872" s="58" t="inlineStr">
        <is>
          <t>Sunny Day</t>
        </is>
      </c>
      <c r="H3872" s="46" t="n"/>
      <c r="I3872" s="61" t="inlineStr">
        <is>
          <t>Surf</t>
        </is>
      </c>
      <c r="J3872" s="46" t="n"/>
      <c r="K3872" s="51" t="inlineStr">
        <is>
          <t>Hyper Beam</t>
        </is>
      </c>
      <c r="L3872" s="46" t="n"/>
      <c r="M3872" s="51" t="inlineStr">
        <is>
          <t>Whirlwind</t>
        </is>
      </c>
      <c r="N3872" s="46" t="n"/>
      <c r="O3872" s="60" t="inlineStr">
        <is>
          <t>Sky Attack</t>
        </is>
      </c>
      <c r="P3872" s="46" t="n"/>
      <c r="Q3872" s="47" t="inlineStr">
        <is>
          <t>Moves</t>
        </is>
      </c>
    </row>
    <row r="3873">
      <c r="E3873" s="63" t="inlineStr">
        <is>
          <t>Psychic</t>
        </is>
      </c>
      <c r="F3873" s="46" t="n"/>
      <c r="G3873" s="60" t="inlineStr">
        <is>
          <t>Aerial Ace</t>
        </is>
      </c>
      <c r="H3873" s="46" t="n"/>
      <c r="I3873" s="51" t="inlineStr">
        <is>
          <t>Supersonic</t>
        </is>
      </c>
      <c r="J3873" s="46" t="n"/>
      <c r="K3873" s="52" t="inlineStr">
        <is>
          <t>Thunderbolt</t>
        </is>
      </c>
      <c r="L3873" s="46" t="n"/>
      <c r="M3873" s="53" t="inlineStr">
        <is>
          <t>Spikes</t>
        </is>
      </c>
      <c r="N3873" s="46" t="n"/>
      <c r="O3873" s="63" t="inlineStr">
        <is>
          <t>Rest</t>
        </is>
      </c>
      <c r="P3873" s="46" t="n"/>
    </row>
    <row r="3874">
      <c r="E3874" s="63" t="inlineStr">
        <is>
          <t>Reflect</t>
        </is>
      </c>
      <c r="F3874" s="46" t="n"/>
      <c r="G3874" s="59"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3" t="inlineStr">
        <is>
          <t>Dream Eater</t>
        </is>
      </c>
      <c r="F3875" s="46" t="n"/>
      <c r="G3875" s="53" t="inlineStr">
        <is>
          <t>Earthquake</t>
        </is>
      </c>
      <c r="H3875" s="46" t="n"/>
      <c r="I3875" s="60" t="inlineStr">
        <is>
          <t>Aerial Ace</t>
        </is>
      </c>
      <c r="J3875" s="46" t="n"/>
      <c r="K3875" s="64" t="inlineStr">
        <is>
          <t>Ice Beam</t>
        </is>
      </c>
      <c r="L3875" s="46" t="n"/>
      <c r="M3875" s="60"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
Items: Super Potion / Super Potion</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60" t="inlineStr">
        <is>
          <t>Wing Attack</t>
        </is>
      </c>
      <c r="L12" s="46" t="n"/>
      <c r="M12" s="65" t="inlineStr">
        <is>
          <t>Low Sweep</t>
        </is>
      </c>
      <c r="N12" s="46" t="n"/>
      <c r="O12" s="51" t="inlineStr">
        <is>
          <t>Return</t>
        </is>
      </c>
      <c r="P12" s="46" t="n"/>
      <c r="Q12" s="47" t="inlineStr">
        <is>
          <t>Moves</t>
        </is>
      </c>
    </row>
    <row r="13">
      <c r="E13" s="51" t="inlineStr">
        <is>
          <t>Extreme Speed</t>
        </is>
      </c>
      <c r="F13" s="46" t="n"/>
      <c r="G13" s="63" t="inlineStr">
        <is>
          <t>Psybeam</t>
        </is>
      </c>
      <c r="H13" s="46" t="n"/>
      <c r="I13" s="65" t="inlineStr">
        <is>
          <t>Double Kick</t>
        </is>
      </c>
      <c r="J13" s="46" t="n"/>
      <c r="K13" s="51" t="inlineStr">
        <is>
          <t>Quick Attack</t>
        </is>
      </c>
      <c r="L13" s="46" t="n"/>
      <c r="M13" s="62" t="inlineStr">
        <is>
          <t>Rock Throw</t>
        </is>
      </c>
      <c r="N13" s="46" t="n"/>
      <c r="O13" s="62" t="inlineStr">
        <is>
          <t>Rock Tomb</t>
        </is>
      </c>
      <c r="P13" s="46" t="n"/>
    </row>
    <row r="14">
      <c r="E14" s="56" t="inlineStr">
        <is>
          <t>-</t>
        </is>
      </c>
      <c r="F14" s="46" t="n"/>
      <c r="G14" s="51" t="inlineStr">
        <is>
          <t>Dizzy Punch</t>
        </is>
      </c>
      <c r="H14" s="46" t="n"/>
      <c r="I14" s="62"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60" t="inlineStr">
        <is>
          <t>Pluck</t>
        </is>
      </c>
      <c r="H24" s="46" t="n"/>
      <c r="I24" s="50" t="inlineStr">
        <is>
          <t>Bite</t>
        </is>
      </c>
      <c r="J24" s="46" t="n"/>
      <c r="K24" s="53" t="inlineStr">
        <is>
          <t>Bulldoze</t>
        </is>
      </c>
      <c r="L24" s="46" t="n"/>
      <c r="M24" s="65" t="inlineStr">
        <is>
          <t>Drain Punch</t>
        </is>
      </c>
      <c r="N24" s="46" t="n"/>
      <c r="O24" s="62"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3" t="inlineStr">
        <is>
          <t>Psybeam</t>
        </is>
      </c>
      <c r="P25" s="46" t="n"/>
    </row>
    <row r="26">
      <c r="E26" s="51" t="inlineStr">
        <is>
          <t>Swagger</t>
        </is>
      </c>
      <c r="F26" s="46" t="n"/>
      <c r="G26" s="60" t="inlineStr">
        <is>
          <t>Roost</t>
        </is>
      </c>
      <c r="H26" s="46" t="n"/>
      <c r="I26" s="53" t="inlineStr">
        <is>
          <t>Earth Power</t>
        </is>
      </c>
      <c r="J26" s="46" t="n"/>
      <c r="K26" s="62" t="inlineStr">
        <is>
          <t>Rock Tomb</t>
        </is>
      </c>
      <c r="L26" s="46" t="n"/>
      <c r="M26" s="51" t="inlineStr">
        <is>
          <t>Fake Out</t>
        </is>
      </c>
      <c r="N26" s="46" t="n"/>
      <c r="O26" s="64" t="inlineStr">
        <is>
          <t>Aurora Beam</t>
        </is>
      </c>
      <c r="P26" s="46" t="n"/>
    </row>
    <row r="27">
      <c r="E27" s="51" t="inlineStr">
        <is>
          <t>Roar</t>
        </is>
      </c>
      <c r="F27" s="46" t="n"/>
      <c r="G27" s="55" t="inlineStr">
        <is>
          <t>Toxic</t>
        </is>
      </c>
      <c r="H27" s="46" t="n"/>
      <c r="I27" s="58" t="inlineStr">
        <is>
          <t>Flamethrower</t>
        </is>
      </c>
      <c r="J27" s="46" t="n"/>
      <c r="K27" s="50" t="inlineStr">
        <is>
          <t>Taunt</t>
        </is>
      </c>
      <c r="L27" s="46" t="n"/>
      <c r="M27" s="62" t="inlineStr">
        <is>
          <t>Rock Tomb</t>
        </is>
      </c>
      <c r="N27" s="46" t="n"/>
      <c r="O27" s="63"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
Items: Super Potion / Super Potion</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2" t="inlineStr">
        <is>
          <t>Stealth Rock</t>
        </is>
      </c>
      <c r="F36" s="46" t="n"/>
      <c r="G36" s="58" t="inlineStr">
        <is>
          <t>Flamethrower</t>
        </is>
      </c>
      <c r="H36" s="46" t="n"/>
      <c r="I36" s="51" t="inlineStr">
        <is>
          <t>Swords Dance</t>
        </is>
      </c>
      <c r="J36" s="46" t="n"/>
      <c r="K36" s="62" t="inlineStr">
        <is>
          <t>Rock Slide</t>
        </is>
      </c>
      <c r="L36" s="46" t="n"/>
      <c r="M36" s="53" t="inlineStr">
        <is>
          <t>Earthquake</t>
        </is>
      </c>
      <c r="N36" s="46" t="n"/>
      <c r="O36" s="50" t="inlineStr">
        <is>
          <t>Hone Claws</t>
        </is>
      </c>
      <c r="P36" s="46" t="n"/>
      <c r="Q36" s="47" t="inlineStr">
        <is>
          <t>Moves</t>
        </is>
      </c>
    </row>
    <row r="37">
      <c r="E37" s="62" t="inlineStr">
        <is>
          <t>Rock Slide</t>
        </is>
      </c>
      <c r="F37" s="46" t="n"/>
      <c r="G37" s="62" t="inlineStr">
        <is>
          <t>Ancient Power</t>
        </is>
      </c>
      <c r="H37" s="46" t="n"/>
      <c r="I37" s="53" t="inlineStr">
        <is>
          <t>Earthquake</t>
        </is>
      </c>
      <c r="J37" s="46" t="n"/>
      <c r="K37" s="54" t="inlineStr">
        <is>
          <t>X-Scissor</t>
        </is>
      </c>
      <c r="L37" s="46" t="n"/>
      <c r="M37" s="68" t="inlineStr">
        <is>
          <t>Dragon Claw</t>
        </is>
      </c>
      <c r="N37" s="46" t="n"/>
      <c r="O37" s="61" t="inlineStr">
        <is>
          <t>Razor Shell</t>
        </is>
      </c>
      <c r="P37" s="46" t="n"/>
    </row>
    <row r="38">
      <c r="E38" s="51" t="inlineStr">
        <is>
          <t>Explosion</t>
        </is>
      </c>
      <c r="F38" s="46" t="n"/>
      <c r="G38" s="53" t="inlineStr">
        <is>
          <t>Earth Power</t>
        </is>
      </c>
      <c r="H38" s="46" t="n"/>
      <c r="I38" s="60" t="inlineStr">
        <is>
          <t>Aerial Ace</t>
        </is>
      </c>
      <c r="J38" s="46" t="n"/>
      <c r="K38" s="61" t="inlineStr">
        <is>
          <t>Aqua Jet</t>
        </is>
      </c>
      <c r="L38" s="46" t="n"/>
      <c r="M38" s="58" t="inlineStr">
        <is>
          <t>Flamethrower</t>
        </is>
      </c>
      <c r="N38" s="46" t="n"/>
      <c r="O38" s="62" t="inlineStr">
        <is>
          <t>Rock Slide</t>
        </is>
      </c>
      <c r="P38" s="46" t="n"/>
    </row>
    <row r="39">
      <c r="E39" s="52" t="inlineStr">
        <is>
          <t>Volt Switch</t>
        </is>
      </c>
      <c r="F39" s="46" t="n"/>
      <c r="G39" s="58" t="inlineStr">
        <is>
          <t>Will-O-Wisp</t>
        </is>
      </c>
      <c r="H39" s="46" t="n"/>
      <c r="I39" s="62" t="inlineStr">
        <is>
          <t>Rock Slide</t>
        </is>
      </c>
      <c r="J39" s="46" t="n"/>
      <c r="K39" s="60"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c r="Q44" s="44" t="inlineStr">
        <is>
          <t>Items: Super Potion / Super Potion</t>
        </is>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1" t="inlineStr">
        <is>
          <t>Scald</t>
        </is>
      </c>
      <c r="J48" s="46" t="n"/>
      <c r="K48" s="64" t="inlineStr">
        <is>
          <t>Ice Punch</t>
        </is>
      </c>
      <c r="L48" s="46" t="n"/>
      <c r="M48" s="61"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60" t="inlineStr">
        <is>
          <t>Drill Peck</t>
        </is>
      </c>
      <c r="L49" s="46" t="n"/>
      <c r="M49" s="55" t="inlineStr">
        <is>
          <t>Sludge Bomb</t>
        </is>
      </c>
      <c r="N49" s="46" t="n"/>
      <c r="O49" s="50" t="inlineStr">
        <is>
          <t>Crunch</t>
        </is>
      </c>
      <c r="P49" s="46" t="n"/>
    </row>
    <row r="50">
      <c r="E50" s="52" t="inlineStr">
        <is>
          <t>Thunder Wave</t>
        </is>
      </c>
      <c r="F50" s="46" t="n"/>
      <c r="G50" s="62" t="inlineStr">
        <is>
          <t>Rock Slide</t>
        </is>
      </c>
      <c r="H50" s="46" t="n"/>
      <c r="I50" s="64" t="inlineStr">
        <is>
          <t>Ice Beam</t>
        </is>
      </c>
      <c r="J50" s="46" t="n"/>
      <c r="K50" s="65" t="inlineStr">
        <is>
          <t>Brick Break</t>
        </is>
      </c>
      <c r="L50" s="46" t="n"/>
      <c r="M50" s="51" t="inlineStr">
        <is>
          <t>Rapid Spin</t>
        </is>
      </c>
      <c r="N50" s="46" t="n"/>
      <c r="O50" s="61"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4"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
Items: Super Potion / Super Potion</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2" t="inlineStr">
        <is>
          <t>Rock Slide</t>
        </is>
      </c>
      <c r="F61" s="46" t="n"/>
      <c r="G61" s="60" t="inlineStr">
        <is>
          <t>Acrobatics</t>
        </is>
      </c>
      <c r="H61" s="46" t="n"/>
      <c r="I61" s="50" t="inlineStr">
        <is>
          <t>Knock Off</t>
        </is>
      </c>
      <c r="J61" s="46" t="n"/>
    </row>
    <row r="62">
      <c r="E62" s="66" t="inlineStr">
        <is>
          <t>Bullet Punch</t>
        </is>
      </c>
      <c r="F62" s="46" t="n"/>
      <c r="G62" s="62" t="inlineStr">
        <is>
          <t>Rock Slide</t>
        </is>
      </c>
      <c r="H62" s="46" t="n"/>
      <c r="I62" s="62" t="inlineStr">
        <is>
          <t>Rock Slide</t>
        </is>
      </c>
      <c r="J62" s="46" t="n"/>
    </row>
    <row r="63">
      <c r="E63" s="62"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c r="Q66" s="44" t="inlineStr">
        <is>
          <t>Items: Super Potion / Super Potion</t>
        </is>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9"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8" t="inlineStr">
        <is>
          <t>Flamethrower</t>
        </is>
      </c>
      <c r="J71" s="46" t="n"/>
    </row>
    <row r="72">
      <c r="E72" s="52" t="inlineStr">
        <is>
          <t>Thunderbolt</t>
        </is>
      </c>
      <c r="F72" s="46" t="n"/>
      <c r="G72" s="58" t="inlineStr">
        <is>
          <t>Will-O-Wisp</t>
        </is>
      </c>
      <c r="H72" s="46" t="n"/>
      <c r="I72" s="59" t="inlineStr">
        <is>
          <t>Energy Ball</t>
        </is>
      </c>
      <c r="J72" s="46" t="n"/>
    </row>
    <row r="73">
      <c r="E73" s="51" t="inlineStr">
        <is>
          <t>Protect</t>
        </is>
      </c>
      <c r="F73" s="46" t="n"/>
      <c r="G73" s="51" t="inlineStr">
        <is>
          <t>Protect</t>
        </is>
      </c>
      <c r="H73" s="46" t="n"/>
      <c r="I73" s="63"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
Items: Super Potion / Super Potion</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2"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
Items: Super Potion / Super Potion</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60" t="inlineStr">
        <is>
          <t>Wing Attack</t>
        </is>
      </c>
      <c r="H94" s="46" t="n"/>
      <c r="I94" s="53" t="inlineStr">
        <is>
          <t>Bulldoze</t>
        </is>
      </c>
      <c r="J94" s="46" t="n"/>
      <c r="Q94" s="47" t="inlineStr">
        <is>
          <t>Moves</t>
        </is>
      </c>
    </row>
    <row r="95">
      <c r="E95" s="50" t="inlineStr">
        <is>
          <t>Bite</t>
        </is>
      </c>
      <c r="F95" s="46" t="n"/>
      <c r="G95" s="55" t="inlineStr">
        <is>
          <t>Poison Sting</t>
        </is>
      </c>
      <c r="H95" s="46" t="n"/>
      <c r="I95" s="58"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
Items: Super Potion / Super Potion</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2" t="inlineStr">
        <is>
          <t>Rock Slide</t>
        </is>
      </c>
      <c r="J107" s="46" t="n"/>
    </row>
    <row r="108">
      <c r="E108" s="52" t="inlineStr">
        <is>
          <t>Thunder Fang</t>
        </is>
      </c>
      <c r="F108" s="46" t="n"/>
      <c r="G108" s="60" t="inlineStr">
        <is>
          <t>Aerial Ace</t>
        </is>
      </c>
      <c r="H108" s="46" t="n"/>
      <c r="I108" s="58"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
Items: Hyper Potion / Hyper Potion</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8" t="inlineStr">
        <is>
          <t>Overheat</t>
        </is>
      </c>
      <c r="F118" s="46" t="n"/>
      <c r="G118" s="58" t="inlineStr">
        <is>
          <t>Overheat</t>
        </is>
      </c>
      <c r="H118" s="46" t="n"/>
      <c r="I118" s="58" t="inlineStr">
        <is>
          <t>Overheat</t>
        </is>
      </c>
      <c r="J118" s="46" t="n"/>
      <c r="K118" s="58" t="inlineStr">
        <is>
          <t>Overheat</t>
        </is>
      </c>
      <c r="L118" s="46" t="n"/>
      <c r="Q118" s="47" t="inlineStr">
        <is>
          <t>Moves</t>
        </is>
      </c>
    </row>
    <row r="119">
      <c r="E119" s="51" t="inlineStr">
        <is>
          <t>Take Down</t>
        </is>
      </c>
      <c r="F119" s="46" t="n"/>
      <c r="G119" s="55" t="inlineStr">
        <is>
          <t>Smog</t>
        </is>
      </c>
      <c r="H119" s="46" t="n"/>
      <c r="I119" s="51" t="inlineStr">
        <is>
          <t>Tackle</t>
        </is>
      </c>
      <c r="J119" s="46" t="n"/>
      <c r="K119" s="58" t="inlineStr">
        <is>
          <t>Sunny Day</t>
        </is>
      </c>
      <c r="L119" s="46" t="n"/>
    </row>
    <row r="120">
      <c r="E120" s="53" t="inlineStr">
        <is>
          <t>Magnitude</t>
        </is>
      </c>
      <c r="F120" s="46" t="n"/>
      <c r="G120" s="63" t="inlineStr">
        <is>
          <t>Light Screen</t>
        </is>
      </c>
      <c r="H120" s="46" t="n"/>
      <c r="I120" s="58" t="inlineStr">
        <is>
          <t>Sunny Day</t>
        </is>
      </c>
      <c r="J120" s="46" t="n"/>
      <c r="K120" s="51" t="inlineStr">
        <is>
          <t>Body Slam</t>
        </is>
      </c>
      <c r="L120" s="46" t="n"/>
    </row>
    <row r="121">
      <c r="E121" s="58" t="inlineStr">
        <is>
          <t>Sunny Day</t>
        </is>
      </c>
      <c r="F121" s="46" t="n"/>
      <c r="G121" s="58"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
Items: Hyper Potion / Hyper Potion</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8" t="inlineStr">
        <is>
          <t>Sunny Day</t>
        </is>
      </c>
      <c r="H130" s="46" t="n"/>
      <c r="I130" s="61" t="inlineStr">
        <is>
          <t>Water Gun</t>
        </is>
      </c>
      <c r="J130" s="46" t="n"/>
      <c r="K130" s="53" t="inlineStr">
        <is>
          <t>Sand Attack</t>
        </is>
      </c>
      <c r="L130" s="46" t="n"/>
      <c r="M130" s="53" t="inlineStr">
        <is>
          <t>Earthquake</t>
        </is>
      </c>
      <c r="N130" s="46" t="n"/>
      <c r="Q130" s="47" t="inlineStr">
        <is>
          <t>Moves</t>
        </is>
      </c>
    </row>
    <row r="131">
      <c r="E131" s="60" t="inlineStr">
        <is>
          <t>Mirror Move</t>
        </is>
      </c>
      <c r="F131" s="46" t="n"/>
      <c r="G131" s="60"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9" t="inlineStr">
        <is>
          <t>Solar Beam</t>
        </is>
      </c>
      <c r="H132" s="46" t="n"/>
      <c r="I132" s="51" t="inlineStr">
        <is>
          <t>Protect</t>
        </is>
      </c>
      <c r="J132" s="46" t="n"/>
      <c r="K132" s="66" t="inlineStr">
        <is>
          <t>Steel Wing</t>
        </is>
      </c>
      <c r="L132" s="46" t="n"/>
      <c r="M132" s="68" t="inlineStr">
        <is>
          <t>Dragon Dance</t>
        </is>
      </c>
      <c r="N132" s="46" t="n"/>
    </row>
    <row r="133">
      <c r="E133" s="60" t="inlineStr">
        <is>
          <t>Aerial Ace</t>
        </is>
      </c>
      <c r="F133" s="46" t="n"/>
      <c r="G133" s="59" t="inlineStr">
        <is>
          <t>Synthesis</t>
        </is>
      </c>
      <c r="H133" s="46" t="n"/>
      <c r="I133" s="60" t="inlineStr">
        <is>
          <t>Aerial Ace</t>
        </is>
      </c>
      <c r="J133" s="46" t="n"/>
      <c r="K133" s="60" t="inlineStr">
        <is>
          <t>Aerial Ace</t>
        </is>
      </c>
      <c r="L133" s="46" t="n"/>
      <c r="M133" s="60"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60" t="inlineStr">
        <is>
          <t>Aerial Ace</t>
        </is>
      </c>
      <c r="H143" s="46" t="n"/>
      <c r="I143" s="62" t="inlineStr">
        <is>
          <t>Rock Slide</t>
        </is>
      </c>
      <c r="J143" s="46" t="n"/>
    </row>
    <row r="144">
      <c r="E144" s="55" t="inlineStr">
        <is>
          <t>Poison Fang</t>
        </is>
      </c>
      <c r="F144" s="46" t="n"/>
      <c r="G144" s="51" t="inlineStr">
        <is>
          <t>Whirlwind</t>
        </is>
      </c>
      <c r="H144" s="46" t="n"/>
      <c r="I144" s="58"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
Items: Hyper Potion / Hyper Potion / Hyper Potion / Hyper Potion</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3" t="inlineStr">
        <is>
          <t>Psychic</t>
        </is>
      </c>
      <c r="H154" s="46" t="n"/>
      <c r="I154" s="63" t="inlineStr">
        <is>
          <t>Light Screen</t>
        </is>
      </c>
      <c r="J154" s="46" t="n"/>
      <c r="K154" s="58" t="inlineStr">
        <is>
          <t>Sunny Day</t>
        </is>
      </c>
      <c r="L154" s="46" t="n"/>
      <c r="Q154" s="47" t="inlineStr">
        <is>
          <t>Moves</t>
        </is>
      </c>
    </row>
    <row r="155">
      <c r="E155" s="62" t="inlineStr">
        <is>
          <t>Ancient Power</t>
        </is>
      </c>
      <c r="F155" s="46" t="n"/>
      <c r="G155" s="58" t="inlineStr">
        <is>
          <t>Sunny Day</t>
        </is>
      </c>
      <c r="H155" s="46" t="n"/>
      <c r="I155" s="63" t="inlineStr">
        <is>
          <t>Psychic</t>
        </is>
      </c>
      <c r="J155" s="46" t="n"/>
      <c r="K155" s="59" t="inlineStr">
        <is>
          <t>Solar Beam</t>
        </is>
      </c>
      <c r="L155" s="46" t="n"/>
    </row>
    <row r="156">
      <c r="E156" s="63" t="inlineStr">
        <is>
          <t>Psychic</t>
        </is>
      </c>
      <c r="F156" s="46" t="n"/>
      <c r="G156" s="67" t="inlineStr">
        <is>
          <t>Confuse Ray</t>
        </is>
      </c>
      <c r="H156" s="46" t="n"/>
      <c r="I156" s="63" t="inlineStr">
        <is>
          <t>Hypnosis</t>
        </is>
      </c>
      <c r="J156" s="46" t="n"/>
      <c r="K156" s="63" t="inlineStr">
        <is>
          <t>Psychic</t>
        </is>
      </c>
      <c r="L156" s="46" t="n"/>
    </row>
    <row r="157">
      <c r="E157" s="63" t="inlineStr">
        <is>
          <t>Light Screen</t>
        </is>
      </c>
      <c r="F157" s="46" t="n"/>
      <c r="G157" s="63" t="inlineStr">
        <is>
          <t>Calm Mind</t>
        </is>
      </c>
      <c r="H157" s="46" t="n"/>
      <c r="I157" s="63" t="inlineStr">
        <is>
          <t>Calm Mind</t>
        </is>
      </c>
      <c r="J157" s="46" t="n"/>
      <c r="K157" s="58"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c r="Q162" s="44" t="inlineStr">
        <is>
          <t>Items: Super Potion / Super Potion</t>
        </is>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1" t="inlineStr">
        <is>
          <t>Aqua Cutter</t>
        </is>
      </c>
      <c r="J166" s="46" t="n"/>
      <c r="Q166" s="47" t="inlineStr">
        <is>
          <t>Moves</t>
        </is>
      </c>
    </row>
    <row r="167">
      <c r="E167" s="50" t="inlineStr">
        <is>
          <t>Assurance</t>
        </is>
      </c>
      <c r="F167" s="46" t="n"/>
      <c r="G167" s="60" t="inlineStr">
        <is>
          <t>Aerial Ace</t>
        </is>
      </c>
      <c r="H167" s="46" t="n"/>
      <c r="I167" s="51" t="inlineStr">
        <is>
          <t>Hyper Fang</t>
        </is>
      </c>
      <c r="J167" s="46" t="n"/>
    </row>
    <row r="168">
      <c r="E168" s="52" t="inlineStr">
        <is>
          <t>Thunder Fang</t>
        </is>
      </c>
      <c r="F168" s="46" t="n"/>
      <c r="G168" s="51" t="inlineStr">
        <is>
          <t>Whirlwind</t>
        </is>
      </c>
      <c r="H168" s="46" t="n"/>
      <c r="I168" s="61"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
Items: Hyper Potion / Hyper Potion</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1" t="inlineStr">
        <is>
          <t>Water Pulse</t>
        </is>
      </c>
      <c r="F178" s="46" t="n"/>
      <c r="G178" s="61" t="inlineStr">
        <is>
          <t>Rain Dance</t>
        </is>
      </c>
      <c r="H178" s="46" t="n"/>
      <c r="I178" s="51" t="inlineStr">
        <is>
          <t>Encore</t>
        </is>
      </c>
      <c r="J178" s="46" t="n"/>
      <c r="K178" s="61" t="inlineStr">
        <is>
          <t>Water Pulse</t>
        </is>
      </c>
      <c r="L178" s="46" t="n"/>
      <c r="M178" s="61" t="inlineStr">
        <is>
          <t>Water Pulse</t>
        </is>
      </c>
      <c r="N178" s="46" t="n"/>
      <c r="Q178" s="47" t="inlineStr">
        <is>
          <t>Moves</t>
        </is>
      </c>
    </row>
    <row r="179">
      <c r="E179" s="51" t="inlineStr">
        <is>
          <t>Attract</t>
        </is>
      </c>
      <c r="F179" s="46" t="n"/>
      <c r="G179" s="61" t="inlineStr">
        <is>
          <t>Water Pulse</t>
        </is>
      </c>
      <c r="H179" s="46" t="n"/>
      <c r="I179" s="51" t="inlineStr">
        <is>
          <t>Body Slam</t>
        </is>
      </c>
      <c r="J179" s="46" t="n"/>
      <c r="K179" s="61" t="inlineStr">
        <is>
          <t>Crabhammer</t>
        </is>
      </c>
      <c r="L179" s="46" t="n"/>
      <c r="M179" s="51" t="inlineStr">
        <is>
          <t>Double Team</t>
        </is>
      </c>
      <c r="N179" s="46" t="n"/>
    </row>
    <row r="180">
      <c r="E180" s="51" t="inlineStr">
        <is>
          <t>Sweet Kiss</t>
        </is>
      </c>
      <c r="F180" s="46" t="n"/>
      <c r="G180" s="63" t="inlineStr">
        <is>
          <t>Amnesia</t>
        </is>
      </c>
      <c r="H180" s="46" t="n"/>
      <c r="I180" s="64" t="inlineStr">
        <is>
          <t>Aurora Beam</t>
        </is>
      </c>
      <c r="J180" s="46" t="n"/>
      <c r="K180" s="50" t="inlineStr">
        <is>
          <t>Taunt</t>
        </is>
      </c>
      <c r="L180" s="46" t="n"/>
      <c r="M180" s="64" t="inlineStr">
        <is>
          <t>Ice Beam</t>
        </is>
      </c>
      <c r="N180" s="46" t="n"/>
    </row>
    <row r="181">
      <c r="E181" s="51" t="inlineStr">
        <is>
          <t>Flail</t>
        </is>
      </c>
      <c r="F181" s="46" t="n"/>
      <c r="G181" s="53" t="inlineStr">
        <is>
          <t>Earthquake</t>
        </is>
      </c>
      <c r="H181" s="46" t="n"/>
      <c r="I181" s="61" t="inlineStr">
        <is>
          <t>Water Pulse</t>
        </is>
      </c>
      <c r="J181" s="46" t="n"/>
      <c r="K181" s="51" t="inlineStr">
        <is>
          <t>Leer</t>
        </is>
      </c>
      <c r="L181" s="46" t="n"/>
      <c r="M181" s="63"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
Items: Full Restore / Full Restore</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9" t="inlineStr">
        <is>
          <t>Leech Seed</t>
        </is>
      </c>
      <c r="J190" s="46" t="n"/>
      <c r="K190" s="61" t="inlineStr">
        <is>
          <t>Surf</t>
        </is>
      </c>
      <c r="L190" s="46" t="n"/>
      <c r="M190" s="60"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2" t="inlineStr">
        <is>
          <t>Rock Slide</t>
        </is>
      </c>
      <c r="N191" s="46" t="n"/>
    </row>
    <row r="192">
      <c r="E192" s="53" t="inlineStr">
        <is>
          <t>Sand Attack</t>
        </is>
      </c>
      <c r="F192" s="46" t="n"/>
      <c r="G192" s="51" t="inlineStr">
        <is>
          <t>Swagger</t>
        </is>
      </c>
      <c r="H192" s="46" t="n"/>
      <c r="I192" s="59" t="inlineStr">
        <is>
          <t>Needle Arm</t>
        </is>
      </c>
      <c r="J192" s="46" t="n"/>
      <c r="K192" s="51" t="inlineStr">
        <is>
          <t>Strength</t>
        </is>
      </c>
      <c r="L192" s="46" t="n"/>
      <c r="M192" s="51" t="inlineStr">
        <is>
          <t>Swords Dance</t>
        </is>
      </c>
      <c r="N192" s="46" t="n"/>
    </row>
    <row r="193">
      <c r="E193" s="50" t="inlineStr">
        <is>
          <t>Crunch</t>
        </is>
      </c>
      <c r="F193" s="46" t="n"/>
      <c r="G193" s="63" t="inlineStr">
        <is>
          <t>Extrasensory</t>
        </is>
      </c>
      <c r="H193" s="46" t="n"/>
      <c r="I193" s="59"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
Items: Full Restore / Full Restore</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3" t="inlineStr">
        <is>
          <t>Psychic</t>
        </is>
      </c>
      <c r="L203" s="46" t="n"/>
      <c r="M203" s="64" t="inlineStr">
        <is>
          <t>Ice Beam</t>
        </is>
      </c>
      <c r="N203" s="46" t="n"/>
    </row>
    <row r="204">
      <c r="E204" s="51" t="inlineStr">
        <is>
          <t>Curse</t>
        </is>
      </c>
      <c r="F204" s="46" t="n"/>
      <c r="G204" s="58" t="inlineStr">
        <is>
          <t>Will O Wisp</t>
        </is>
      </c>
      <c r="H204" s="46" t="n"/>
      <c r="I204" s="67" t="inlineStr">
        <is>
          <t>Night Shade</t>
        </is>
      </c>
      <c r="J204" s="46" t="n"/>
      <c r="K204" s="52" t="inlineStr">
        <is>
          <t>Thunderbolt</t>
        </is>
      </c>
      <c r="L204" s="46" t="n"/>
      <c r="M204" s="62"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
Items: Full Restore / Full Restore</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3" t="inlineStr">
        <is>
          <t>Light Screen</t>
        </is>
      </c>
      <c r="H214" s="46" t="n"/>
      <c r="I214" s="51" t="inlineStr">
        <is>
          <t>Attract</t>
        </is>
      </c>
      <c r="J214" s="46" t="n"/>
      <c r="K214" s="67" t="inlineStr">
        <is>
          <t>Shadow Ball</t>
        </is>
      </c>
      <c r="L214" s="46" t="n"/>
      <c r="M214" s="61"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4" t="inlineStr">
        <is>
          <t>Hail</t>
        </is>
      </c>
      <c r="F216" s="46" t="n"/>
      <c r="G216" s="64" t="inlineStr">
        <is>
          <t>Icy Wind</t>
        </is>
      </c>
      <c r="H216" s="46" t="n"/>
      <c r="I216" s="64" t="inlineStr">
        <is>
          <t>Hail</t>
        </is>
      </c>
      <c r="J216" s="46" t="n"/>
      <c r="K216" s="64" t="inlineStr">
        <is>
          <t>Hail</t>
        </is>
      </c>
      <c r="L216" s="46" t="n"/>
      <c r="M216" s="64" t="inlineStr">
        <is>
          <t>Ice Beam</t>
        </is>
      </c>
      <c r="N216" s="46" t="n"/>
    </row>
    <row r="217">
      <c r="E217" s="64" t="inlineStr">
        <is>
          <t>Ice Ball</t>
        </is>
      </c>
      <c r="F217" s="46" t="n"/>
      <c r="G217" s="64" t="inlineStr">
        <is>
          <t>Ice Beam</t>
        </is>
      </c>
      <c r="H217" s="46" t="n"/>
      <c r="I217" s="64" t="inlineStr">
        <is>
          <t>Blizzard</t>
        </is>
      </c>
      <c r="J217" s="46" t="n"/>
      <c r="K217" s="64" t="inlineStr">
        <is>
          <t>Ice Beam</t>
        </is>
      </c>
      <c r="L217" s="46" t="n"/>
      <c r="M217" s="64"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
Items: Full Restore / Full Restore</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2" t="inlineStr">
        <is>
          <t>Rock Tomb</t>
        </is>
      </c>
      <c r="F226" s="46" t="n"/>
      <c r="G226" s="51" t="inlineStr">
        <is>
          <t>Double Edge</t>
        </is>
      </c>
      <c r="H226" s="46" t="n"/>
      <c r="I226" s="51" t="inlineStr">
        <is>
          <t>Smokescreen</t>
        </is>
      </c>
      <c r="J226" s="46" t="n"/>
      <c r="K226" s="58" t="inlineStr">
        <is>
          <t>Flamethrower</t>
        </is>
      </c>
      <c r="L226" s="46" t="n"/>
      <c r="M226" s="58"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1" t="inlineStr">
        <is>
          <t>Surf</t>
        </is>
      </c>
      <c r="J228" s="46" t="n"/>
      <c r="K228" s="68" t="inlineStr">
        <is>
          <t>Dragon Breath</t>
        </is>
      </c>
      <c r="L228" s="46" t="n"/>
      <c r="M228" s="62" t="inlineStr">
        <is>
          <t>Rock Slide</t>
        </is>
      </c>
      <c r="N228" s="46" t="n"/>
    </row>
    <row r="229">
      <c r="E229" s="51" t="inlineStr">
        <is>
          <t>Double Edge</t>
        </is>
      </c>
      <c r="F229" s="46" t="n"/>
      <c r="G229" s="60"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c r="Q234" s="44" t="inlineStr">
        <is>
          <t>Items: Full Restore / Full Restore / Full Restore / Full Restore</t>
        </is>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1" t="inlineStr">
        <is>
          <t>Rain Dance</t>
        </is>
      </c>
      <c r="F238" s="46" t="n"/>
      <c r="G238" s="55" t="inlineStr">
        <is>
          <t>Toxic</t>
        </is>
      </c>
      <c r="H238" s="46" t="n"/>
      <c r="I238" s="59"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1" t="inlineStr">
        <is>
          <t>Water Spout</t>
        </is>
      </c>
      <c r="F239" s="46" t="n"/>
      <c r="G239" s="61" t="inlineStr">
        <is>
          <t>Hydro Pump</t>
        </is>
      </c>
      <c r="H239" s="46" t="n"/>
      <c r="I239" s="61" t="inlineStr">
        <is>
          <t>Surf</t>
        </is>
      </c>
      <c r="J239" s="46" t="n"/>
      <c r="K239" s="61" t="inlineStr">
        <is>
          <t>Surf</t>
        </is>
      </c>
      <c r="L239" s="46" t="n"/>
      <c r="M239" s="53" t="inlineStr">
        <is>
          <t>Earthquake</t>
        </is>
      </c>
      <c r="N239" s="46" t="n"/>
      <c r="O239" s="61" t="inlineStr">
        <is>
          <t>Surf</t>
        </is>
      </c>
      <c r="P239" s="46" t="n"/>
    </row>
    <row r="240">
      <c r="E240" s="51" t="inlineStr">
        <is>
          <t>Double Edge</t>
        </is>
      </c>
      <c r="F240" s="46" t="n"/>
      <c r="G240" s="55" t="inlineStr">
        <is>
          <t>Sludge Bomb</t>
        </is>
      </c>
      <c r="H240" s="46" t="n"/>
      <c r="I240" s="59" t="inlineStr">
        <is>
          <t>Leech Seed</t>
        </is>
      </c>
      <c r="J240" s="46" t="n"/>
      <c r="K240" s="63" t="inlineStr">
        <is>
          <t>Amnesia</t>
        </is>
      </c>
      <c r="L240" s="46" t="n"/>
      <c r="M240" s="51" t="inlineStr">
        <is>
          <t>Hyper Beam</t>
        </is>
      </c>
      <c r="N240" s="46" t="n"/>
      <c r="O240" s="64" t="inlineStr">
        <is>
          <t>Ice Beam</t>
        </is>
      </c>
      <c r="P240" s="46" t="n"/>
    </row>
    <row r="241">
      <c r="E241" s="64" t="inlineStr">
        <is>
          <t>Blizzard</t>
        </is>
      </c>
      <c r="F241" s="46" t="n"/>
      <c r="G241" s="64" t="inlineStr">
        <is>
          <t>Ice Beam</t>
        </is>
      </c>
      <c r="H241" s="46" t="n"/>
      <c r="I241" s="51" t="inlineStr">
        <is>
          <t>Double Team</t>
        </is>
      </c>
      <c r="J241" s="46" t="n"/>
      <c r="K241" s="51" t="inlineStr">
        <is>
          <t>Hyper Beam</t>
        </is>
      </c>
      <c r="L241" s="46" t="n"/>
      <c r="M241" s="61"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
Items: Full Restore / Full Restore / Full Restore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3" t="inlineStr">
        <is>
          <t>Psychic</t>
        </is>
      </c>
      <c r="H250" s="46" t="n"/>
      <c r="I250" s="50" t="inlineStr">
        <is>
          <t>Pursuit</t>
        </is>
      </c>
      <c r="J250" s="46" t="n"/>
      <c r="K250" s="51" t="inlineStr">
        <is>
          <t>Fake Out</t>
        </is>
      </c>
      <c r="L250" s="46" t="n"/>
      <c r="Q250" s="47" t="inlineStr">
        <is>
          <t>Moves</t>
        </is>
      </c>
    </row>
    <row r="251">
      <c r="E251" s="62" t="inlineStr">
        <is>
          <t>Rock Slide</t>
        </is>
      </c>
      <c r="F251" s="46" t="n"/>
      <c r="G251" s="63" t="inlineStr">
        <is>
          <t>Light Screen</t>
        </is>
      </c>
      <c r="H251" s="46" t="n"/>
      <c r="I251" s="65" t="inlineStr">
        <is>
          <t>Counter</t>
        </is>
      </c>
      <c r="J251" s="46" t="n"/>
      <c r="K251" s="65" t="inlineStr">
        <is>
          <t>Focus Punch</t>
        </is>
      </c>
      <c r="L251" s="46" t="n"/>
    </row>
    <row r="252">
      <c r="E252" s="65" t="inlineStr">
        <is>
          <t>Focus Punch</t>
        </is>
      </c>
      <c r="F252" s="46" t="n"/>
      <c r="G252" s="63"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
Items: Full Restore / Full Restore / Full Restore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3" t="inlineStr">
        <is>
          <t>Psychic</t>
        </is>
      </c>
      <c r="H260" s="46" t="n"/>
      <c r="I260" s="50" t="inlineStr">
        <is>
          <t>Pursuit</t>
        </is>
      </c>
      <c r="J260" s="46" t="n"/>
      <c r="K260" s="51" t="inlineStr">
        <is>
          <t>Fake Out</t>
        </is>
      </c>
      <c r="L260" s="46" t="n"/>
      <c r="Q260" s="47" t="inlineStr">
        <is>
          <t>Moves</t>
        </is>
      </c>
    </row>
    <row r="261">
      <c r="E261" s="62" t="inlineStr">
        <is>
          <t>Rock Slide</t>
        </is>
      </c>
      <c r="F261" s="46" t="n"/>
      <c r="G261" s="63" t="inlineStr">
        <is>
          <t>Light Screen</t>
        </is>
      </c>
      <c r="H261" s="46" t="n"/>
      <c r="I261" s="65" t="inlineStr">
        <is>
          <t>Counter</t>
        </is>
      </c>
      <c r="J261" s="46" t="n"/>
      <c r="K261" s="65" t="inlineStr">
        <is>
          <t>Focus Punch</t>
        </is>
      </c>
      <c r="L261" s="46" t="n"/>
    </row>
    <row r="262">
      <c r="E262" s="65" t="inlineStr">
        <is>
          <t>Focus Punch</t>
        </is>
      </c>
      <c r="F262" s="46" t="n"/>
      <c r="G262" s="63"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
Items: Full Restore / Full Restore / Full Restore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2" t="inlineStr">
        <is>
          <t>Rock Slide</t>
        </is>
      </c>
      <c r="H271" s="46" t="n"/>
      <c r="I271" s="63" t="inlineStr">
        <is>
          <t>Light Screen</t>
        </is>
      </c>
      <c r="J271" s="46" t="n"/>
      <c r="K271" s="65" t="inlineStr">
        <is>
          <t>Counter</t>
        </is>
      </c>
      <c r="L271" s="46" t="n"/>
      <c r="M271" s="65" t="inlineStr">
        <is>
          <t>Focus Punch</t>
        </is>
      </c>
      <c r="N271" s="46" t="n"/>
    </row>
    <row r="272">
      <c r="E272" s="58" t="inlineStr">
        <is>
          <t>Fire Punch</t>
        </is>
      </c>
      <c r="F272" s="46" t="n"/>
      <c r="G272" s="65" t="inlineStr">
        <is>
          <t>Focus Punch</t>
        </is>
      </c>
      <c r="H272" s="46" t="n"/>
      <c r="I272" s="63" t="inlineStr">
        <is>
          <t>Reflect</t>
        </is>
      </c>
      <c r="J272" s="46" t="n"/>
      <c r="K272" s="51" t="inlineStr">
        <is>
          <t>Protect</t>
        </is>
      </c>
      <c r="L272" s="46" t="n"/>
      <c r="M272" s="51" t="inlineStr">
        <is>
          <t>Belly Drum</t>
        </is>
      </c>
      <c r="N272" s="46" t="n"/>
    </row>
    <row r="273">
      <c r="E273" s="64" t="inlineStr">
        <is>
          <t>Ice Punch</t>
        </is>
      </c>
      <c r="F273" s="46" t="n"/>
      <c r="G273" s="65" t="inlineStr">
        <is>
          <t>Bulk Up</t>
        </is>
      </c>
      <c r="H273" s="46" t="n"/>
      <c r="I273" s="63"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
Items: Full Restore / Full Restore / Full Restore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2" t="inlineStr">
        <is>
          <t>Rock Slide</t>
        </is>
      </c>
      <c r="J281" s="46" t="n"/>
      <c r="K281" s="63" t="inlineStr">
        <is>
          <t>Light Screen</t>
        </is>
      </c>
      <c r="L281" s="46" t="n"/>
      <c r="M281" s="65" t="inlineStr">
        <is>
          <t>Counter</t>
        </is>
      </c>
      <c r="N281" s="46" t="n"/>
      <c r="O281" s="65" t="inlineStr">
        <is>
          <t>Focus Punch</t>
        </is>
      </c>
      <c r="P281" s="46" t="n"/>
    </row>
    <row r="282">
      <c r="E282" s="53" t="inlineStr">
        <is>
          <t>Earthquake</t>
        </is>
      </c>
      <c r="F282" s="46" t="n"/>
      <c r="G282" s="58" t="inlineStr">
        <is>
          <t>Fire Punch</t>
        </is>
      </c>
      <c r="H282" s="46" t="n"/>
      <c r="I282" s="65" t="inlineStr">
        <is>
          <t>Focus Punch</t>
        </is>
      </c>
      <c r="J282" s="46" t="n"/>
      <c r="K282" s="63" t="inlineStr">
        <is>
          <t>Reflect</t>
        </is>
      </c>
      <c r="L282" s="46" t="n"/>
      <c r="M282" s="51" t="inlineStr">
        <is>
          <t>Protect</t>
        </is>
      </c>
      <c r="N282" s="46" t="n"/>
      <c r="O282" s="51" t="inlineStr">
        <is>
          <t>Belly Drum</t>
        </is>
      </c>
      <c r="P282" s="46" t="n"/>
    </row>
    <row r="283">
      <c r="E283" s="65" t="inlineStr">
        <is>
          <t>Bulk Up</t>
        </is>
      </c>
      <c r="F283" s="46" t="n"/>
      <c r="G283" s="64" t="inlineStr">
        <is>
          <t>Ice Punch</t>
        </is>
      </c>
      <c r="H283" s="46" t="n"/>
      <c r="I283" s="65" t="inlineStr">
        <is>
          <t>Bulk Up</t>
        </is>
      </c>
      <c r="J283" s="46" t="n"/>
      <c r="K283" s="63"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
Items: Full Restore / Full Restore / Full Restore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8" t="inlineStr">
        <is>
          <t>Overheat</t>
        </is>
      </c>
      <c r="F290" s="46" t="n"/>
      <c r="G290" s="58" t="inlineStr">
        <is>
          <t>Flamethrower</t>
        </is>
      </c>
      <c r="H290" s="46" t="n"/>
      <c r="I290" s="58" t="inlineStr">
        <is>
          <t>Overheat</t>
        </is>
      </c>
      <c r="J290" s="46" t="n"/>
      <c r="K290" s="58" t="inlineStr">
        <is>
          <t>Overheat</t>
        </is>
      </c>
      <c r="L290" s="46" t="n"/>
      <c r="Q290" s="47" t="inlineStr">
        <is>
          <t>Moves</t>
        </is>
      </c>
    </row>
    <row r="291">
      <c r="E291" s="51" t="inlineStr">
        <is>
          <t>Attract</t>
        </is>
      </c>
      <c r="F291" s="46" t="n"/>
      <c r="G291" s="51" t="inlineStr">
        <is>
          <t>Attract</t>
        </is>
      </c>
      <c r="H291" s="46" t="n"/>
      <c r="I291" s="58" t="inlineStr">
        <is>
          <t>Sunny Day</t>
        </is>
      </c>
      <c r="J291" s="46" t="n"/>
      <c r="K291" s="58" t="inlineStr">
        <is>
          <t>Sunny Day</t>
        </is>
      </c>
      <c r="L291" s="46" t="n"/>
    </row>
    <row r="292">
      <c r="E292" s="63" t="inlineStr">
        <is>
          <t>Light Screen</t>
        </is>
      </c>
      <c r="F292" s="46" t="n"/>
      <c r="G292" s="59" t="inlineStr">
        <is>
          <t>Solar Beam</t>
        </is>
      </c>
      <c r="H292" s="46" t="n"/>
      <c r="I292" s="53" t="inlineStr">
        <is>
          <t>Earthquake</t>
        </is>
      </c>
      <c r="J292" s="46" t="n"/>
      <c r="K292" s="51" t="inlineStr">
        <is>
          <t>Explosion</t>
        </is>
      </c>
      <c r="L292" s="46" t="n"/>
    </row>
    <row r="293">
      <c r="E293" s="62" t="inlineStr">
        <is>
          <t>Rock Slide</t>
        </is>
      </c>
      <c r="F293" s="46" t="n"/>
      <c r="G293" s="60"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
Items: Full Restore / Full Restore / Full Restore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8" t="inlineStr">
        <is>
          <t>Overheat</t>
        </is>
      </c>
      <c r="H300" s="46" t="n"/>
      <c r="I300" s="58" t="inlineStr">
        <is>
          <t>Flamethrower</t>
        </is>
      </c>
      <c r="J300" s="46" t="n"/>
      <c r="K300" s="58" t="inlineStr">
        <is>
          <t>Overheat</t>
        </is>
      </c>
      <c r="L300" s="46" t="n"/>
      <c r="M300" s="58" t="inlineStr">
        <is>
          <t>Overheat</t>
        </is>
      </c>
      <c r="N300" s="46" t="n"/>
      <c r="Q300" s="47" t="inlineStr">
        <is>
          <t>Moves</t>
        </is>
      </c>
    </row>
    <row r="301">
      <c r="E301" s="58" t="inlineStr">
        <is>
          <t>Flamethrower</t>
        </is>
      </c>
      <c r="F301" s="46" t="n"/>
      <c r="G301" s="51" t="inlineStr">
        <is>
          <t>Attract</t>
        </is>
      </c>
      <c r="H301" s="46" t="n"/>
      <c r="I301" s="51" t="inlineStr">
        <is>
          <t>Attract</t>
        </is>
      </c>
      <c r="J301" s="46" t="n"/>
      <c r="K301" s="58" t="inlineStr">
        <is>
          <t>Sunny Day</t>
        </is>
      </c>
      <c r="L301" s="46" t="n"/>
      <c r="M301" s="58" t="inlineStr">
        <is>
          <t>Sunny Day</t>
        </is>
      </c>
      <c r="N301" s="46" t="n"/>
    </row>
    <row r="302">
      <c r="E302" s="51" t="inlineStr">
        <is>
          <t>Roar</t>
        </is>
      </c>
      <c r="F302" s="46" t="n"/>
      <c r="G302" s="63" t="inlineStr">
        <is>
          <t>Light Screen</t>
        </is>
      </c>
      <c r="H302" s="46" t="n"/>
      <c r="I302" s="59" t="inlineStr">
        <is>
          <t>Solar Beam</t>
        </is>
      </c>
      <c r="J302" s="46" t="n"/>
      <c r="K302" s="53" t="inlineStr">
        <is>
          <t>Earthquake</t>
        </is>
      </c>
      <c r="L302" s="46" t="n"/>
      <c r="M302" s="51" t="inlineStr">
        <is>
          <t>Explosion</t>
        </is>
      </c>
      <c r="N302" s="46" t="n"/>
    </row>
    <row r="303">
      <c r="E303" s="58" t="inlineStr">
        <is>
          <t>Sunny Day</t>
        </is>
      </c>
      <c r="F303" s="46" t="n"/>
      <c r="G303" s="62" t="inlineStr">
        <is>
          <t>Rock Slide</t>
        </is>
      </c>
      <c r="H303" s="46" t="n"/>
      <c r="I303" s="60"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
Items: Full Restore / Full Restore / Full Restore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8" t="inlineStr">
        <is>
          <t>Overheat</t>
        </is>
      </c>
      <c r="J310" s="46" t="n"/>
      <c r="K310" s="58" t="inlineStr">
        <is>
          <t>Flamethrower</t>
        </is>
      </c>
      <c r="L310" s="46" t="n"/>
      <c r="M310" s="58" t="inlineStr">
        <is>
          <t>Overheat</t>
        </is>
      </c>
      <c r="N310" s="46" t="n"/>
      <c r="O310" s="58" t="inlineStr">
        <is>
          <t>Overheat</t>
        </is>
      </c>
      <c r="P310" s="46" t="n"/>
      <c r="Q310" s="47" t="inlineStr">
        <is>
          <t>Moves</t>
        </is>
      </c>
    </row>
    <row r="311">
      <c r="E311" s="59" t="inlineStr">
        <is>
          <t>Solar Beam</t>
        </is>
      </c>
      <c r="F311" s="46" t="n"/>
      <c r="G311" s="58" t="inlineStr">
        <is>
          <t>Flamethrower</t>
        </is>
      </c>
      <c r="H311" s="46" t="n"/>
      <c r="I311" s="51" t="inlineStr">
        <is>
          <t>Attract</t>
        </is>
      </c>
      <c r="J311" s="46" t="n"/>
      <c r="K311" s="51" t="inlineStr">
        <is>
          <t>Attract</t>
        </is>
      </c>
      <c r="L311" s="46" t="n"/>
      <c r="M311" s="58" t="inlineStr">
        <is>
          <t>Sunny Day</t>
        </is>
      </c>
      <c r="N311" s="46" t="n"/>
      <c r="O311" s="58" t="inlineStr">
        <is>
          <t>Sunny Day</t>
        </is>
      </c>
      <c r="P311" s="46" t="n"/>
    </row>
    <row r="312">
      <c r="E312" s="50" t="inlineStr">
        <is>
          <t>Taunt</t>
        </is>
      </c>
      <c r="F312" s="46" t="n"/>
      <c r="G312" s="58" t="inlineStr">
        <is>
          <t>Sunny Day</t>
        </is>
      </c>
      <c r="H312" s="46" t="n"/>
      <c r="I312" s="63" t="inlineStr">
        <is>
          <t>Light Screen</t>
        </is>
      </c>
      <c r="J312" s="46" t="n"/>
      <c r="K312" s="59" t="inlineStr">
        <is>
          <t>Solar Beam</t>
        </is>
      </c>
      <c r="L312" s="46" t="n"/>
      <c r="M312" s="53" t="inlineStr">
        <is>
          <t>Earthquake</t>
        </is>
      </c>
      <c r="N312" s="46" t="n"/>
      <c r="O312" s="51" t="inlineStr">
        <is>
          <t>Explosion</t>
        </is>
      </c>
      <c r="P312" s="46" t="n"/>
    </row>
    <row r="313">
      <c r="E313" s="58" t="inlineStr">
        <is>
          <t>Sunny Day</t>
        </is>
      </c>
      <c r="F313" s="46" t="n"/>
      <c r="G313" s="51" t="inlineStr">
        <is>
          <t>Roar</t>
        </is>
      </c>
      <c r="H313" s="46" t="n"/>
      <c r="I313" s="62" t="inlineStr">
        <is>
          <t>Rock Slide</t>
        </is>
      </c>
      <c r="J313" s="46" t="n"/>
      <c r="K313" s="60"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
Items: Full Restore / Full Restore / Full Restore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8" t="inlineStr">
        <is>
          <t>Overheat</t>
        </is>
      </c>
      <c r="H320" s="46" t="n"/>
      <c r="I320" s="51" t="inlineStr">
        <is>
          <t>Roar</t>
        </is>
      </c>
      <c r="J320" s="46" t="n"/>
      <c r="K320" s="58" t="inlineStr">
        <is>
          <t>Flamethrower</t>
        </is>
      </c>
      <c r="L320" s="46" t="n"/>
      <c r="M320" s="58" t="inlineStr">
        <is>
          <t>Overheat</t>
        </is>
      </c>
      <c r="N320" s="46" t="n"/>
      <c r="O320" s="58" t="inlineStr">
        <is>
          <t>Overheat</t>
        </is>
      </c>
      <c r="P320" s="46" t="n"/>
      <c r="Q320" s="47" t="inlineStr">
        <is>
          <t>Moves</t>
        </is>
      </c>
    </row>
    <row r="321">
      <c r="E321" s="58" t="inlineStr">
        <is>
          <t>Flamethrower</t>
        </is>
      </c>
      <c r="F321" s="46" t="n"/>
      <c r="G321" s="51" t="inlineStr">
        <is>
          <t>Attract</t>
        </is>
      </c>
      <c r="H321" s="46" t="n"/>
      <c r="I321" s="59" t="inlineStr">
        <is>
          <t>Solar Beam</t>
        </is>
      </c>
      <c r="J321" s="46" t="n"/>
      <c r="K321" s="51" t="inlineStr">
        <is>
          <t>Attract</t>
        </is>
      </c>
      <c r="L321" s="46" t="n"/>
      <c r="M321" s="58" t="inlineStr">
        <is>
          <t>Sunny Day</t>
        </is>
      </c>
      <c r="N321" s="46" t="n"/>
      <c r="O321" s="58" t="inlineStr">
        <is>
          <t>Sunny Day</t>
        </is>
      </c>
      <c r="P321" s="46" t="n"/>
    </row>
    <row r="322">
      <c r="E322" s="58" t="inlineStr">
        <is>
          <t>Sunny Day</t>
        </is>
      </c>
      <c r="F322" s="46" t="n"/>
      <c r="G322" s="63" t="inlineStr">
        <is>
          <t>Light Screen</t>
        </is>
      </c>
      <c r="H322" s="46" t="n"/>
      <c r="I322" s="50" t="inlineStr">
        <is>
          <t>Taunt</t>
        </is>
      </c>
      <c r="J322" s="46" t="n"/>
      <c r="K322" s="59" t="inlineStr">
        <is>
          <t>Solar Beam</t>
        </is>
      </c>
      <c r="L322" s="46" t="n"/>
      <c r="M322" s="53" t="inlineStr">
        <is>
          <t>Earthquake</t>
        </is>
      </c>
      <c r="N322" s="46" t="n"/>
      <c r="O322" s="51" t="inlineStr">
        <is>
          <t>Explosion</t>
        </is>
      </c>
      <c r="P322" s="46" t="n"/>
    </row>
    <row r="323">
      <c r="E323" s="51" t="inlineStr">
        <is>
          <t>Roar</t>
        </is>
      </c>
      <c r="F323" s="46" t="n"/>
      <c r="G323" s="62" t="inlineStr">
        <is>
          <t>Rock Slide</t>
        </is>
      </c>
      <c r="H323" s="46" t="n"/>
      <c r="I323" s="58" t="inlineStr">
        <is>
          <t>Sunny Day</t>
        </is>
      </c>
      <c r="J323" s="46" t="n"/>
      <c r="K323" s="60"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
Items: Full Restore / Full Restore / Full Restore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3" t="inlineStr">
        <is>
          <t>Hypnosis</t>
        </is>
      </c>
      <c r="F330" s="46" t="n"/>
      <c r="G330" s="61" t="inlineStr">
        <is>
          <t>Rain Dance</t>
        </is>
      </c>
      <c r="H330" s="46" t="n"/>
      <c r="I330" s="61" t="inlineStr">
        <is>
          <t>Water Pulse</t>
        </is>
      </c>
      <c r="J330" s="46" t="n"/>
      <c r="K330" s="63" t="inlineStr">
        <is>
          <t>Rest</t>
        </is>
      </c>
      <c r="L330" s="46" t="n"/>
      <c r="M330" s="61" t="inlineStr">
        <is>
          <t>Water Pulse</t>
        </is>
      </c>
      <c r="N330" s="46" t="n"/>
      <c r="Q330" s="47" t="inlineStr">
        <is>
          <t>Moves</t>
        </is>
      </c>
    </row>
    <row r="331">
      <c r="E331" s="61" t="inlineStr">
        <is>
          <t>Rain Dance</t>
        </is>
      </c>
      <c r="F331" s="46" t="n"/>
      <c r="G331" s="61" t="inlineStr">
        <is>
          <t>Water Pulse</t>
        </is>
      </c>
      <c r="H331" s="46" t="n"/>
      <c r="I331" s="51" t="inlineStr">
        <is>
          <t>Body Slam</t>
        </is>
      </c>
      <c r="J331" s="46" t="n"/>
      <c r="K331" s="61"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4" t="inlineStr">
        <is>
          <t>Ice Beam</t>
        </is>
      </c>
      <c r="N332" s="46" t="n"/>
    </row>
    <row r="333">
      <c r="E333" s="61" t="inlineStr">
        <is>
          <t>Hydro Pump</t>
        </is>
      </c>
      <c r="F333" s="46" t="n"/>
      <c r="G333" s="53" t="inlineStr">
        <is>
          <t>Fissure</t>
        </is>
      </c>
      <c r="H333" s="46" t="n"/>
      <c r="I333" s="64" t="inlineStr">
        <is>
          <t>Ice Beam</t>
        </is>
      </c>
      <c r="J333" s="46" t="n"/>
      <c r="K333" s="51" t="inlineStr">
        <is>
          <t>Double Team</t>
        </is>
      </c>
      <c r="L333" s="46" t="n"/>
      <c r="M333" s="63"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
Items: Full Restore / Full Restore / Full Restore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3" t="inlineStr">
        <is>
          <t>Hypnosis</t>
        </is>
      </c>
      <c r="F340" s="46" t="n"/>
      <c r="G340" s="61" t="inlineStr">
        <is>
          <t>Rain Dance</t>
        </is>
      </c>
      <c r="H340" s="46" t="n"/>
      <c r="I340" s="61" t="inlineStr">
        <is>
          <t>Water Pulse</t>
        </is>
      </c>
      <c r="J340" s="46" t="n"/>
      <c r="K340" s="63" t="inlineStr">
        <is>
          <t>Rest</t>
        </is>
      </c>
      <c r="L340" s="46" t="n"/>
      <c r="M340" s="61" t="inlineStr">
        <is>
          <t>Water Pulse</t>
        </is>
      </c>
      <c r="N340" s="46" t="n"/>
      <c r="Q340" s="47" t="inlineStr">
        <is>
          <t>Moves</t>
        </is>
      </c>
    </row>
    <row r="341">
      <c r="E341" s="61" t="inlineStr">
        <is>
          <t>Rain Dance</t>
        </is>
      </c>
      <c r="F341" s="46" t="n"/>
      <c r="G341" s="61"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4" t="inlineStr">
        <is>
          <t>Ice Beam</t>
        </is>
      </c>
      <c r="N342" s="46" t="n"/>
    </row>
    <row r="343">
      <c r="E343" s="61" t="inlineStr">
        <is>
          <t>Hydro Pump</t>
        </is>
      </c>
      <c r="F343" s="46" t="n"/>
      <c r="G343" s="53" t="inlineStr">
        <is>
          <t>Fissure</t>
        </is>
      </c>
      <c r="H343" s="46" t="n"/>
      <c r="I343" s="64" t="inlineStr">
        <is>
          <t>Ice Beam</t>
        </is>
      </c>
      <c r="J343" s="46" t="n"/>
      <c r="K343" s="51" t="inlineStr">
        <is>
          <t>Double Team</t>
        </is>
      </c>
      <c r="L343" s="46" t="n"/>
      <c r="M343" s="63"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
Items: Full Restore / Full Restore / Full Restore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1" t="inlineStr">
        <is>
          <t>Hydro Pump</t>
        </is>
      </c>
      <c r="F350" s="46" t="n"/>
      <c r="G350" s="61" t="inlineStr">
        <is>
          <t>Rain Dance</t>
        </is>
      </c>
      <c r="H350" s="46" t="n"/>
      <c r="I350" s="63" t="inlineStr">
        <is>
          <t>Hypnosis</t>
        </is>
      </c>
      <c r="J350" s="46" t="n"/>
      <c r="K350" s="61" t="inlineStr">
        <is>
          <t>Water Pulse</t>
        </is>
      </c>
      <c r="L350" s="46" t="n"/>
      <c r="M350" s="63" t="inlineStr">
        <is>
          <t>Rest</t>
        </is>
      </c>
      <c r="N350" s="46" t="n"/>
      <c r="O350" s="61" t="inlineStr">
        <is>
          <t>Water Pulse</t>
        </is>
      </c>
      <c r="P350" s="46" t="n"/>
      <c r="Q350" s="47" t="inlineStr">
        <is>
          <t>Moves</t>
        </is>
      </c>
    </row>
    <row r="351">
      <c r="E351" s="51" t="inlineStr">
        <is>
          <t>Perish Song</t>
        </is>
      </c>
      <c r="F351" s="46" t="n"/>
      <c r="G351" s="61" t="inlineStr">
        <is>
          <t>Water Pulse</t>
        </is>
      </c>
      <c r="H351" s="46" t="n"/>
      <c r="I351" s="61" t="inlineStr">
        <is>
          <t>Rain Dance</t>
        </is>
      </c>
      <c r="J351" s="46" t="n"/>
      <c r="K351" s="51" t="inlineStr">
        <is>
          <t>Body Slam</t>
        </is>
      </c>
      <c r="L351" s="46" t="n"/>
      <c r="M351" s="51" t="inlineStr">
        <is>
          <t>Guillotine</t>
        </is>
      </c>
      <c r="N351" s="46" t="n"/>
      <c r="O351" s="51" t="inlineStr">
        <is>
          <t>Double Team</t>
        </is>
      </c>
      <c r="P351" s="46" t="n"/>
    </row>
    <row r="352">
      <c r="E352" s="64"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4" t="inlineStr">
        <is>
          <t>Ice Beam</t>
        </is>
      </c>
      <c r="P352" s="46" t="n"/>
    </row>
    <row r="353">
      <c r="E353" s="67" t="inlineStr">
        <is>
          <t>Confuse Ray</t>
        </is>
      </c>
      <c r="F353" s="46" t="n"/>
      <c r="G353" s="53" t="inlineStr">
        <is>
          <t>Fissure</t>
        </is>
      </c>
      <c r="H353" s="46" t="n"/>
      <c r="I353" s="61" t="inlineStr">
        <is>
          <t>Hydro Pump</t>
        </is>
      </c>
      <c r="J353" s="46" t="n"/>
      <c r="K353" s="64" t="inlineStr">
        <is>
          <t>Ice Beam</t>
        </is>
      </c>
      <c r="L353" s="46" t="n"/>
      <c r="M353" s="51" t="inlineStr">
        <is>
          <t>Double Team</t>
        </is>
      </c>
      <c r="N353" s="46" t="n"/>
      <c r="O353" s="63"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
Items: Full Restore / Full Restore / Full Restore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1" t="inlineStr">
        <is>
          <t>Hydro Pump</t>
        </is>
      </c>
      <c r="F360" s="46" t="n"/>
      <c r="G360" s="61" t="inlineStr">
        <is>
          <t>Rain Dance</t>
        </is>
      </c>
      <c r="H360" s="46" t="n"/>
      <c r="I360" s="63" t="inlineStr">
        <is>
          <t>Hypnosis</t>
        </is>
      </c>
      <c r="J360" s="46" t="n"/>
      <c r="K360" s="61" t="inlineStr">
        <is>
          <t>Water Pulse</t>
        </is>
      </c>
      <c r="L360" s="46" t="n"/>
      <c r="M360" s="63" t="inlineStr">
        <is>
          <t>Rest</t>
        </is>
      </c>
      <c r="N360" s="46" t="n"/>
      <c r="O360" s="61" t="inlineStr">
        <is>
          <t>Water Pulse</t>
        </is>
      </c>
      <c r="P360" s="46" t="n"/>
      <c r="Q360" s="47" t="inlineStr">
        <is>
          <t>Moves</t>
        </is>
      </c>
    </row>
    <row r="361">
      <c r="E361" s="51" t="inlineStr">
        <is>
          <t>Perish Song</t>
        </is>
      </c>
      <c r="F361" s="46" t="n"/>
      <c r="G361" s="61" t="inlineStr">
        <is>
          <t>Water Pulse</t>
        </is>
      </c>
      <c r="H361" s="46" t="n"/>
      <c r="I361" s="61" t="inlineStr">
        <is>
          <t>Rain Dance</t>
        </is>
      </c>
      <c r="J361" s="46" t="n"/>
      <c r="K361" s="51" t="inlineStr">
        <is>
          <t>Body Slam</t>
        </is>
      </c>
      <c r="L361" s="46" t="n"/>
      <c r="M361" s="51" t="inlineStr">
        <is>
          <t>Guillotine</t>
        </is>
      </c>
      <c r="N361" s="46" t="n"/>
      <c r="O361" s="51" t="inlineStr">
        <is>
          <t>Double Team</t>
        </is>
      </c>
      <c r="P361" s="46" t="n"/>
    </row>
    <row r="362">
      <c r="E362" s="64" t="inlineStr">
        <is>
          <t>Ice Beam</t>
        </is>
      </c>
      <c r="F362" s="46" t="n"/>
      <c r="G362" s="51" t="inlineStr">
        <is>
          <t>Double Team</t>
        </is>
      </c>
      <c r="H362" s="46" t="n"/>
      <c r="I362" s="61" t="inlineStr">
        <is>
          <t>Hydro Pump</t>
        </is>
      </c>
      <c r="J362" s="46" t="n"/>
      <c r="K362" s="51" t="inlineStr">
        <is>
          <t>Protect</t>
        </is>
      </c>
      <c r="L362" s="46" t="n"/>
      <c r="M362" s="50" t="inlineStr">
        <is>
          <t>Taunt</t>
        </is>
      </c>
      <c r="N362" s="46" t="n"/>
      <c r="O362" s="64" t="inlineStr">
        <is>
          <t>Ice Beam</t>
        </is>
      </c>
      <c r="P362" s="46" t="n"/>
    </row>
    <row r="363">
      <c r="E363" s="67" t="inlineStr">
        <is>
          <t>Confuse Ray</t>
        </is>
      </c>
      <c r="F363" s="46" t="n"/>
      <c r="G363" s="53" t="inlineStr">
        <is>
          <t>Fissure</t>
        </is>
      </c>
      <c r="H363" s="46" t="n"/>
      <c r="I363" s="51" t="inlineStr">
        <is>
          <t>Perish Song</t>
        </is>
      </c>
      <c r="J363" s="46" t="n"/>
      <c r="K363" s="64" t="inlineStr">
        <is>
          <t>Sheer Cold</t>
        </is>
      </c>
      <c r="L363" s="46" t="n"/>
      <c r="M363" s="51" t="inlineStr">
        <is>
          <t>Double Team</t>
        </is>
      </c>
      <c r="N363" s="46" t="n"/>
      <c r="O363" s="63"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
Items: Full Restore / Full Restore / Full Restore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3" t="inlineStr">
        <is>
          <t>Light Screen</t>
        </is>
      </c>
      <c r="F370" s="46" t="n"/>
      <c r="G370" s="64"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3" t="inlineStr">
        <is>
          <t>Skill Swap</t>
        </is>
      </c>
      <c r="J371" s="46" t="n"/>
      <c r="K371" s="58" t="inlineStr">
        <is>
          <t>Flamethrower</t>
        </is>
      </c>
      <c r="L371" s="46" t="n"/>
    </row>
    <row r="372">
      <c r="E372" s="63"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8" t="inlineStr">
        <is>
          <t>Fire Blast</t>
        </is>
      </c>
      <c r="H373" s="46" t="n"/>
      <c r="I373" s="63"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
Items: Full Restore / Full Restore / Full Restore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4" t="inlineStr">
        <is>
          <t>Blizzard</t>
        </is>
      </c>
      <c r="F380" s="46" t="n"/>
      <c r="G380" s="63"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3" t="inlineStr">
        <is>
          <t>Skill Swap</t>
        </is>
      </c>
      <c r="L381" s="46" t="n"/>
      <c r="M381" s="58" t="inlineStr">
        <is>
          <t>Flamethrower</t>
        </is>
      </c>
      <c r="N381" s="46" t="n"/>
    </row>
    <row r="382">
      <c r="E382" s="51" t="inlineStr">
        <is>
          <t>Double Edge</t>
        </is>
      </c>
      <c r="F382" s="46" t="n"/>
      <c r="G382" s="63" t="inlineStr">
        <is>
          <t>Skill Swap</t>
        </is>
      </c>
      <c r="H382" s="46" t="n"/>
      <c r="I382" s="51" t="inlineStr">
        <is>
          <t>Endure</t>
        </is>
      </c>
      <c r="J382" s="46" t="n"/>
      <c r="K382" s="51" t="inlineStr">
        <is>
          <t>Facade</t>
        </is>
      </c>
      <c r="L382" s="46" t="n"/>
      <c r="M382" s="52" t="inlineStr">
        <is>
          <t>Thunderbolt</t>
        </is>
      </c>
      <c r="N382" s="46" t="n"/>
    </row>
    <row r="383">
      <c r="E383" s="58" t="inlineStr">
        <is>
          <t>Fire Blast</t>
        </is>
      </c>
      <c r="F383" s="46" t="n"/>
      <c r="G383" s="65" t="inlineStr">
        <is>
          <t>Focus Punch</t>
        </is>
      </c>
      <c r="H383" s="46" t="n"/>
      <c r="I383" s="65" t="inlineStr">
        <is>
          <t>Reversal</t>
        </is>
      </c>
      <c r="J383" s="46" t="n"/>
      <c r="K383" s="63"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
Items: Full Restore / Full Restore / Full Restore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4" t="inlineStr">
        <is>
          <t>Blizzard</t>
        </is>
      </c>
      <c r="F390" s="46" t="n"/>
      <c r="G390" s="63"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3" t="inlineStr">
        <is>
          <t>Skill Swap</t>
        </is>
      </c>
      <c r="L391" s="46" t="n"/>
      <c r="M391" s="58" t="inlineStr">
        <is>
          <t>Flamethrower</t>
        </is>
      </c>
      <c r="N391" s="46" t="n"/>
    </row>
    <row r="392">
      <c r="E392" s="51" t="inlineStr">
        <is>
          <t>Double Edge</t>
        </is>
      </c>
      <c r="F392" s="46" t="n"/>
      <c r="G392" s="63" t="inlineStr">
        <is>
          <t>Skill Swap</t>
        </is>
      </c>
      <c r="H392" s="46" t="n"/>
      <c r="I392" s="51" t="inlineStr">
        <is>
          <t>Endure</t>
        </is>
      </c>
      <c r="J392" s="46" t="n"/>
      <c r="K392" s="51" t="inlineStr">
        <is>
          <t>Facade</t>
        </is>
      </c>
      <c r="L392" s="46" t="n"/>
      <c r="M392" s="52" t="inlineStr">
        <is>
          <t>Thunderbolt</t>
        </is>
      </c>
      <c r="N392" s="46" t="n"/>
    </row>
    <row r="393">
      <c r="E393" s="58" t="inlineStr">
        <is>
          <t>Fire Blast</t>
        </is>
      </c>
      <c r="F393" s="46" t="n"/>
      <c r="G393" s="65" t="inlineStr">
        <is>
          <t>Focus Punch</t>
        </is>
      </c>
      <c r="H393" s="46" t="n"/>
      <c r="I393" s="65" t="inlineStr">
        <is>
          <t>Reversal</t>
        </is>
      </c>
      <c r="J393" s="46" t="n"/>
      <c r="K393" s="63"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
Items: Full Restore / Full Restore / Full Restore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4"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3" t="inlineStr">
        <is>
          <t>Skill Swap</t>
        </is>
      </c>
      <c r="N401" s="46" t="n"/>
      <c r="O401" s="58" t="inlineStr">
        <is>
          <t>Flamethrower</t>
        </is>
      </c>
      <c r="P401" s="46" t="n"/>
    </row>
    <row r="402">
      <c r="E402" s="51" t="inlineStr">
        <is>
          <t>Double Edge</t>
        </is>
      </c>
      <c r="F402" s="46" t="n"/>
      <c r="G402" s="63" t="inlineStr">
        <is>
          <t>Skill Swap</t>
        </is>
      </c>
      <c r="H402" s="46" t="n"/>
      <c r="I402" s="51" t="inlineStr">
        <is>
          <t>Endure</t>
        </is>
      </c>
      <c r="J402" s="46" t="n"/>
      <c r="K402" s="58" t="inlineStr">
        <is>
          <t>Fire Blast</t>
        </is>
      </c>
      <c r="L402" s="46" t="n"/>
      <c r="M402" s="51" t="inlineStr">
        <is>
          <t>Facade</t>
        </is>
      </c>
      <c r="N402" s="46" t="n"/>
      <c r="O402" s="52" t="inlineStr">
        <is>
          <t>Thunderbolt</t>
        </is>
      </c>
      <c r="P402" s="46" t="n"/>
    </row>
    <row r="403">
      <c r="E403" s="58" t="inlineStr">
        <is>
          <t>Fire Blast</t>
        </is>
      </c>
      <c r="F403" s="46" t="n"/>
      <c r="G403" s="65" t="inlineStr">
        <is>
          <t>Focus Punch</t>
        </is>
      </c>
      <c r="H403" s="46" t="n"/>
      <c r="I403" s="65" t="inlineStr">
        <is>
          <t>Reversal</t>
        </is>
      </c>
      <c r="J403" s="46" t="n"/>
      <c r="K403" s="53" t="inlineStr">
        <is>
          <t>Earthquake</t>
        </is>
      </c>
      <c r="L403" s="46" t="n"/>
      <c r="M403" s="63"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
Items: Full Restore / Full Restore / Full Restore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2" t="inlineStr">
        <is>
          <t>Rollout</t>
        </is>
      </c>
      <c r="F411" s="46" t="n"/>
      <c r="G411" s="64" t="inlineStr">
        <is>
          <t>Ice Beam</t>
        </is>
      </c>
      <c r="H411" s="46" t="n"/>
      <c r="I411" s="51" t="inlineStr">
        <is>
          <t>Explosion</t>
        </is>
      </c>
      <c r="J411" s="46" t="n"/>
      <c r="K411" s="51" t="inlineStr">
        <is>
          <t>Explosion</t>
        </is>
      </c>
      <c r="L411" s="46" t="n"/>
    </row>
    <row r="412">
      <c r="E412" s="53" t="inlineStr">
        <is>
          <t>Magnitude</t>
        </is>
      </c>
      <c r="F412" s="46" t="n"/>
      <c r="G412" s="61" t="inlineStr">
        <is>
          <t>Surf</t>
        </is>
      </c>
      <c r="H412" s="46" t="n"/>
      <c r="I412" s="51" t="inlineStr">
        <is>
          <t>Roar</t>
        </is>
      </c>
      <c r="J412" s="46" t="n"/>
      <c r="K412" s="51" t="inlineStr">
        <is>
          <t>Protect</t>
        </is>
      </c>
      <c r="L412" s="46" t="n"/>
    </row>
    <row r="413">
      <c r="E413" s="51" t="inlineStr">
        <is>
          <t>Explosion</t>
        </is>
      </c>
      <c r="F413" s="46" t="n"/>
      <c r="G413" s="62" t="inlineStr">
        <is>
          <t>Rock Slide</t>
        </is>
      </c>
      <c r="H413" s="46" t="n"/>
      <c r="I413" s="62" t="inlineStr">
        <is>
          <t>Rock Slide</t>
        </is>
      </c>
      <c r="J413" s="46" t="n"/>
      <c r="K413" s="62"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
Items: Full Restore / Full Restore / Full Restore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4" t="inlineStr">
        <is>
          <t>Ice Beam</t>
        </is>
      </c>
      <c r="F421" s="46" t="n"/>
      <c r="G421" s="62" t="inlineStr">
        <is>
          <t>Rollout</t>
        </is>
      </c>
      <c r="H421" s="46" t="n"/>
      <c r="I421" s="64" t="inlineStr">
        <is>
          <t>Ice Beam</t>
        </is>
      </c>
      <c r="J421" s="46" t="n"/>
      <c r="K421" s="51" t="inlineStr">
        <is>
          <t>Explosion</t>
        </is>
      </c>
      <c r="L421" s="46" t="n"/>
      <c r="M421" s="51" t="inlineStr">
        <is>
          <t>Explosion</t>
        </is>
      </c>
      <c r="N421" s="46" t="n"/>
    </row>
    <row r="422">
      <c r="E422" s="62" t="inlineStr">
        <is>
          <t>Rock Slide</t>
        </is>
      </c>
      <c r="F422" s="46" t="n"/>
      <c r="G422" s="53" t="inlineStr">
        <is>
          <t>Magnitude</t>
        </is>
      </c>
      <c r="H422" s="46" t="n"/>
      <c r="I422" s="61" t="inlineStr">
        <is>
          <t>Surf</t>
        </is>
      </c>
      <c r="J422" s="46" t="n"/>
      <c r="K422" s="51" t="inlineStr">
        <is>
          <t>Roar</t>
        </is>
      </c>
      <c r="L422" s="46" t="n"/>
      <c r="M422" s="51" t="inlineStr">
        <is>
          <t>Protect</t>
        </is>
      </c>
      <c r="N422" s="46" t="n"/>
    </row>
    <row r="423">
      <c r="E423" s="61" t="inlineStr">
        <is>
          <t>Surf</t>
        </is>
      </c>
      <c r="F423" s="46" t="n"/>
      <c r="G423" s="51" t="inlineStr">
        <is>
          <t>Explosion</t>
        </is>
      </c>
      <c r="H423" s="46" t="n"/>
      <c r="I423" s="62" t="inlineStr">
        <is>
          <t>Rock Slide</t>
        </is>
      </c>
      <c r="J423" s="46" t="n"/>
      <c r="K423" s="62" t="inlineStr">
        <is>
          <t>Rock Slide</t>
        </is>
      </c>
      <c r="L423" s="46" t="n"/>
      <c r="M423" s="62"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
Items: Full Restore / Full Restore / Full Restore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4" t="inlineStr">
        <is>
          <t>Ice Beam</t>
        </is>
      </c>
      <c r="F431" s="46" t="n"/>
      <c r="G431" s="62" t="inlineStr">
        <is>
          <t>Rollout</t>
        </is>
      </c>
      <c r="H431" s="46" t="n"/>
      <c r="I431" s="64" t="inlineStr">
        <is>
          <t>Ice Beam</t>
        </is>
      </c>
      <c r="J431" s="46" t="n"/>
      <c r="K431" s="51" t="inlineStr">
        <is>
          <t>Explosion</t>
        </is>
      </c>
      <c r="L431" s="46" t="n"/>
      <c r="M431" s="51" t="inlineStr">
        <is>
          <t>Explosion</t>
        </is>
      </c>
      <c r="N431" s="46" t="n"/>
    </row>
    <row r="432">
      <c r="E432" s="62" t="inlineStr">
        <is>
          <t>Rock Slide</t>
        </is>
      </c>
      <c r="F432" s="46" t="n"/>
      <c r="G432" s="53" t="inlineStr">
        <is>
          <t>Earthquake</t>
        </is>
      </c>
      <c r="H432" s="46" t="n"/>
      <c r="I432" s="61" t="inlineStr">
        <is>
          <t>Surf</t>
        </is>
      </c>
      <c r="J432" s="46" t="n"/>
      <c r="K432" s="51" t="inlineStr">
        <is>
          <t>Roar</t>
        </is>
      </c>
      <c r="L432" s="46" t="n"/>
      <c r="M432" s="51" t="inlineStr">
        <is>
          <t>Protect</t>
        </is>
      </c>
      <c r="N432" s="46" t="n"/>
    </row>
    <row r="433">
      <c r="E433" s="61" t="inlineStr">
        <is>
          <t>Surf</t>
        </is>
      </c>
      <c r="F433" s="46" t="n"/>
      <c r="G433" s="51" t="inlineStr">
        <is>
          <t>Explosion</t>
        </is>
      </c>
      <c r="H433" s="46" t="n"/>
      <c r="I433" s="62" t="inlineStr">
        <is>
          <t>Rock Slide</t>
        </is>
      </c>
      <c r="J433" s="46" t="n"/>
      <c r="K433" s="62" t="inlineStr">
        <is>
          <t>Rock Slide</t>
        </is>
      </c>
      <c r="L433" s="46" t="n"/>
      <c r="M433" s="62"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
Items: Full Restore / Full Restore / Full Restore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2"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2" t="inlineStr">
        <is>
          <t>Rollout</t>
        </is>
      </c>
      <c r="H441" s="46" t="n"/>
      <c r="I441" s="64" t="inlineStr">
        <is>
          <t>Ice Beam</t>
        </is>
      </c>
      <c r="J441" s="46" t="n"/>
      <c r="K441" s="64"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2" t="inlineStr">
        <is>
          <t>Rock Slide</t>
        </is>
      </c>
      <c r="J442" s="46" t="n"/>
      <c r="K442" s="61"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1" t="inlineStr">
        <is>
          <t>Surf</t>
        </is>
      </c>
      <c r="J443" s="46" t="n"/>
      <c r="K443" s="62" t="inlineStr">
        <is>
          <t>Rock Slide</t>
        </is>
      </c>
      <c r="L443" s="46" t="n"/>
      <c r="M443" s="62" t="inlineStr">
        <is>
          <t>Rock Slide</t>
        </is>
      </c>
      <c r="N443" s="46" t="n"/>
      <c r="O443" s="62"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
Items: Full Restore / Full Restore / Full Restore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3" t="inlineStr">
        <is>
          <t>Psychic</t>
        </is>
      </c>
      <c r="J450" s="46" t="n"/>
      <c r="K450" s="53" t="inlineStr">
        <is>
          <t>Earthquake</t>
        </is>
      </c>
      <c r="L450" s="46" t="n"/>
      <c r="M450" s="58" t="inlineStr">
        <is>
          <t>Sunny Day</t>
        </is>
      </c>
      <c r="N450" s="46" t="n"/>
      <c r="Q450" s="47" t="inlineStr">
        <is>
          <t>Moves</t>
        </is>
      </c>
    </row>
    <row r="451">
      <c r="E451" s="63" t="inlineStr">
        <is>
          <t>Psychic</t>
        </is>
      </c>
      <c r="F451" s="46" t="n"/>
      <c r="G451" s="62" t="inlineStr">
        <is>
          <t>Ancient Power</t>
        </is>
      </c>
      <c r="H451" s="46" t="n"/>
      <c r="I451" s="63" t="inlineStr">
        <is>
          <t>Rest</t>
        </is>
      </c>
      <c r="J451" s="46" t="n"/>
      <c r="K451" s="63" t="inlineStr">
        <is>
          <t>Psychic</t>
        </is>
      </c>
      <c r="L451" s="46" t="n"/>
      <c r="M451" s="59" t="inlineStr">
        <is>
          <t>Solar Beam</t>
        </is>
      </c>
      <c r="N451" s="46" t="n"/>
    </row>
    <row r="452">
      <c r="E452" s="63" t="inlineStr">
        <is>
          <t>Calm Mind</t>
        </is>
      </c>
      <c r="F452" s="46" t="n"/>
      <c r="G452" s="63" t="inlineStr">
        <is>
          <t>Psychic</t>
        </is>
      </c>
      <c r="H452" s="46" t="n"/>
      <c r="I452" s="67" t="inlineStr">
        <is>
          <t>Confuse Ray</t>
        </is>
      </c>
      <c r="J452" s="46" t="n"/>
      <c r="K452" s="63" t="inlineStr">
        <is>
          <t>Rest</t>
        </is>
      </c>
      <c r="L452" s="46" t="n"/>
      <c r="M452" s="63" t="inlineStr">
        <is>
          <t>Psychic</t>
        </is>
      </c>
      <c r="N452" s="46" t="n"/>
    </row>
    <row r="453">
      <c r="E453" s="51" t="inlineStr">
        <is>
          <t>Protect</t>
        </is>
      </c>
      <c r="F453" s="46" t="n"/>
      <c r="G453" s="63" t="inlineStr">
        <is>
          <t>Light Screen</t>
        </is>
      </c>
      <c r="H453" s="46" t="n"/>
      <c r="I453" s="63" t="inlineStr">
        <is>
          <t>Calm Mind</t>
        </is>
      </c>
      <c r="J453" s="46" t="n"/>
      <c r="K453" s="63" t="inlineStr">
        <is>
          <t>Calm Mind</t>
        </is>
      </c>
      <c r="L453" s="46" t="n"/>
      <c r="M453" s="58"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
Items: Full Restore / Full Restore / Full Restore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3" t="inlineStr">
        <is>
          <t>Hypnosis</t>
        </is>
      </c>
      <c r="F460" s="46" t="n"/>
      <c r="G460" s="51" t="inlineStr">
        <is>
          <t>Yawn</t>
        </is>
      </c>
      <c r="H460" s="46" t="n"/>
      <c r="I460" s="53" t="inlineStr">
        <is>
          <t>Earthquake</t>
        </is>
      </c>
      <c r="J460" s="46" t="n"/>
      <c r="K460" s="63" t="inlineStr">
        <is>
          <t>Psychic</t>
        </is>
      </c>
      <c r="L460" s="46" t="n"/>
      <c r="M460" s="53" t="inlineStr">
        <is>
          <t>Earthquake</t>
        </is>
      </c>
      <c r="N460" s="46" t="n"/>
      <c r="O460" s="58" t="inlineStr">
        <is>
          <t>Sunny Day</t>
        </is>
      </c>
      <c r="P460" s="46" t="n"/>
      <c r="Q460" s="47" t="inlineStr">
        <is>
          <t>Moves</t>
        </is>
      </c>
    </row>
    <row r="461">
      <c r="E461" s="63" t="inlineStr">
        <is>
          <t>Dream Eater</t>
        </is>
      </c>
      <c r="F461" s="46" t="n"/>
      <c r="G461" s="63" t="inlineStr">
        <is>
          <t>Psychic</t>
        </is>
      </c>
      <c r="H461" s="46" t="n"/>
      <c r="I461" s="51" t="inlineStr">
        <is>
          <t>Explosion</t>
        </is>
      </c>
      <c r="J461" s="46" t="n"/>
      <c r="K461" s="63" t="inlineStr">
        <is>
          <t>Rest</t>
        </is>
      </c>
      <c r="L461" s="46" t="n"/>
      <c r="M461" s="63" t="inlineStr">
        <is>
          <t>Psychic</t>
        </is>
      </c>
      <c r="N461" s="46" t="n"/>
      <c r="O461" s="59" t="inlineStr">
        <is>
          <t>Solar Beam</t>
        </is>
      </c>
      <c r="P461" s="46" t="n"/>
    </row>
    <row r="462">
      <c r="E462" s="51" t="inlineStr">
        <is>
          <t>Headbutt</t>
        </is>
      </c>
      <c r="F462" s="46" t="n"/>
      <c r="G462" s="63" t="inlineStr">
        <is>
          <t>Calm Mind</t>
        </is>
      </c>
      <c r="H462" s="46" t="n"/>
      <c r="I462" s="63" t="inlineStr">
        <is>
          <t>Psychic</t>
        </is>
      </c>
      <c r="J462" s="46" t="n"/>
      <c r="K462" s="67" t="inlineStr">
        <is>
          <t>Confuse Ray</t>
        </is>
      </c>
      <c r="L462" s="46" t="n"/>
      <c r="M462" s="63" t="inlineStr">
        <is>
          <t>Rest</t>
        </is>
      </c>
      <c r="N462" s="46" t="n"/>
      <c r="O462" s="63" t="inlineStr">
        <is>
          <t>Psychic</t>
        </is>
      </c>
      <c r="P462" s="46" t="n"/>
    </row>
    <row r="463">
      <c r="E463" s="51" t="inlineStr">
        <is>
          <t>Protect</t>
        </is>
      </c>
      <c r="F463" s="46" t="n"/>
      <c r="G463" s="51" t="inlineStr">
        <is>
          <t>Protect</t>
        </is>
      </c>
      <c r="H463" s="46" t="n"/>
      <c r="I463" s="63" t="inlineStr">
        <is>
          <t>Light Screen</t>
        </is>
      </c>
      <c r="J463" s="46" t="n"/>
      <c r="K463" s="63" t="inlineStr">
        <is>
          <t>Calm Mind</t>
        </is>
      </c>
      <c r="L463" s="46" t="n"/>
      <c r="M463" s="63" t="inlineStr">
        <is>
          <t>Calm Mind</t>
        </is>
      </c>
      <c r="N463" s="46" t="n"/>
      <c r="O463" s="58"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
Items: Full Restore / Full Restore / Full Restore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3" t="inlineStr">
        <is>
          <t>Hypnosis</t>
        </is>
      </c>
      <c r="F470" s="46" t="n"/>
      <c r="G470" s="53" t="inlineStr">
        <is>
          <t>Earthquake</t>
        </is>
      </c>
      <c r="H470" s="46" t="n"/>
      <c r="I470" s="51" t="inlineStr">
        <is>
          <t>Yawn</t>
        </is>
      </c>
      <c r="J470" s="46" t="n"/>
      <c r="K470" s="63" t="inlineStr">
        <is>
          <t>Psychic</t>
        </is>
      </c>
      <c r="L470" s="46" t="n"/>
      <c r="M470" s="53" t="inlineStr">
        <is>
          <t>Earthquake</t>
        </is>
      </c>
      <c r="N470" s="46" t="n"/>
      <c r="O470" s="58" t="inlineStr">
        <is>
          <t>Sunny Day</t>
        </is>
      </c>
      <c r="P470" s="46" t="n"/>
      <c r="Q470" s="47" t="inlineStr">
        <is>
          <t>Moves</t>
        </is>
      </c>
    </row>
    <row r="471">
      <c r="E471" s="63" t="inlineStr">
        <is>
          <t>Dream Eater</t>
        </is>
      </c>
      <c r="F471" s="46" t="n"/>
      <c r="G471" s="51" t="inlineStr">
        <is>
          <t>Explosion</t>
        </is>
      </c>
      <c r="H471" s="46" t="n"/>
      <c r="I471" s="63" t="inlineStr">
        <is>
          <t>Psychic</t>
        </is>
      </c>
      <c r="J471" s="46" t="n"/>
      <c r="K471" s="63" t="inlineStr">
        <is>
          <t>Rest</t>
        </is>
      </c>
      <c r="L471" s="46" t="n"/>
      <c r="M471" s="63" t="inlineStr">
        <is>
          <t>Psychic</t>
        </is>
      </c>
      <c r="N471" s="46" t="n"/>
      <c r="O471" s="59" t="inlineStr">
        <is>
          <t>Solar Beam</t>
        </is>
      </c>
      <c r="P471" s="46" t="n"/>
    </row>
    <row r="472">
      <c r="E472" s="51" t="inlineStr">
        <is>
          <t>Headbutt</t>
        </is>
      </c>
      <c r="F472" s="46" t="n"/>
      <c r="G472" s="63" t="inlineStr">
        <is>
          <t>Psychic</t>
        </is>
      </c>
      <c r="H472" s="46" t="n"/>
      <c r="I472" s="63" t="inlineStr">
        <is>
          <t>Calm Mind</t>
        </is>
      </c>
      <c r="J472" s="46" t="n"/>
      <c r="K472" s="67" t="inlineStr">
        <is>
          <t>Confuse Ray</t>
        </is>
      </c>
      <c r="L472" s="46" t="n"/>
      <c r="M472" s="63" t="inlineStr">
        <is>
          <t>Rest</t>
        </is>
      </c>
      <c r="N472" s="46" t="n"/>
      <c r="O472" s="63" t="inlineStr">
        <is>
          <t>Psychic</t>
        </is>
      </c>
      <c r="P472" s="46" t="n"/>
    </row>
    <row r="473">
      <c r="E473" s="51" t="inlineStr">
        <is>
          <t>Protect</t>
        </is>
      </c>
      <c r="F473" s="46" t="n"/>
      <c r="G473" s="63" t="inlineStr">
        <is>
          <t>Light Screen</t>
        </is>
      </c>
      <c r="H473" s="46" t="n"/>
      <c r="I473" s="51" t="inlineStr">
        <is>
          <t>Protect</t>
        </is>
      </c>
      <c r="J473" s="46" t="n"/>
      <c r="K473" s="63" t="inlineStr">
        <is>
          <t>Calm Mind</t>
        </is>
      </c>
      <c r="L473" s="46" t="n"/>
      <c r="M473" s="63" t="inlineStr">
        <is>
          <t>Calm Mind</t>
        </is>
      </c>
      <c r="N473" s="46" t="n"/>
      <c r="O473" s="58"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
Items: Full Restore / Full Restore / Full Restore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3" t="inlineStr">
        <is>
          <t>Hypnosis</t>
        </is>
      </c>
      <c r="F480" s="46" t="n"/>
      <c r="G480" s="53" t="inlineStr">
        <is>
          <t>Earthquake</t>
        </is>
      </c>
      <c r="H480" s="46" t="n"/>
      <c r="I480" s="51" t="inlineStr">
        <is>
          <t>Yawn</t>
        </is>
      </c>
      <c r="J480" s="46" t="n"/>
      <c r="K480" s="63" t="inlineStr">
        <is>
          <t>Psychic</t>
        </is>
      </c>
      <c r="L480" s="46" t="n"/>
      <c r="M480" s="53" t="inlineStr">
        <is>
          <t>Earthquake</t>
        </is>
      </c>
      <c r="N480" s="46" t="n"/>
      <c r="O480" s="58" t="inlineStr">
        <is>
          <t>Sunny Day</t>
        </is>
      </c>
      <c r="P480" s="46" t="n"/>
      <c r="Q480" s="47" t="inlineStr">
        <is>
          <t>Moves</t>
        </is>
      </c>
    </row>
    <row r="481">
      <c r="E481" s="63" t="inlineStr">
        <is>
          <t>Dream Eater</t>
        </is>
      </c>
      <c r="F481" s="46" t="n"/>
      <c r="G481" s="51" t="inlineStr">
        <is>
          <t>Explosion</t>
        </is>
      </c>
      <c r="H481" s="46" t="n"/>
      <c r="I481" s="63" t="inlineStr">
        <is>
          <t>Psychic</t>
        </is>
      </c>
      <c r="J481" s="46" t="n"/>
      <c r="K481" s="63" t="inlineStr">
        <is>
          <t>Rest</t>
        </is>
      </c>
      <c r="L481" s="46" t="n"/>
      <c r="M481" s="63" t="inlineStr">
        <is>
          <t>Psychic</t>
        </is>
      </c>
      <c r="N481" s="46" t="n"/>
      <c r="O481" s="59" t="inlineStr">
        <is>
          <t>Solar Beam</t>
        </is>
      </c>
      <c r="P481" s="46" t="n"/>
    </row>
    <row r="482">
      <c r="E482" s="51" t="inlineStr">
        <is>
          <t>Headbutt</t>
        </is>
      </c>
      <c r="F482" s="46" t="n"/>
      <c r="G482" s="63" t="inlineStr">
        <is>
          <t>Psychic</t>
        </is>
      </c>
      <c r="H482" s="46" t="n"/>
      <c r="I482" s="63" t="inlineStr">
        <is>
          <t>Calm Mind</t>
        </is>
      </c>
      <c r="J482" s="46" t="n"/>
      <c r="K482" s="67" t="inlineStr">
        <is>
          <t>Confuse Ray</t>
        </is>
      </c>
      <c r="L482" s="46" t="n"/>
      <c r="M482" s="63" t="inlineStr">
        <is>
          <t>Rest</t>
        </is>
      </c>
      <c r="N482" s="46" t="n"/>
      <c r="O482" s="63" t="inlineStr">
        <is>
          <t>Psychic</t>
        </is>
      </c>
      <c r="P482" s="46" t="n"/>
    </row>
    <row r="483">
      <c r="E483" s="51" t="inlineStr">
        <is>
          <t>Protect</t>
        </is>
      </c>
      <c r="F483" s="46" t="n"/>
      <c r="G483" s="63" t="inlineStr">
        <is>
          <t>Light Screen</t>
        </is>
      </c>
      <c r="H483" s="46" t="n"/>
      <c r="I483" s="51" t="inlineStr">
        <is>
          <t>Protect</t>
        </is>
      </c>
      <c r="J483" s="46" t="n"/>
      <c r="K483" s="63" t="inlineStr">
        <is>
          <t>Calm Mind</t>
        </is>
      </c>
      <c r="L483" s="46" t="n"/>
      <c r="M483" s="63" t="inlineStr">
        <is>
          <t>Calm Mind</t>
        </is>
      </c>
      <c r="N483" s="46" t="n"/>
      <c r="O483" s="58"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
Items: Full Restore / Full Restore / Full Restore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2"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3" t="inlineStr">
        <is>
          <t>Light Screen</t>
        </is>
      </c>
      <c r="F493" s="46" t="n"/>
      <c r="G493" s="61" t="inlineStr">
        <is>
          <t>Rain Dance</t>
        </is>
      </c>
      <c r="H493" s="46" t="n"/>
      <c r="I493" s="61"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
Items: Full Restore / Full Restore / Full Restore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2"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1"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3" t="inlineStr">
        <is>
          <t>Light Screen</t>
        </is>
      </c>
      <c r="H503" s="46" t="n"/>
      <c r="I503" s="61" t="inlineStr">
        <is>
          <t>Rain Dance</t>
        </is>
      </c>
      <c r="J503" s="46" t="n"/>
      <c r="K503" s="61"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
Items: Full Restore / Full Restore / Full Restore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2"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1"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3" t="inlineStr">
        <is>
          <t>Light Screen</t>
        </is>
      </c>
      <c r="H513" s="46" t="n"/>
      <c r="I513" s="61" t="inlineStr">
        <is>
          <t>Rain Dance</t>
        </is>
      </c>
      <c r="J513" s="46" t="n"/>
      <c r="K513" s="61"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
Items: Full Restore / Full Restore / Full Restore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2"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1"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3" t="inlineStr">
        <is>
          <t>Light Screen</t>
        </is>
      </c>
      <c r="F523" s="46" t="n"/>
      <c r="G523" s="51" t="inlineStr">
        <is>
          <t>Protect</t>
        </is>
      </c>
      <c r="H523" s="46" t="n"/>
      <c r="I523" s="63" t="inlineStr">
        <is>
          <t>Light Screen</t>
        </is>
      </c>
      <c r="J523" s="46" t="n"/>
      <c r="K523" s="61" t="inlineStr">
        <is>
          <t>Rain Dance</t>
        </is>
      </c>
      <c r="L523" s="46" t="n"/>
      <c r="M523" s="61"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
Items: Full Restore / Full Restore / Full Restore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8" t="inlineStr">
        <is>
          <t>Sunny Day</t>
        </is>
      </c>
      <c r="H530" s="46" t="n"/>
      <c r="I530" s="61" t="inlineStr">
        <is>
          <t>Surf</t>
        </is>
      </c>
      <c r="J530" s="46" t="n"/>
      <c r="K530" s="51" t="inlineStr">
        <is>
          <t>Whirlwind</t>
        </is>
      </c>
      <c r="L530" s="46" t="n"/>
      <c r="M530" s="60" t="inlineStr">
        <is>
          <t>Aerial Ace</t>
        </is>
      </c>
      <c r="N530" s="46" t="n"/>
      <c r="Q530" s="47" t="inlineStr">
        <is>
          <t>Moves</t>
        </is>
      </c>
    </row>
    <row r="531">
      <c r="E531" s="52" t="inlineStr">
        <is>
          <t>Thunderbolt</t>
        </is>
      </c>
      <c r="F531" s="46" t="n"/>
      <c r="G531" s="60" t="inlineStr">
        <is>
          <t>Aerial Ace</t>
        </is>
      </c>
      <c r="H531" s="46" t="n"/>
      <c r="I531" s="51" t="inlineStr">
        <is>
          <t>Supersonic</t>
        </is>
      </c>
      <c r="J531" s="46" t="n"/>
      <c r="K531" s="53" t="inlineStr">
        <is>
          <t>Spikes</t>
        </is>
      </c>
      <c r="L531" s="46" t="n"/>
      <c r="M531" s="63" t="inlineStr">
        <is>
          <t>Rest</t>
        </is>
      </c>
      <c r="N531" s="46" t="n"/>
    </row>
    <row r="532">
      <c r="E532" s="51" t="inlineStr">
        <is>
          <t>Protect</t>
        </is>
      </c>
      <c r="F532" s="46" t="n"/>
      <c r="G532" s="59" t="inlineStr">
        <is>
          <t>Solar Beam</t>
        </is>
      </c>
      <c r="H532" s="46" t="n"/>
      <c r="I532" s="51" t="inlineStr">
        <is>
          <t>Protect</t>
        </is>
      </c>
      <c r="J532" s="46" t="n"/>
      <c r="K532" s="66" t="inlineStr">
        <is>
          <t>Steel Wing</t>
        </is>
      </c>
      <c r="L532" s="46" t="n"/>
      <c r="M532" s="68" t="inlineStr">
        <is>
          <t>Dragon Dance</t>
        </is>
      </c>
      <c r="N532" s="46" t="n"/>
    </row>
    <row r="533">
      <c r="E533" s="64" t="inlineStr">
        <is>
          <t>Ice Beam</t>
        </is>
      </c>
      <c r="F533" s="46" t="n"/>
      <c r="G533" s="53" t="inlineStr">
        <is>
          <t>Earthquake</t>
        </is>
      </c>
      <c r="H533" s="46" t="n"/>
      <c r="I533" s="60" t="inlineStr">
        <is>
          <t>Aerial Ace</t>
        </is>
      </c>
      <c r="J533" s="46" t="n"/>
      <c r="K533" s="60"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
Items: Full Restore / Full Restore / Full Restore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3" t="inlineStr">
        <is>
          <t>Hypnosis</t>
        </is>
      </c>
      <c r="F540" s="46" t="n"/>
      <c r="G540" s="58" t="inlineStr">
        <is>
          <t>Sunny Day</t>
        </is>
      </c>
      <c r="H540" s="46" t="n"/>
      <c r="I540" s="52" t="inlineStr">
        <is>
          <t>Thunder Wave</t>
        </is>
      </c>
      <c r="J540" s="46" t="n"/>
      <c r="K540" s="61" t="inlineStr">
        <is>
          <t>Surf</t>
        </is>
      </c>
      <c r="L540" s="46" t="n"/>
      <c r="M540" s="51" t="inlineStr">
        <is>
          <t>Whirlwind</t>
        </is>
      </c>
      <c r="N540" s="46" t="n"/>
      <c r="O540" s="60" t="inlineStr">
        <is>
          <t>Aerial Ace</t>
        </is>
      </c>
      <c r="P540" s="46" t="n"/>
      <c r="Q540" s="47" t="inlineStr">
        <is>
          <t>Moves</t>
        </is>
      </c>
    </row>
    <row r="541">
      <c r="E541" s="63" t="inlineStr">
        <is>
          <t>Psychic</t>
        </is>
      </c>
      <c r="F541" s="46" t="n"/>
      <c r="G541" s="60" t="inlineStr">
        <is>
          <t>Aerial Ace</t>
        </is>
      </c>
      <c r="H541" s="46" t="n"/>
      <c r="I541" s="52" t="inlineStr">
        <is>
          <t>Thunderbolt</t>
        </is>
      </c>
      <c r="J541" s="46" t="n"/>
      <c r="K541" s="51" t="inlineStr">
        <is>
          <t>Supersonic</t>
        </is>
      </c>
      <c r="L541" s="46" t="n"/>
      <c r="M541" s="53" t="inlineStr">
        <is>
          <t>Spikes</t>
        </is>
      </c>
      <c r="N541" s="46" t="n"/>
      <c r="O541" s="63" t="inlineStr">
        <is>
          <t>Rest</t>
        </is>
      </c>
      <c r="P541" s="46" t="n"/>
    </row>
    <row r="542">
      <c r="E542" s="63" t="inlineStr">
        <is>
          <t>Reflect</t>
        </is>
      </c>
      <c r="F542" s="46" t="n"/>
      <c r="G542" s="59"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3" t="inlineStr">
        <is>
          <t>Dream Eater</t>
        </is>
      </c>
      <c r="F543" s="46" t="n"/>
      <c r="G543" s="53" t="inlineStr">
        <is>
          <t>Earthquake</t>
        </is>
      </c>
      <c r="H543" s="46" t="n"/>
      <c r="I543" s="64" t="inlineStr">
        <is>
          <t>Ice Beam</t>
        </is>
      </c>
      <c r="J543" s="46" t="n"/>
      <c r="K543" s="60" t="inlineStr">
        <is>
          <t>Aerial Ace</t>
        </is>
      </c>
      <c r="L543" s="46" t="n"/>
      <c r="M543" s="60"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
Items: Full Restore / Full Restore / Full Restore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3" t="inlineStr">
        <is>
          <t>Hypnosis</t>
        </is>
      </c>
      <c r="F550" s="46" t="n"/>
      <c r="G550" s="58" t="inlineStr">
        <is>
          <t>Sunny Day</t>
        </is>
      </c>
      <c r="H550" s="46" t="n"/>
      <c r="I550" s="52" t="inlineStr">
        <is>
          <t>Thunder Wave</t>
        </is>
      </c>
      <c r="J550" s="46" t="n"/>
      <c r="K550" s="61" t="inlineStr">
        <is>
          <t>Surf</t>
        </is>
      </c>
      <c r="L550" s="46" t="n"/>
      <c r="M550" s="51" t="inlineStr">
        <is>
          <t>Whirlwind</t>
        </is>
      </c>
      <c r="N550" s="46" t="n"/>
      <c r="O550" s="60" t="inlineStr">
        <is>
          <t>Aerial Ace</t>
        </is>
      </c>
      <c r="P550" s="46" t="n"/>
      <c r="Q550" s="47" t="inlineStr">
        <is>
          <t>Moves</t>
        </is>
      </c>
    </row>
    <row r="551">
      <c r="E551" s="63" t="inlineStr">
        <is>
          <t>Psychic</t>
        </is>
      </c>
      <c r="F551" s="46" t="n"/>
      <c r="G551" s="60" t="inlineStr">
        <is>
          <t>Aerial Ace</t>
        </is>
      </c>
      <c r="H551" s="46" t="n"/>
      <c r="I551" s="52" t="inlineStr">
        <is>
          <t>Thunderbolt</t>
        </is>
      </c>
      <c r="J551" s="46" t="n"/>
      <c r="K551" s="51" t="inlineStr">
        <is>
          <t>Supersonic</t>
        </is>
      </c>
      <c r="L551" s="46" t="n"/>
      <c r="M551" s="53" t="inlineStr">
        <is>
          <t>Spikes</t>
        </is>
      </c>
      <c r="N551" s="46" t="n"/>
      <c r="O551" s="63" t="inlineStr">
        <is>
          <t>Rest</t>
        </is>
      </c>
      <c r="P551" s="46" t="n"/>
    </row>
    <row r="552">
      <c r="E552" s="63" t="inlineStr">
        <is>
          <t>Reflect</t>
        </is>
      </c>
      <c r="F552" s="46" t="n"/>
      <c r="G552" s="59"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3" t="inlineStr">
        <is>
          <t>Dream Eater</t>
        </is>
      </c>
      <c r="F553" s="46" t="n"/>
      <c r="G553" s="53" t="inlineStr">
        <is>
          <t>Earthquake</t>
        </is>
      </c>
      <c r="H553" s="46" t="n"/>
      <c r="I553" s="64" t="inlineStr">
        <is>
          <t>Ice Beam</t>
        </is>
      </c>
      <c r="J553" s="46" t="n"/>
      <c r="K553" s="60" t="inlineStr">
        <is>
          <t>Aerial Ace</t>
        </is>
      </c>
      <c r="L553" s="46" t="n"/>
      <c r="M553" s="60"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
Items: Full Restore / Full Restore / Full Restore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3" t="inlineStr">
        <is>
          <t>Hypnosis</t>
        </is>
      </c>
      <c r="F560" s="46" t="n"/>
      <c r="G560" s="58" t="inlineStr">
        <is>
          <t>Sunny Day</t>
        </is>
      </c>
      <c r="H560" s="46" t="n"/>
      <c r="I560" s="61" t="inlineStr">
        <is>
          <t>Surf</t>
        </is>
      </c>
      <c r="J560" s="46" t="n"/>
      <c r="K560" s="51" t="inlineStr">
        <is>
          <t>Hyper Beam</t>
        </is>
      </c>
      <c r="L560" s="46" t="n"/>
      <c r="M560" s="51" t="inlineStr">
        <is>
          <t>Whirlwind</t>
        </is>
      </c>
      <c r="N560" s="46" t="n"/>
      <c r="O560" s="60" t="inlineStr">
        <is>
          <t>Sky Attack</t>
        </is>
      </c>
      <c r="P560" s="46" t="n"/>
      <c r="Q560" s="47" t="inlineStr">
        <is>
          <t>Moves</t>
        </is>
      </c>
    </row>
    <row r="561">
      <c r="E561" s="63" t="inlineStr">
        <is>
          <t>Psychic</t>
        </is>
      </c>
      <c r="F561" s="46" t="n"/>
      <c r="G561" s="60" t="inlineStr">
        <is>
          <t>Aerial Ace</t>
        </is>
      </c>
      <c r="H561" s="46" t="n"/>
      <c r="I561" s="51" t="inlineStr">
        <is>
          <t>Supersonic</t>
        </is>
      </c>
      <c r="J561" s="46" t="n"/>
      <c r="K561" s="52" t="inlineStr">
        <is>
          <t>Thunderbolt</t>
        </is>
      </c>
      <c r="L561" s="46" t="n"/>
      <c r="M561" s="53" t="inlineStr">
        <is>
          <t>Spikes</t>
        </is>
      </c>
      <c r="N561" s="46" t="n"/>
      <c r="O561" s="63" t="inlineStr">
        <is>
          <t>Rest</t>
        </is>
      </c>
      <c r="P561" s="46" t="n"/>
    </row>
    <row r="562">
      <c r="E562" s="63" t="inlineStr">
        <is>
          <t>Reflect</t>
        </is>
      </c>
      <c r="F562" s="46" t="n"/>
      <c r="G562" s="59"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3" t="inlineStr">
        <is>
          <t>Dream Eater</t>
        </is>
      </c>
      <c r="F563" s="46" t="n"/>
      <c r="G563" s="53" t="inlineStr">
        <is>
          <t>Earthquake</t>
        </is>
      </c>
      <c r="H563" s="46" t="n"/>
      <c r="I563" s="60" t="inlineStr">
        <is>
          <t>Aerial Ace</t>
        </is>
      </c>
      <c r="J563" s="46" t="n"/>
      <c r="K563" s="64" t="inlineStr">
        <is>
          <t>Ice Beam</t>
        </is>
      </c>
      <c r="L563" s="46" t="n"/>
      <c r="M563" s="60"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5-35  (60%)</t>
        </is>
      </c>
      <c r="F25" s="30" t="inlineStr">
        <is>
          <t>Wingull  Lv 10-30  (35%)</t>
        </is>
      </c>
      <c r="G25" s="30" t="inlineStr">
        <is>
          <t>Pelipper  Lv 25-30  (5%)</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Magikarp  Lv 10-30  (60%)</t>
        </is>
      </c>
      <c r="F27" s="30" t="inlineStr">
        <is>
          <t>Tentacool  Lv 10-30  (20%)</t>
        </is>
      </c>
      <c r="G27" s="30" t="inlineStr">
        <is>
          <t>Wailmer  Lv 10-30  (20%)</t>
        </is>
      </c>
    </row>
    <row r="28">
      <c r="A28" s="7" t="n"/>
      <c r="B28" s="6" t="n"/>
      <c r="C28" s="74" t="inlineStr">
        <is>
          <t>Super Rod</t>
        </is>
      </c>
      <c r="D28" s="6" t="n">
        <v>30</v>
      </c>
      <c r="E28" s="30" t="inlineStr">
        <is>
          <t>Wailmer  Lv 20-45  (100%)</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Whismur  Lv 5-8  (100%)</t>
        </is>
      </c>
    </row>
    <row r="71">
      <c r="A71" s="7" t="inlineStr">
        <is>
          <t>Granite Cave 1F</t>
        </is>
      </c>
      <c r="B71" s="6" t="inlineStr">
        <is>
          <t>Split 3</t>
        </is>
      </c>
      <c r="C71" s="75" t="inlineStr">
        <is>
          <t>Land</t>
        </is>
      </c>
      <c r="D71" s="6" t="n">
        <v>20</v>
      </c>
      <c r="E71" s="30" t="inlineStr">
        <is>
          <t>Makuhita  Lv 15  (18%)</t>
        </is>
      </c>
      <c r="F71" s="30" t="inlineStr">
        <is>
          <t>Zubat  Lv 15  (17%)</t>
        </is>
      </c>
      <c r="G71" s="30" t="inlineStr">
        <is>
          <t>Geodude  Lv 17  (15%)</t>
        </is>
      </c>
      <c r="H71" s="30" t="inlineStr">
        <is>
          <t>Machop  Lv 16  (12%)</t>
        </is>
      </c>
      <c r="I71" s="30" t="inlineStr">
        <is>
          <t>Woobat  Lv 15  (10%)</t>
        </is>
      </c>
      <c r="J71" s="30" t="inlineStr">
        <is>
          <t>Onix  Lv 16  (10%)</t>
        </is>
      </c>
      <c r="K71" s="30" t="inlineStr">
        <is>
          <t>Rhyhorn  Lv 16  (7%)</t>
        </is>
      </c>
      <c r="L71" s="30" t="inlineStr">
        <is>
          <t>Abra  Lv 16  (5%)</t>
        </is>
      </c>
    </row>
    <row r="72">
      <c r="E72" s="30" t="inlineStr">
        <is>
          <t>Meditite  Lv 16  (4%)</t>
        </is>
      </c>
      <c r="F72" s="30" t="inlineStr">
        <is>
          <t>Riolu  Lv 15  (2%)</t>
        </is>
      </c>
    </row>
    <row r="73">
      <c r="A73" s="7" t="inlineStr">
        <is>
          <t>Granite Cave B1F</t>
        </is>
      </c>
      <c r="B73" s="6" t="inlineStr">
        <is>
          <t>Split 3</t>
        </is>
      </c>
      <c r="C73" s="75" t="inlineStr">
        <is>
          <t>Land</t>
        </is>
      </c>
      <c r="D73" s="6" t="n">
        <v>20</v>
      </c>
      <c r="E73" s="30" t="inlineStr">
        <is>
          <t>Makuhita  Lv 15  (18%)</t>
        </is>
      </c>
      <c r="F73" s="30" t="inlineStr">
        <is>
          <t>Zubat  Lv 15  (17%)</t>
        </is>
      </c>
      <c r="G73" s="30" t="inlineStr">
        <is>
          <t>Geodude  Lv 17  (15%)</t>
        </is>
      </c>
      <c r="H73" s="30" t="inlineStr">
        <is>
          <t>Machop  Lv 16  (12%)</t>
        </is>
      </c>
      <c r="I73" s="30" t="inlineStr">
        <is>
          <t>Woobat  Lv 15  (10%)</t>
        </is>
      </c>
      <c r="J73" s="30" t="inlineStr">
        <is>
          <t>Onix  Lv 16  (10%)</t>
        </is>
      </c>
      <c r="K73" s="30" t="inlineStr">
        <is>
          <t>Rhyhorn  Lv 16  (7%)</t>
        </is>
      </c>
      <c r="L73" s="30" t="inlineStr">
        <is>
          <t>Abra  Lv 16  (5%)</t>
        </is>
      </c>
    </row>
    <row r="74">
      <c r="E74" s="30" t="inlineStr">
        <is>
          <t>Meditite  Lv 16  (4%)</t>
        </is>
      </c>
      <c r="F74" s="30" t="inlineStr">
        <is>
          <t>Riolu  Lv 15  (2%)</t>
        </is>
      </c>
    </row>
    <row r="75">
      <c r="A75" s="7" t="inlineStr">
        <is>
          <t>Mt Pyre 1F</t>
        </is>
      </c>
      <c r="B75" s="6" t="inlineStr">
        <is>
          <t>Split 7</t>
        </is>
      </c>
      <c r="C75" s="75" t="inlineStr">
        <is>
          <t>Land</t>
        </is>
      </c>
      <c r="D75" s="6" t="n">
        <v>10</v>
      </c>
      <c r="E75" s="30" t="inlineStr">
        <is>
          <t>Shuppet  Lv 22-29  (100%)</t>
        </is>
      </c>
    </row>
    <row r="76">
      <c r="A76" s="7" t="inlineStr">
        <is>
          <t>Victory Road 1F</t>
        </is>
      </c>
      <c r="B76" s="6" t="inlineStr">
        <is>
          <t>Elite Four &amp; Champion</t>
        </is>
      </c>
      <c r="C76" s="75" t="inlineStr">
        <is>
          <t>Land</t>
        </is>
      </c>
      <c r="D76" s="6" t="n">
        <v>10</v>
      </c>
      <c r="E76" s="30" t="inlineStr">
        <is>
          <t>Golbat  Lv 38-40  (25%)</t>
        </is>
      </c>
      <c r="F76" s="30" t="inlineStr">
        <is>
          <t>Hariyama  Lv 38-40  (25%)</t>
        </is>
      </c>
      <c r="G76" s="30" t="inlineStr">
        <is>
          <t>Lairon  Lv 40  (10%)</t>
        </is>
      </c>
      <c r="H76" s="30" t="inlineStr">
        <is>
          <t>Loudred  Lv 40  (10%)</t>
        </is>
      </c>
      <c r="I76" s="30" t="inlineStr">
        <is>
          <t>Zubat  Lv 36  (10%)</t>
        </is>
      </c>
      <c r="J76" s="30" t="inlineStr">
        <is>
          <t>Makuhita  Lv 36  (10%)</t>
        </is>
      </c>
      <c r="K76" s="30" t="inlineStr">
        <is>
          <t>Aron  Lv 36  (5%)</t>
        </is>
      </c>
      <c r="L76" s="30" t="inlineStr">
        <is>
          <t>Whismur  Lv 36  (5%)</t>
        </is>
      </c>
    </row>
    <row r="77">
      <c r="A77" s="7" t="inlineStr">
        <is>
          <t>Safari Zone South</t>
        </is>
      </c>
      <c r="B77" s="6" t="inlineStr">
        <is>
          <t>Postgame</t>
        </is>
      </c>
      <c r="C77" s="75" t="inlineStr">
        <is>
          <t>Land</t>
        </is>
      </c>
      <c r="D77" s="6" t="n">
        <v>25</v>
      </c>
      <c r="E77" s="30" t="inlineStr">
        <is>
          <t>Oddish  Lv 25-27  (40%)</t>
        </is>
      </c>
      <c r="F77" s="30" t="inlineStr">
        <is>
          <t>Girafarig  Lv 25-27  (20%)</t>
        </is>
      </c>
      <c r="G77" s="30" t="inlineStr">
        <is>
          <t>Natu  Lv 25  (10%)</t>
        </is>
      </c>
      <c r="H77" s="30" t="inlineStr">
        <is>
          <t>Doduo  Lv 25  (10%)</t>
        </is>
      </c>
      <c r="I77" s="30" t="inlineStr">
        <is>
          <t>Wobbuffet  Lv 27-29  (10%)</t>
        </is>
      </c>
      <c r="J77" s="30" t="inlineStr">
        <is>
          <t>Gloom  Lv 25  (5%)</t>
        </is>
      </c>
      <c r="K77" s="30" t="inlineStr">
        <is>
          <t>Pikachu  Lv 25-27  (5%)</t>
        </is>
      </c>
    </row>
    <row r="78">
      <c r="A78" s="7" t="inlineStr">
        <is>
          <t>Underwater Route 126</t>
        </is>
      </c>
      <c r="B78" s="6" t="inlineStr">
        <is>
          <t>Unassigned</t>
        </is>
      </c>
      <c r="C78" s="73" t="inlineStr">
        <is>
          <t>Water</t>
        </is>
      </c>
      <c r="D78" s="6" t="n">
        <v>4</v>
      </c>
      <c r="E78" s="30" t="inlineStr">
        <is>
          <t>Clamperl  Lv 20-35  (65%)</t>
        </is>
      </c>
      <c r="F78" s="30" t="inlineStr">
        <is>
          <t>Chinchou  Lv 20-30  (30%)</t>
        </is>
      </c>
      <c r="G78" s="30" t="inlineStr">
        <is>
          <t>Relicanth  Lv 30-35  (5%)</t>
        </is>
      </c>
    </row>
    <row r="79">
      <c r="A79" s="7" t="inlineStr">
        <is>
          <t>Abandoned Ship Rooms B1F</t>
        </is>
      </c>
      <c r="B79" s="6" t="inlineStr">
        <is>
          <t>Split 4</t>
        </is>
      </c>
      <c r="C79" s="73" t="inlineStr">
        <is>
          <t>Water</t>
        </is>
      </c>
      <c r="D79" s="6" t="n">
        <v>4</v>
      </c>
      <c r="E79" s="30" t="inlineStr">
        <is>
          <t>Tentacool  Lv 5-35  (99%)</t>
        </is>
      </c>
      <c r="F79" s="30" t="inlineStr">
        <is>
          <t>Tentacruel  Lv 30-35  (1%)</t>
        </is>
      </c>
    </row>
    <row r="80">
      <c r="A80" s="7" t="n"/>
      <c r="B80" s="6" t="n"/>
      <c r="C80" s="72" t="inlineStr">
        <is>
          <t>Old Rod</t>
        </is>
      </c>
      <c r="D80" s="6" t="n">
        <v>20</v>
      </c>
      <c r="E80" s="30" t="inlineStr">
        <is>
          <t>Magikarp  Lv 5-10  (70%)</t>
        </is>
      </c>
      <c r="F80" s="30" t="inlineStr">
        <is>
          <t>Tentacool  Lv 5-10  (30%)</t>
        </is>
      </c>
    </row>
    <row r="81">
      <c r="A81" s="7" t="n"/>
      <c r="B81" s="6" t="n"/>
      <c r="C81" s="73" t="inlineStr">
        <is>
          <t>Good Rod</t>
        </is>
      </c>
      <c r="D81" s="6" t="n">
        <v>20</v>
      </c>
      <c r="E81" s="30" t="inlineStr">
        <is>
          <t>Magikarp  Lv 10-30  (60%)</t>
        </is>
      </c>
      <c r="F81" s="30" t="inlineStr">
        <is>
          <t>Tentacool  Lv 10-30  (40%)</t>
        </is>
      </c>
    </row>
    <row r="82">
      <c r="A82" s="7" t="n"/>
      <c r="B82" s="6" t="n"/>
      <c r="C82" s="74" t="inlineStr">
        <is>
          <t>Super Rod</t>
        </is>
      </c>
      <c r="D82" s="6" t="n">
        <v>20</v>
      </c>
      <c r="E82" s="30" t="inlineStr">
        <is>
          <t>Tentacool  Lv 25-35  (80%)</t>
        </is>
      </c>
      <c r="F82" s="30" t="inlineStr">
        <is>
          <t>Tentacruel  Lv 20-35  (20%)</t>
        </is>
      </c>
    </row>
    <row r="83">
      <c r="A83" s="7" t="inlineStr">
        <is>
          <t>Granite Cave B2F</t>
        </is>
      </c>
      <c r="B83" s="6" t="inlineStr">
        <is>
          <t>Split 3</t>
        </is>
      </c>
      <c r="C83" s="75" t="inlineStr">
        <is>
          <t>Land</t>
        </is>
      </c>
      <c r="D83" s="6" t="n">
        <v>20</v>
      </c>
      <c r="E83" s="30" t="inlineStr">
        <is>
          <t>Makuhita  Lv 15  (18%)</t>
        </is>
      </c>
      <c r="F83" s="30" t="inlineStr">
        <is>
          <t>Zubat  Lv 15  (17%)</t>
        </is>
      </c>
      <c r="G83" s="30" t="inlineStr">
        <is>
          <t>Geodude  Lv 17  (15%)</t>
        </is>
      </c>
      <c r="H83" s="30" t="inlineStr">
        <is>
          <t>Machop  Lv 16  (12%)</t>
        </is>
      </c>
      <c r="I83" s="30" t="inlineStr">
        <is>
          <t>Woobat  Lv 15  (10%)</t>
        </is>
      </c>
      <c r="J83" s="30" t="inlineStr">
        <is>
          <t>Onix  Lv 16  (10%)</t>
        </is>
      </c>
      <c r="K83" s="30" t="inlineStr">
        <is>
          <t>Rhyhorn  Lv 16  (7%)</t>
        </is>
      </c>
      <c r="L83" s="30" t="inlineStr">
        <is>
          <t>Abra  Lv 16  (5%)</t>
        </is>
      </c>
    </row>
    <row r="84">
      <c r="E84" s="30" t="inlineStr">
        <is>
          <t>Meditite  Lv 16  (4%)</t>
        </is>
      </c>
      <c r="F84" s="30" t="inlineStr">
        <is>
          <t>Riolu  Lv 15  (2%)</t>
        </is>
      </c>
    </row>
    <row r="85">
      <c r="A85" s="7" t="n"/>
      <c r="B85" s="6" t="n"/>
      <c r="C85" s="76" t="inlineStr">
        <is>
          <t>Rock Smash</t>
        </is>
      </c>
      <c r="D85" s="6" t="n">
        <v>20</v>
      </c>
      <c r="E85" s="30" t="inlineStr">
        <is>
          <t>Geodude  Lv 5-20  (70%)</t>
        </is>
      </c>
      <c r="F85" s="30" t="inlineStr">
        <is>
          <t>Nosepass  Lv 10-20  (30%)</t>
        </is>
      </c>
    </row>
    <row r="86">
      <c r="A86" s="7" t="inlineStr">
        <is>
          <t>Fiery Path</t>
        </is>
      </c>
      <c r="B86" s="6" t="inlineStr">
        <is>
          <t>Split 5</t>
        </is>
      </c>
      <c r="C86" s="75" t="inlineStr">
        <is>
          <t>Land</t>
        </is>
      </c>
      <c r="D86" s="6" t="n">
        <v>10</v>
      </c>
      <c r="E86" s="30" t="inlineStr">
        <is>
          <t>Numel  Lv 15-16  (30%)</t>
        </is>
      </c>
      <c r="F86" s="30" t="inlineStr">
        <is>
          <t>Koffing  Lv 15-16  (25%)</t>
        </is>
      </c>
      <c r="G86" s="30" t="inlineStr">
        <is>
          <t>Torkoal  Lv 14-16  (18%)</t>
        </is>
      </c>
      <c r="H86" s="30" t="inlineStr">
        <is>
          <t>Machop  Lv 15-16  (15%)</t>
        </is>
      </c>
      <c r="I86" s="30" t="inlineStr">
        <is>
          <t>Slugma  Lv 15  (10%)</t>
        </is>
      </c>
      <c r="J86" s="30" t="inlineStr">
        <is>
          <t>Grimer  Lv 14  (2%)</t>
        </is>
      </c>
    </row>
    <row r="87">
      <c r="A87" s="7" t="inlineStr">
        <is>
          <t>Meteor Falls B1 F2R</t>
        </is>
      </c>
      <c r="B87" s="6" t="inlineStr">
        <is>
          <t>Unassigned</t>
        </is>
      </c>
      <c r="C87" s="75" t="inlineStr">
        <is>
          <t>Land</t>
        </is>
      </c>
      <c r="D87" s="6" t="n">
        <v>10</v>
      </c>
      <c r="E87" s="30" t="inlineStr">
        <is>
          <t>Golbat  Lv 33-40  (50%)</t>
        </is>
      </c>
      <c r="F87" s="30" t="inlineStr">
        <is>
          <t>Bagon  Lv 25-35  (25%)</t>
        </is>
      </c>
      <c r="G87" s="30" t="inlineStr">
        <is>
          <t>Solrock  Lv 35-39  (25%)</t>
        </is>
      </c>
    </row>
    <row r="88">
      <c r="A88" s="7" t="n"/>
      <c r="B88" s="6" t="n"/>
      <c r="C88" s="73" t="inlineStr">
        <is>
          <t>Water</t>
        </is>
      </c>
      <c r="D88" s="6" t="n">
        <v>4</v>
      </c>
      <c r="E88" s="30" t="inlineStr">
        <is>
          <t>Golbat  Lv 30-35  (90%)</t>
        </is>
      </c>
      <c r="F88" s="30" t="inlineStr">
        <is>
          <t>Solrock  Lv 5-35  (10%)</t>
        </is>
      </c>
    </row>
    <row r="89">
      <c r="A89" s="7" t="n"/>
      <c r="B89" s="6" t="n"/>
      <c r="C89" s="72" t="inlineStr">
        <is>
          <t>Old Rod</t>
        </is>
      </c>
      <c r="D89" s="6" t="n">
        <v>30</v>
      </c>
      <c r="E89" s="30" t="inlineStr">
        <is>
          <t>Magikarp  Lv 5-10  (70%)</t>
        </is>
      </c>
      <c r="F89" s="30" t="inlineStr">
        <is>
          <t>Goldeen  Lv 5-10  (30%)</t>
        </is>
      </c>
    </row>
    <row r="90">
      <c r="A90" s="7" t="n"/>
      <c r="B90" s="6" t="n"/>
      <c r="C90" s="73" t="inlineStr">
        <is>
          <t>Good Rod</t>
        </is>
      </c>
      <c r="D90" s="6" t="n">
        <v>30</v>
      </c>
      <c r="E90" s="30" t="inlineStr">
        <is>
          <t>Magikarp  Lv 10-30  (60%)</t>
        </is>
      </c>
      <c r="F90" s="30" t="inlineStr">
        <is>
          <t>Goldeen  Lv 10-30  (20%)</t>
        </is>
      </c>
      <c r="G90" s="30" t="inlineStr">
        <is>
          <t>Barboach  Lv 10-30  (20%)</t>
        </is>
      </c>
    </row>
    <row r="91">
      <c r="A91" s="7" t="n"/>
      <c r="B91" s="6" t="n"/>
      <c r="C91" s="74" t="inlineStr">
        <is>
          <t>Super Rod</t>
        </is>
      </c>
      <c r="D91" s="6" t="n">
        <v>30</v>
      </c>
      <c r="E91" s="30" t="inlineStr">
        <is>
          <t>Barboach  Lv 25-35  (80%)</t>
        </is>
      </c>
      <c r="F91" s="30" t="inlineStr">
        <is>
          <t>Whiscash  Lv 30-45  (20%)</t>
        </is>
      </c>
    </row>
    <row r="92">
      <c r="A92" s="7" t="inlineStr">
        <is>
          <t>Jagged Pass</t>
        </is>
      </c>
      <c r="B92" s="6" t="inlineStr">
        <is>
          <t>Split 5</t>
        </is>
      </c>
      <c r="C92" s="75" t="inlineStr">
        <is>
          <t>Land</t>
        </is>
      </c>
      <c r="D92" s="6" t="n">
        <v>20</v>
      </c>
      <c r="E92" s="30" t="inlineStr">
        <is>
          <t>Numel  Lv 20-22  (55%)</t>
        </is>
      </c>
      <c r="F92" s="30" t="inlineStr">
        <is>
          <t>Machop  Lv 20-22  (25%)</t>
        </is>
      </c>
      <c r="G92" s="30" t="inlineStr">
        <is>
          <t>Spoink  Lv 20-22  (20%)</t>
        </is>
      </c>
    </row>
    <row r="93">
      <c r="A93" s="7" t="inlineStr">
        <is>
          <t>Route 106</t>
        </is>
      </c>
      <c r="B93" s="6" t="inlineStr">
        <is>
          <t>Split 3</t>
        </is>
      </c>
      <c r="C93" s="73" t="inlineStr">
        <is>
          <t>Water</t>
        </is>
      </c>
      <c r="D93" s="6" t="n">
        <v>4</v>
      </c>
      <c r="E93" s="30" t="inlineStr">
        <is>
          <t>Tentacool  Lv 5-35  (60%)</t>
        </is>
      </c>
      <c r="F93" s="30" t="inlineStr">
        <is>
          <t>Wingull  Lv 10-30  (35%)</t>
        </is>
      </c>
      <c r="G93" s="30" t="inlineStr">
        <is>
          <t>Pelipper  Lv 25-30  (5%)</t>
        </is>
      </c>
    </row>
    <row r="94">
      <c r="A94" s="7" t="n"/>
      <c r="B94" s="6" t="n"/>
      <c r="C94" s="72" t="inlineStr">
        <is>
          <t>Old Rod</t>
        </is>
      </c>
      <c r="D94" s="6" t="n">
        <v>30</v>
      </c>
      <c r="E94" s="30" t="inlineStr">
        <is>
          <t>Magikarp  Lv 5-10  (70%)</t>
        </is>
      </c>
      <c r="F94" s="30" t="inlineStr">
        <is>
          <t>Tentacool  Lv 5-10  (30%)</t>
        </is>
      </c>
    </row>
    <row r="95">
      <c r="A95" s="7" t="n"/>
      <c r="B95" s="6" t="n"/>
      <c r="C95" s="73" t="inlineStr">
        <is>
          <t>Good Rod</t>
        </is>
      </c>
      <c r="D95" s="6" t="n">
        <v>30</v>
      </c>
      <c r="E95" s="30" t="inlineStr">
        <is>
          <t>Magikarp  Lv 10-30  (60%)</t>
        </is>
      </c>
      <c r="F95" s="30" t="inlineStr">
        <is>
          <t>Tentacool  Lv 10-30  (20%)</t>
        </is>
      </c>
      <c r="G95" s="30" t="inlineStr">
        <is>
          <t>Wailmer  Lv 10-30  (20%)</t>
        </is>
      </c>
    </row>
    <row r="96">
      <c r="A96" s="7" t="n"/>
      <c r="B96" s="6" t="n"/>
      <c r="C96" s="74" t="inlineStr">
        <is>
          <t>Super Rod</t>
        </is>
      </c>
      <c r="D96" s="6" t="n">
        <v>30</v>
      </c>
      <c r="E96" s="30" t="inlineStr">
        <is>
          <t>Wailmer  Lv 20-45  (100%)</t>
        </is>
      </c>
    </row>
    <row r="97">
      <c r="A97" s="7" t="inlineStr">
        <is>
          <t>Route 107</t>
        </is>
      </c>
      <c r="B97" s="6" t="inlineStr">
        <is>
          <t>Split 3</t>
        </is>
      </c>
      <c r="C97" s="73" t="inlineStr">
        <is>
          <t>Water</t>
        </is>
      </c>
      <c r="D97" s="6" t="n">
        <v>4</v>
      </c>
      <c r="E97" s="30" t="inlineStr">
        <is>
          <t>Tentacool  Lv 5-35  (60%)</t>
        </is>
      </c>
      <c r="F97" s="30" t="inlineStr">
        <is>
          <t>Wingull  Lv 10-30  (35%)</t>
        </is>
      </c>
      <c r="G97" s="30" t="inlineStr">
        <is>
          <t>Pelipper  Lv 25-30  (5%)</t>
        </is>
      </c>
    </row>
    <row r="98">
      <c r="A98" s="7" t="n"/>
      <c r="B98" s="6" t="n"/>
      <c r="C98" s="72" t="inlineStr">
        <is>
          <t>Old Rod</t>
        </is>
      </c>
      <c r="D98" s="6" t="n">
        <v>30</v>
      </c>
      <c r="E98" s="30" t="inlineStr">
        <is>
          <t>Magikarp  Lv 5-10  (70%)</t>
        </is>
      </c>
      <c r="F98" s="30" t="inlineStr">
        <is>
          <t>Tentacool  Lv 5-10  (30%)</t>
        </is>
      </c>
    </row>
    <row r="99">
      <c r="A99" s="7" t="n"/>
      <c r="B99" s="6" t="n"/>
      <c r="C99" s="73" t="inlineStr">
        <is>
          <t>Good Rod</t>
        </is>
      </c>
      <c r="D99" s="6" t="n">
        <v>30</v>
      </c>
      <c r="E99" s="30" t="inlineStr">
        <is>
          <t>Magikarp  Lv 10-30  (60%)</t>
        </is>
      </c>
      <c r="F99" s="30" t="inlineStr">
        <is>
          <t>Tentacool  Lv 10-30  (20%)</t>
        </is>
      </c>
      <c r="G99" s="30" t="inlineStr">
        <is>
          <t>Wailmer  Lv 10-30  (20%)</t>
        </is>
      </c>
    </row>
    <row r="100">
      <c r="A100" s="7" t="n"/>
      <c r="B100" s="6" t="n"/>
      <c r="C100" s="74" t="inlineStr">
        <is>
          <t>Super Rod</t>
        </is>
      </c>
      <c r="D100" s="6" t="n">
        <v>30</v>
      </c>
      <c r="E100" s="30" t="inlineStr">
        <is>
          <t>Wailmer  Lv 20-45  (100%)</t>
        </is>
      </c>
    </row>
    <row r="101">
      <c r="A101" s="7" t="inlineStr">
        <is>
          <t>Route 108</t>
        </is>
      </c>
      <c r="B101" s="6" t="inlineStr">
        <is>
          <t>Split 4</t>
        </is>
      </c>
      <c r="C101" s="73" t="inlineStr">
        <is>
          <t>Water</t>
        </is>
      </c>
      <c r="D101" s="6" t="n">
        <v>4</v>
      </c>
      <c r="E101" s="30" t="inlineStr">
        <is>
          <t>Tentacool  Lv 5-35  (60%)</t>
        </is>
      </c>
      <c r="F101" s="30" t="inlineStr">
        <is>
          <t>Wingull  Lv 10-30  (35%)</t>
        </is>
      </c>
      <c r="G101" s="30" t="inlineStr">
        <is>
          <t>Pelipper  Lv 25-30  (5%)</t>
        </is>
      </c>
    </row>
    <row r="102">
      <c r="A102" s="7" t="n"/>
      <c r="B102" s="6" t="n"/>
      <c r="C102" s="72" t="inlineStr">
        <is>
          <t>Old Rod</t>
        </is>
      </c>
      <c r="D102" s="6" t="n">
        <v>30</v>
      </c>
      <c r="E102" s="30" t="inlineStr">
        <is>
          <t>Magikarp  Lv 5-10  (70%)</t>
        </is>
      </c>
      <c r="F102" s="30" t="inlineStr">
        <is>
          <t>Tentacool  Lv 5-10  (30%)</t>
        </is>
      </c>
    </row>
    <row r="103">
      <c r="A103" s="7" t="n"/>
      <c r="B103" s="6" t="n"/>
      <c r="C103" s="73" t="inlineStr">
        <is>
          <t>Good Rod</t>
        </is>
      </c>
      <c r="D103" s="6" t="n">
        <v>30</v>
      </c>
      <c r="E103" s="30" t="inlineStr">
        <is>
          <t>Magikarp  Lv 10-30  (60%)</t>
        </is>
      </c>
      <c r="F103" s="30" t="inlineStr">
        <is>
          <t>Tentacool  Lv 10-30  (20%)</t>
        </is>
      </c>
      <c r="G103" s="30" t="inlineStr">
        <is>
          <t>Wailmer  Lv 10-30  (20%)</t>
        </is>
      </c>
    </row>
    <row r="104">
      <c r="A104" s="7" t="n"/>
      <c r="B104" s="6" t="n"/>
      <c r="C104" s="74" t="inlineStr">
        <is>
          <t>Super Rod</t>
        </is>
      </c>
      <c r="D104" s="6" t="n">
        <v>30</v>
      </c>
      <c r="E104" s="30" t="inlineStr">
        <is>
          <t>Wailmer  Lv 20-45  (100%)</t>
        </is>
      </c>
    </row>
    <row r="105">
      <c r="A105" s="7" t="inlineStr">
        <is>
          <t>Route 109</t>
        </is>
      </c>
      <c r="B105" s="6" t="inlineStr">
        <is>
          <t>Split 4</t>
        </is>
      </c>
      <c r="C105" s="73" t="inlineStr">
        <is>
          <t>Water</t>
        </is>
      </c>
      <c r="D105" s="6" t="n">
        <v>4</v>
      </c>
      <c r="E105" s="30" t="inlineStr">
        <is>
          <t>Tentacool  Lv 5-35  (60%)</t>
        </is>
      </c>
      <c r="F105" s="30" t="inlineStr">
        <is>
          <t>Wingull  Lv 10-30  (35%)</t>
        </is>
      </c>
      <c r="G105" s="30" t="inlineStr">
        <is>
          <t>Pelipper  Lv 25-30  (5%)</t>
        </is>
      </c>
    </row>
    <row r="106">
      <c r="A106" s="7" t="n"/>
      <c r="B106" s="6" t="n"/>
      <c r="C106" s="72" t="inlineStr">
        <is>
          <t>Old Rod</t>
        </is>
      </c>
      <c r="D106" s="6" t="n">
        <v>30</v>
      </c>
      <c r="E106" s="30" t="inlineStr">
        <is>
          <t>Magikarp  Lv 5-10  (70%)</t>
        </is>
      </c>
      <c r="F106" s="30" t="inlineStr">
        <is>
          <t>Tentacool  Lv 5-10  (30%)</t>
        </is>
      </c>
    </row>
    <row r="107">
      <c r="A107" s="7" t="n"/>
      <c r="B107" s="6" t="n"/>
      <c r="C107" s="73" t="inlineStr">
        <is>
          <t>Good Rod</t>
        </is>
      </c>
      <c r="D107" s="6" t="n">
        <v>30</v>
      </c>
      <c r="E107" s="30" t="inlineStr">
        <is>
          <t>Magikarp  Lv 10-30  (60%)</t>
        </is>
      </c>
      <c r="F107" s="30" t="inlineStr">
        <is>
          <t>Tentacool  Lv 10-30  (20%)</t>
        </is>
      </c>
      <c r="G107" s="30" t="inlineStr">
        <is>
          <t>Wailmer  Lv 10-30  (20%)</t>
        </is>
      </c>
    </row>
    <row r="108">
      <c r="A108" s="7" t="n"/>
      <c r="B108" s="6" t="n"/>
      <c r="C108" s="74" t="inlineStr">
        <is>
          <t>Super Rod</t>
        </is>
      </c>
      <c r="D108" s="6" t="n">
        <v>30</v>
      </c>
      <c r="E108" s="30" t="inlineStr">
        <is>
          <t>Wailmer  Lv 20-45  (100%)</t>
        </is>
      </c>
    </row>
    <row r="109">
      <c r="A109" s="7" t="inlineStr">
        <is>
          <t>Route 115</t>
        </is>
      </c>
      <c r="B109" s="6" t="inlineStr">
        <is>
          <t>Unassigned</t>
        </is>
      </c>
      <c r="C109" s="75" t="inlineStr">
        <is>
          <t>Land</t>
        </is>
      </c>
      <c r="D109" s="6" t="n">
        <v>20</v>
      </c>
      <c r="E109" s="30" t="inlineStr">
        <is>
          <t>Taillow  Lv 23-25  (40%)</t>
        </is>
      </c>
      <c r="F109" s="30" t="inlineStr">
        <is>
          <t>Swablu  Lv 23-25  (30%)</t>
        </is>
      </c>
      <c r="G109" s="30" t="inlineStr">
        <is>
          <t>Swellow  Lv 25  (10%)</t>
        </is>
      </c>
      <c r="H109" s="30" t="inlineStr">
        <is>
          <t>Jigglypuff  Lv 24-25  (10%)</t>
        </is>
      </c>
      <c r="I109" s="30" t="inlineStr">
        <is>
          <t>Wingull  Lv 24-26  (10%)</t>
        </is>
      </c>
    </row>
    <row r="110">
      <c r="A110" s="7" t="n"/>
      <c r="B110" s="6" t="n"/>
      <c r="C110" s="73" t="inlineStr">
        <is>
          <t>Water</t>
        </is>
      </c>
      <c r="D110" s="6" t="n">
        <v>4</v>
      </c>
      <c r="E110" s="30" t="inlineStr">
        <is>
          <t>Tentacool  Lv 5-35  (60%)</t>
        </is>
      </c>
      <c r="F110" s="30" t="inlineStr">
        <is>
          <t>Wingull  Lv 10-30  (35%)</t>
        </is>
      </c>
      <c r="G110" s="30" t="inlineStr">
        <is>
          <t>Pelipper  Lv 25-30  (5%)</t>
        </is>
      </c>
    </row>
    <row r="111">
      <c r="A111" s="7" t="n"/>
      <c r="B111" s="6" t="n"/>
      <c r="C111" s="72" t="inlineStr">
        <is>
          <t>Old Rod</t>
        </is>
      </c>
      <c r="D111" s="6" t="n">
        <v>30</v>
      </c>
      <c r="E111" s="30" t="inlineStr">
        <is>
          <t>Magikarp  Lv 5-10  (70%)</t>
        </is>
      </c>
      <c r="F111" s="30" t="inlineStr">
        <is>
          <t>Tentacool  Lv 5-10  (30%)</t>
        </is>
      </c>
    </row>
    <row r="112">
      <c r="A112" s="7" t="n"/>
      <c r="B112" s="6" t="n"/>
      <c r="C112" s="73" t="inlineStr">
        <is>
          <t>Good Rod</t>
        </is>
      </c>
      <c r="D112" s="6" t="n">
        <v>30</v>
      </c>
      <c r="E112" s="30" t="inlineStr">
        <is>
          <t>Squirtle  Lv 14  (60%)</t>
        </is>
      </c>
      <c r="F112" s="30" t="inlineStr">
        <is>
          <t>Horsea  Lv 15  (20%)</t>
        </is>
      </c>
      <c r="G112" s="30" t="inlineStr">
        <is>
          <t>Skrelp  Lv 15  (20%)</t>
        </is>
      </c>
    </row>
    <row r="113">
      <c r="A113" s="7" t="n"/>
      <c r="B113" s="6" t="n"/>
      <c r="C113" s="74" t="inlineStr">
        <is>
          <t>Super Rod</t>
        </is>
      </c>
      <c r="D113" s="6" t="n">
        <v>30</v>
      </c>
      <c r="E113" s="30" t="inlineStr">
        <is>
          <t>Wailmer  Lv 20-45  (100%)</t>
        </is>
      </c>
    </row>
    <row r="114">
      <c r="A114" s="7" t="inlineStr">
        <is>
          <t>New Mauville Inside</t>
        </is>
      </c>
      <c r="B114" s="6" t="inlineStr">
        <is>
          <t>Split 4</t>
        </is>
      </c>
      <c r="C114" s="75" t="inlineStr">
        <is>
          <t>Land</t>
        </is>
      </c>
      <c r="D114" s="6" t="n">
        <v>10</v>
      </c>
      <c r="E114" s="30" t="inlineStr">
        <is>
          <t>Voltorb  Lv 22-26  (49%)</t>
        </is>
      </c>
      <c r="F114" s="30" t="inlineStr">
        <is>
          <t>Magnemite  Lv 22-26  (49%)</t>
        </is>
      </c>
      <c r="G114" s="30" t="inlineStr">
        <is>
          <t>Electrode  Lv 26  (1%)</t>
        </is>
      </c>
      <c r="H114" s="30" t="inlineStr">
        <is>
          <t>Magneton  Lv 26  (1%)</t>
        </is>
      </c>
    </row>
    <row r="115">
      <c r="A115" s="7" t="inlineStr">
        <is>
          <t>Route 119</t>
        </is>
      </c>
      <c r="B115" s="6" t="inlineStr">
        <is>
          <t>Split 6</t>
        </is>
      </c>
      <c r="C115" s="75" t="inlineStr">
        <is>
          <t>Land</t>
        </is>
      </c>
      <c r="D115" s="6" t="n">
        <v>15</v>
      </c>
      <c r="E115" s="30" t="inlineStr">
        <is>
          <t>Zigzagoon  Lv 25-27  (30%)</t>
        </is>
      </c>
      <c r="F115" s="30" t="inlineStr">
        <is>
          <t>Linoone  Lv 25-27  (30%)</t>
        </is>
      </c>
      <c r="G115" s="30" t="inlineStr">
        <is>
          <t>Oddish  Lv 24-27  (30%)</t>
        </is>
      </c>
      <c r="H115" s="30" t="inlineStr">
        <is>
          <t>Tropius  Lv 25-27  (9%)</t>
        </is>
      </c>
      <c r="I115" s="30" t="inlineStr">
        <is>
          <t>Kecleon  Lv 25  (1%)</t>
        </is>
      </c>
    </row>
    <row r="116">
      <c r="A116" s="7" t="n"/>
      <c r="B116" s="6" t="n"/>
      <c r="C116" s="73" t="inlineStr">
        <is>
          <t>Water</t>
        </is>
      </c>
      <c r="D116" s="6" t="n">
        <v>4</v>
      </c>
      <c r="E116" s="30" t="inlineStr">
        <is>
          <t>Tentacool  Lv 5-35  (60%)</t>
        </is>
      </c>
      <c r="F116" s="30" t="inlineStr">
        <is>
          <t>Wingull  Lv 10-30  (35%)</t>
        </is>
      </c>
      <c r="G116" s="30" t="inlineStr">
        <is>
          <t>Pelipper  Lv 25-30  (5%)</t>
        </is>
      </c>
    </row>
    <row r="117">
      <c r="A117" s="7" t="n"/>
      <c r="B117" s="6" t="n"/>
      <c r="C117" s="72" t="inlineStr">
        <is>
          <t>Old Rod</t>
        </is>
      </c>
      <c r="D117" s="6" t="n">
        <v>30</v>
      </c>
      <c r="E117" s="30" t="inlineStr">
        <is>
          <t>Magikarp  Lv 5-10  (70%)</t>
        </is>
      </c>
      <c r="F117" s="30" t="inlineStr">
        <is>
          <t>Tentacool  Lv 5-10  (30%)</t>
        </is>
      </c>
    </row>
    <row r="118">
      <c r="A118" s="7" t="n"/>
      <c r="B118" s="6" t="n"/>
      <c r="C118" s="73" t="inlineStr">
        <is>
          <t>Good Rod</t>
        </is>
      </c>
      <c r="D118" s="6" t="n">
        <v>30</v>
      </c>
      <c r="E118" s="30" t="inlineStr">
        <is>
          <t>Magikarp  Lv 10-30  (60%)</t>
        </is>
      </c>
      <c r="F118" s="30" t="inlineStr">
        <is>
          <t>Tentacool  Lv 10-30  (20%)</t>
        </is>
      </c>
      <c r="G118" s="30" t="inlineStr">
        <is>
          <t>Carvanha  Lv 10-30  (20%)</t>
        </is>
      </c>
    </row>
    <row r="119">
      <c r="A119" s="7" t="n"/>
      <c r="B119" s="6" t="n"/>
      <c r="C119" s="74" t="inlineStr">
        <is>
          <t>Super Rod</t>
        </is>
      </c>
      <c r="D119" s="6" t="n">
        <v>30</v>
      </c>
      <c r="E119" s="30" t="inlineStr">
        <is>
          <t>Carvanha  Lv 20-45  (100%)</t>
        </is>
      </c>
    </row>
    <row r="120">
      <c r="A120" s="7" t="inlineStr">
        <is>
          <t>Route 120</t>
        </is>
      </c>
      <c r="B120" s="6" t="inlineStr">
        <is>
          <t>Split 7</t>
        </is>
      </c>
      <c r="C120" s="75" t="inlineStr">
        <is>
          <t>Land</t>
        </is>
      </c>
      <c r="D120" s="6" t="n">
        <v>20</v>
      </c>
      <c r="E120" s="30" t="inlineStr">
        <is>
          <t>Mightyena  Lv 25-27  (30%)</t>
        </is>
      </c>
      <c r="F120" s="30" t="inlineStr">
        <is>
          <t>Oddish  Lv 25-27  (25%)</t>
        </is>
      </c>
      <c r="G120" s="30" t="inlineStr">
        <is>
          <t>Poochyena  Lv 25  (20%)</t>
        </is>
      </c>
      <c r="H120" s="30" t="inlineStr">
        <is>
          <t>Marill  Lv 25-27  (15%)</t>
        </is>
      </c>
      <c r="I120" s="30" t="inlineStr">
        <is>
          <t>Absol  Lv 25-27  (8%)</t>
        </is>
      </c>
      <c r="J120" s="30" t="inlineStr">
        <is>
          <t>Kecleon  Lv 25  (1%)</t>
        </is>
      </c>
      <c r="K120" s="30" t="inlineStr">
        <is>
          <t>Seedot  Lv 25  (1%)</t>
        </is>
      </c>
    </row>
    <row r="121">
      <c r="A121" s="7" t="n"/>
      <c r="B121" s="6" t="n"/>
      <c r="C121" s="73" t="inlineStr">
        <is>
          <t>Water</t>
        </is>
      </c>
      <c r="D121" s="6" t="n">
        <v>4</v>
      </c>
      <c r="E121" s="30" t="inlineStr">
        <is>
          <t>Marill  Lv 5-35  (99%)</t>
        </is>
      </c>
      <c r="F121" s="30" t="inlineStr">
        <is>
          <t>Goldeen  Lv 20-30  (1%)</t>
        </is>
      </c>
    </row>
    <row r="122">
      <c r="A122" s="7" t="n"/>
      <c r="B122" s="6" t="n"/>
      <c r="C122" s="72" t="inlineStr">
        <is>
          <t>Old Rod</t>
        </is>
      </c>
      <c r="D122" s="6" t="n">
        <v>30</v>
      </c>
      <c r="E122" s="30" t="inlineStr">
        <is>
          <t>Magikarp  Lv 5-10  (70%)</t>
        </is>
      </c>
      <c r="F122" s="30" t="inlineStr">
        <is>
          <t>Goldeen  Lv 5-10  (30%)</t>
        </is>
      </c>
    </row>
    <row r="123">
      <c r="A123" s="7" t="n"/>
      <c r="B123" s="6" t="n"/>
      <c r="C123" s="73" t="inlineStr">
        <is>
          <t>Good Rod</t>
        </is>
      </c>
      <c r="D123" s="6" t="n">
        <v>30</v>
      </c>
      <c r="E123" s="30" t="inlineStr">
        <is>
          <t>Magikarp  Lv 10-30  (60%)</t>
        </is>
      </c>
      <c r="F123" s="30" t="inlineStr">
        <is>
          <t>Goldeen  Lv 10-30  (20%)</t>
        </is>
      </c>
      <c r="G123" s="30" t="inlineStr">
        <is>
          <t>Barboach  Lv 10-30  (20%)</t>
        </is>
      </c>
    </row>
    <row r="124">
      <c r="A124" s="7" t="n"/>
      <c r="B124" s="6" t="n"/>
      <c r="C124" s="74" t="inlineStr">
        <is>
          <t>Super Rod</t>
        </is>
      </c>
      <c r="D124" s="6" t="n">
        <v>30</v>
      </c>
      <c r="E124" s="30" t="inlineStr">
        <is>
          <t>Barboach  Lv 20-45  (100%)</t>
        </is>
      </c>
    </row>
    <row r="125">
      <c r="A125" s="7" t="inlineStr">
        <is>
          <t>Route 121</t>
        </is>
      </c>
      <c r="B125" s="6" t="inlineStr">
        <is>
          <t>Split 7</t>
        </is>
      </c>
      <c r="C125" s="75" t="inlineStr">
        <is>
          <t>Land</t>
        </is>
      </c>
      <c r="D125" s="6" t="n">
        <v>20</v>
      </c>
      <c r="E125" s="30" t="inlineStr">
        <is>
          <t>Shuppet  Lv 26-28  (30%)</t>
        </is>
      </c>
      <c r="F125" s="30" t="inlineStr">
        <is>
          <t>Poochyena  Lv 26  (20%)</t>
        </is>
      </c>
      <c r="G125" s="30" t="inlineStr">
        <is>
          <t>Mightyena  Lv 26-28  (20%)</t>
        </is>
      </c>
      <c r="H125" s="30" t="inlineStr">
        <is>
          <t>Oddish  Lv 26-28  (15%)</t>
        </is>
      </c>
      <c r="I125" s="30" t="inlineStr">
        <is>
          <t>Wingull  Lv 26-28  (9%)</t>
        </is>
      </c>
      <c r="J125" s="30" t="inlineStr">
        <is>
          <t>Gloom  Lv 28  (5%)</t>
        </is>
      </c>
      <c r="K125" s="30" t="inlineStr">
        <is>
          <t>Kecleon  Lv 25  (1%)</t>
        </is>
      </c>
    </row>
    <row r="126">
      <c r="A126" s="7" t="n"/>
      <c r="B126" s="6" t="n"/>
      <c r="C126" s="73" t="inlineStr">
        <is>
          <t>Water</t>
        </is>
      </c>
      <c r="D126" s="6" t="n">
        <v>4</v>
      </c>
      <c r="E126" s="30" t="inlineStr">
        <is>
          <t>Tentacool  Lv 5-35  (60%)</t>
        </is>
      </c>
      <c r="F126" s="30" t="inlineStr">
        <is>
          <t>Wingull  Lv 10-30  (35%)</t>
        </is>
      </c>
      <c r="G126" s="30" t="inlineStr">
        <is>
          <t>Pelipper  Lv 25-30  (5%)</t>
        </is>
      </c>
    </row>
    <row r="127">
      <c r="A127" s="7" t="n"/>
      <c r="B127" s="6" t="n"/>
      <c r="C127" s="72" t="inlineStr">
        <is>
          <t>Old Rod</t>
        </is>
      </c>
      <c r="D127" s="6" t="n">
        <v>30</v>
      </c>
      <c r="E127" s="30" t="inlineStr">
        <is>
          <t>Magikarp  Lv 5-10  (70%)</t>
        </is>
      </c>
      <c r="F127" s="30" t="inlineStr">
        <is>
          <t>Tentacool  Lv 5-10  (30%)</t>
        </is>
      </c>
    </row>
    <row r="128">
      <c r="A128" s="7" t="n"/>
      <c r="B128" s="6" t="n"/>
      <c r="C128" s="73" t="inlineStr">
        <is>
          <t>Good Rod</t>
        </is>
      </c>
      <c r="D128" s="6" t="n">
        <v>30</v>
      </c>
      <c r="E128" s="30" t="inlineStr">
        <is>
          <t>Magikarp  Lv 10-30  (60%)</t>
        </is>
      </c>
      <c r="F128" s="30" t="inlineStr">
        <is>
          <t>Tentacool  Lv 10-30  (20%)</t>
        </is>
      </c>
      <c r="G128" s="30" t="inlineStr">
        <is>
          <t>Wailmer  Lv 10-30  (20%)</t>
        </is>
      </c>
    </row>
    <row r="129">
      <c r="A129" s="7" t="n"/>
      <c r="B129" s="6" t="n"/>
      <c r="C129" s="74" t="inlineStr">
        <is>
          <t>Super Rod</t>
        </is>
      </c>
      <c r="D129" s="6" t="n">
        <v>30</v>
      </c>
      <c r="E129" s="30" t="inlineStr">
        <is>
          <t>Wailmer  Lv 20-45  (100%)</t>
        </is>
      </c>
    </row>
    <row r="130">
      <c r="A130" s="7" t="inlineStr">
        <is>
          <t>Route 122</t>
        </is>
      </c>
      <c r="B130" s="6" t="inlineStr">
        <is>
          <t>Split 7</t>
        </is>
      </c>
      <c r="C130" s="73" t="inlineStr">
        <is>
          <t>Water</t>
        </is>
      </c>
      <c r="D130" s="6" t="n">
        <v>4</v>
      </c>
      <c r="E130" s="30" t="inlineStr">
        <is>
          <t>Tentacool  Lv 5-35  (60%)</t>
        </is>
      </c>
      <c r="F130" s="30" t="inlineStr">
        <is>
          <t>Wingull  Lv 10-30  (35%)</t>
        </is>
      </c>
      <c r="G130" s="30" t="inlineStr">
        <is>
          <t>Pelipper  Lv 25-30  (5%)</t>
        </is>
      </c>
    </row>
    <row r="131">
      <c r="A131" s="7" t="n"/>
      <c r="B131" s="6" t="n"/>
      <c r="C131" s="72" t="inlineStr">
        <is>
          <t>Old Rod</t>
        </is>
      </c>
      <c r="D131" s="6" t="n">
        <v>30</v>
      </c>
      <c r="E131" s="30" t="inlineStr">
        <is>
          <t>Magikarp  Lv 5-10  (70%)</t>
        </is>
      </c>
      <c r="F131" s="30" t="inlineStr">
        <is>
          <t>Tentacool  Lv 5-10  (30%)</t>
        </is>
      </c>
    </row>
    <row r="132">
      <c r="A132" s="7" t="n"/>
      <c r="B132" s="6" t="n"/>
      <c r="C132" s="73" t="inlineStr">
        <is>
          <t>Good Rod</t>
        </is>
      </c>
      <c r="D132" s="6" t="n">
        <v>30</v>
      </c>
      <c r="E132" s="30" t="inlineStr">
        <is>
          <t>Magikarp  Lv 10-30  (60%)</t>
        </is>
      </c>
      <c r="F132" s="30" t="inlineStr">
        <is>
          <t>Tentacool  Lv 10-30  (20%)</t>
        </is>
      </c>
      <c r="G132" s="30" t="inlineStr">
        <is>
          <t>Wailmer  Lv 10-30  (20%)</t>
        </is>
      </c>
    </row>
    <row r="133">
      <c r="A133" s="7" t="n"/>
      <c r="B133" s="6" t="n"/>
      <c r="C133" s="74" t="inlineStr">
        <is>
          <t>Super Rod</t>
        </is>
      </c>
      <c r="D133" s="6" t="n">
        <v>30</v>
      </c>
      <c r="E133" s="30" t="inlineStr">
        <is>
          <t>Wailmer  Lv 25-45  (60%)</t>
        </is>
      </c>
      <c r="F133" s="30" t="inlineStr">
        <is>
          <t>Sharpedo  Lv 30-35  (40%)</t>
        </is>
      </c>
    </row>
    <row r="134">
      <c r="A134" s="7" t="inlineStr">
        <is>
          <t>Route 123</t>
        </is>
      </c>
      <c r="B134" s="6" t="inlineStr">
        <is>
          <t>Split 7</t>
        </is>
      </c>
      <c r="C134" s="75" t="inlineStr">
        <is>
          <t>Land</t>
        </is>
      </c>
      <c r="D134" s="6" t="n">
        <v>20</v>
      </c>
      <c r="E134" s="30" t="inlineStr">
        <is>
          <t>Shuppet  Lv 26-28  (30%)</t>
        </is>
      </c>
      <c r="F134" s="30" t="inlineStr">
        <is>
          <t>Poochyena  Lv 26  (20%)</t>
        </is>
      </c>
      <c r="G134" s="30" t="inlineStr">
        <is>
          <t>Mightyena  Lv 26-28  (20%)</t>
        </is>
      </c>
      <c r="H134" s="30" t="inlineStr">
        <is>
          <t>Oddish  Lv 26-28  (15%)</t>
        </is>
      </c>
      <c r="I134" s="30" t="inlineStr">
        <is>
          <t>Wingull  Lv 26-28  (9%)</t>
        </is>
      </c>
      <c r="J134" s="30" t="inlineStr">
        <is>
          <t>Gloom  Lv 28  (5%)</t>
        </is>
      </c>
      <c r="K134" s="30" t="inlineStr">
        <is>
          <t>Kecleon  Lv 25  (1%)</t>
        </is>
      </c>
    </row>
    <row r="135">
      <c r="A135" s="7" t="n"/>
      <c r="B135" s="6" t="n"/>
      <c r="C135" s="73" t="inlineStr">
        <is>
          <t>Water</t>
        </is>
      </c>
      <c r="D135" s="6" t="n">
        <v>4</v>
      </c>
      <c r="E135" s="30" t="inlineStr">
        <is>
          <t>Tentacool  Lv 5-35  (60%)</t>
        </is>
      </c>
      <c r="F135" s="30" t="inlineStr">
        <is>
          <t>Wingull  Lv 10-30  (35%)</t>
        </is>
      </c>
      <c r="G135" s="30" t="inlineStr">
        <is>
          <t>Pelipper  Lv 25-30  (5%)</t>
        </is>
      </c>
    </row>
    <row r="136">
      <c r="A136" s="7" t="n"/>
      <c r="B136" s="6" t="n"/>
      <c r="C136" s="72" t="inlineStr">
        <is>
          <t>Old Rod</t>
        </is>
      </c>
      <c r="D136" s="6" t="n">
        <v>30</v>
      </c>
      <c r="E136" s="30" t="inlineStr">
        <is>
          <t>Magikarp  Lv 5-10  (70%)</t>
        </is>
      </c>
      <c r="F136" s="30" t="inlineStr">
        <is>
          <t>Tentacool  Lv 5-10  (30%)</t>
        </is>
      </c>
    </row>
    <row r="137">
      <c r="A137" s="7" t="n"/>
      <c r="B137" s="6" t="n"/>
      <c r="C137" s="73" t="inlineStr">
        <is>
          <t>Good Rod</t>
        </is>
      </c>
      <c r="D137" s="6" t="n">
        <v>30</v>
      </c>
      <c r="E137" s="30" t="inlineStr">
        <is>
          <t>Magikarp  Lv 10-30  (60%)</t>
        </is>
      </c>
      <c r="F137" s="30" t="inlineStr">
        <is>
          <t>Tentacool  Lv 10-30  (20%)</t>
        </is>
      </c>
      <c r="G137" s="30" t="inlineStr">
        <is>
          <t>Wailmer  Lv 10-30  (20%)</t>
        </is>
      </c>
    </row>
    <row r="138">
      <c r="A138" s="7" t="n"/>
      <c r="B138" s="6" t="n"/>
      <c r="C138" s="74" t="inlineStr">
        <is>
          <t>Super Rod</t>
        </is>
      </c>
      <c r="D138" s="6" t="n">
        <v>30</v>
      </c>
      <c r="E138" s="30" t="inlineStr">
        <is>
          <t>Wailmer  Lv 20-45  (100%)</t>
        </is>
      </c>
    </row>
    <row r="139">
      <c r="A139" s="7" t="inlineStr">
        <is>
          <t>Mt Pyre 2F</t>
        </is>
      </c>
      <c r="B139" s="6" t="inlineStr">
        <is>
          <t>Split 7</t>
        </is>
      </c>
      <c r="C139" s="75" t="inlineStr">
        <is>
          <t>Land</t>
        </is>
      </c>
      <c r="D139" s="6" t="n">
        <v>10</v>
      </c>
      <c r="E139" s="30" t="inlineStr">
        <is>
          <t>Shuppet  Lv 22-29  (100%)</t>
        </is>
      </c>
    </row>
    <row r="140">
      <c r="A140" s="7" t="inlineStr">
        <is>
          <t>Mt Pyre 3F</t>
        </is>
      </c>
      <c r="B140" s="6" t="inlineStr">
        <is>
          <t>Split 7</t>
        </is>
      </c>
      <c r="C140" s="75" t="inlineStr">
        <is>
          <t>Land</t>
        </is>
      </c>
      <c r="D140" s="6" t="n">
        <v>10</v>
      </c>
      <c r="E140" s="30" t="inlineStr">
        <is>
          <t>Shuppet  Lv 22-29  (100%)</t>
        </is>
      </c>
    </row>
    <row r="141">
      <c r="A141" s="7" t="inlineStr">
        <is>
          <t>Mt Pyre 4F</t>
        </is>
      </c>
      <c r="B141" s="6" t="inlineStr">
        <is>
          <t>Split 7</t>
        </is>
      </c>
      <c r="C141" s="75" t="inlineStr">
        <is>
          <t>Land</t>
        </is>
      </c>
      <c r="D141" s="6" t="n">
        <v>10</v>
      </c>
      <c r="E141" s="30" t="inlineStr">
        <is>
          <t>Shuppet  Lv 22-29  (90%)</t>
        </is>
      </c>
      <c r="F141" s="30" t="inlineStr">
        <is>
          <t>Duskull  Lv 25-29  (10%)</t>
        </is>
      </c>
    </row>
    <row r="142">
      <c r="A142" s="7" t="inlineStr">
        <is>
          <t>Mt Pyre 5F</t>
        </is>
      </c>
      <c r="B142" s="6" t="inlineStr">
        <is>
          <t>Split 7</t>
        </is>
      </c>
      <c r="C142" s="75" t="inlineStr">
        <is>
          <t>Land</t>
        </is>
      </c>
      <c r="D142" s="6" t="n">
        <v>10</v>
      </c>
      <c r="E142" s="30" t="inlineStr">
        <is>
          <t>Shuppet  Lv 22-29  (90%)</t>
        </is>
      </c>
      <c r="F142" s="30" t="inlineStr">
        <is>
          <t>Duskull  Lv 25-29  (10%)</t>
        </is>
      </c>
    </row>
    <row r="143">
      <c r="A143" s="7" t="inlineStr">
        <is>
          <t>Mt Pyre 6F</t>
        </is>
      </c>
      <c r="B143" s="6" t="inlineStr">
        <is>
          <t>Split 7</t>
        </is>
      </c>
      <c r="C143" s="75" t="inlineStr">
        <is>
          <t>Land</t>
        </is>
      </c>
      <c r="D143" s="6" t="n">
        <v>10</v>
      </c>
      <c r="E143" s="30" t="inlineStr">
        <is>
          <t>Shuppet  Lv 22-29  (90%)</t>
        </is>
      </c>
      <c r="F143" s="30" t="inlineStr">
        <is>
          <t>Duskull  Lv 25-29  (10%)</t>
        </is>
      </c>
    </row>
    <row r="144">
      <c r="A144" s="7" t="inlineStr">
        <is>
          <t>Mt Pyre Exterior</t>
        </is>
      </c>
      <c r="B144" s="6" t="inlineStr">
        <is>
          <t>Split 7</t>
        </is>
      </c>
      <c r="C144" s="75" t="inlineStr">
        <is>
          <t>Land</t>
        </is>
      </c>
      <c r="D144" s="6" t="n">
        <v>10</v>
      </c>
      <c r="E144" s="30" t="inlineStr">
        <is>
          <t>Shuppet  Lv 27-29  (60%)</t>
        </is>
      </c>
      <c r="F144" s="30" t="inlineStr">
        <is>
          <t>Vulpix  Lv 25-29  (30%)</t>
        </is>
      </c>
      <c r="G144" s="30" t="inlineStr">
        <is>
          <t>Wingull  Lv 26-28  (10%)</t>
        </is>
      </c>
    </row>
    <row r="145">
      <c r="A145" s="7" t="inlineStr">
        <is>
          <t>Mt Pyre Summit</t>
        </is>
      </c>
      <c r="B145" s="6" t="inlineStr">
        <is>
          <t>Split 7</t>
        </is>
      </c>
      <c r="C145" s="75" t="inlineStr">
        <is>
          <t>Land</t>
        </is>
      </c>
      <c r="D145" s="6" t="n">
        <v>10</v>
      </c>
      <c r="E145" s="30" t="inlineStr">
        <is>
          <t>Shuppet  Lv 24-30  (85%)</t>
        </is>
      </c>
      <c r="F145" s="30" t="inlineStr">
        <is>
          <t>Duskull  Lv 26-30  (13%)</t>
        </is>
      </c>
      <c r="G145" s="30" t="inlineStr">
        <is>
          <t>Chimecho  Lv 28  (2%)</t>
        </is>
      </c>
    </row>
    <row r="146">
      <c r="A146" s="7" t="inlineStr">
        <is>
          <t>Granite Cave Stevens Room</t>
        </is>
      </c>
      <c r="B146" s="6" t="inlineStr">
        <is>
          <t>Split 3</t>
        </is>
      </c>
      <c r="C146" s="75" t="inlineStr">
        <is>
          <t>Land</t>
        </is>
      </c>
      <c r="D146" s="6" t="n">
        <v>20</v>
      </c>
      <c r="E146" s="30" t="inlineStr">
        <is>
          <t>Makuhita  Lv 15  (18%)</t>
        </is>
      </c>
      <c r="F146" s="30" t="inlineStr">
        <is>
          <t>Zubat  Lv 15  (17%)</t>
        </is>
      </c>
      <c r="G146" s="30" t="inlineStr">
        <is>
          <t>Geodude  Lv 17  (15%)</t>
        </is>
      </c>
      <c r="H146" s="30" t="inlineStr">
        <is>
          <t>Machop  Lv 16  (12%)</t>
        </is>
      </c>
      <c r="I146" s="30" t="inlineStr">
        <is>
          <t>Woobat  Lv 15  (10%)</t>
        </is>
      </c>
      <c r="J146" s="30" t="inlineStr">
        <is>
          <t>Onix  Lv 16  (10%)</t>
        </is>
      </c>
      <c r="K146" s="30" t="inlineStr">
        <is>
          <t>Rhyhorn  Lv 16  (7%)</t>
        </is>
      </c>
      <c r="L146" s="30" t="inlineStr">
        <is>
          <t>Abra  Lv 16  (5%)</t>
        </is>
      </c>
    </row>
    <row r="147">
      <c r="E147" s="30" t="inlineStr">
        <is>
          <t>Meditite  Lv 16  (4%)</t>
        </is>
      </c>
      <c r="F147" s="30" t="inlineStr">
        <is>
          <t>Riolu  Lv 15  (2%)</t>
        </is>
      </c>
    </row>
    <row r="148">
      <c r="A148" s="7" t="inlineStr">
        <is>
          <t>Route 125</t>
        </is>
      </c>
      <c r="B148" s="6" t="inlineStr">
        <is>
          <t>Split 8</t>
        </is>
      </c>
      <c r="C148" s="73" t="inlineStr">
        <is>
          <t>Water</t>
        </is>
      </c>
      <c r="D148" s="6" t="n">
        <v>4</v>
      </c>
      <c r="E148" s="30" t="inlineStr">
        <is>
          <t>Tentacool  Lv 5-35  (60%)</t>
        </is>
      </c>
      <c r="F148" s="30" t="inlineStr">
        <is>
          <t>Wingull  Lv 10-30  (35%)</t>
        </is>
      </c>
      <c r="G148" s="30" t="inlineStr">
        <is>
          <t>Pelipper  Lv 25-30  (5%)</t>
        </is>
      </c>
    </row>
    <row r="149">
      <c r="A149" s="7" t="n"/>
      <c r="B149" s="6" t="n"/>
      <c r="C149" s="72" t="inlineStr">
        <is>
          <t>Old Rod</t>
        </is>
      </c>
      <c r="D149" s="6" t="n">
        <v>30</v>
      </c>
      <c r="E149" s="30" t="inlineStr">
        <is>
          <t>Magikarp  Lv 5-10  (70%)</t>
        </is>
      </c>
      <c r="F149" s="30" t="inlineStr">
        <is>
          <t>Tentacool  Lv 5-10  (30%)</t>
        </is>
      </c>
    </row>
    <row r="150">
      <c r="A150" s="7" t="n"/>
      <c r="B150" s="6" t="n"/>
      <c r="C150" s="73" t="inlineStr">
        <is>
          <t>Good Rod</t>
        </is>
      </c>
      <c r="D150" s="6" t="n">
        <v>30</v>
      </c>
      <c r="E150" s="30" t="inlineStr">
        <is>
          <t>Magikarp  Lv 10-30  (60%)</t>
        </is>
      </c>
      <c r="F150" s="30" t="inlineStr">
        <is>
          <t>Tentacool  Lv 10-30  (20%)</t>
        </is>
      </c>
      <c r="G150" s="30" t="inlineStr">
        <is>
          <t>Wailmer  Lv 10-30  (20%)</t>
        </is>
      </c>
    </row>
    <row r="151">
      <c r="A151" s="7" t="n"/>
      <c r="B151" s="6" t="n"/>
      <c r="C151" s="74" t="inlineStr">
        <is>
          <t>Super Rod</t>
        </is>
      </c>
      <c r="D151" s="6" t="n">
        <v>30</v>
      </c>
      <c r="E151" s="30" t="inlineStr">
        <is>
          <t>Wailmer  Lv 25-45  (60%)</t>
        </is>
      </c>
      <c r="F151" s="30" t="inlineStr">
        <is>
          <t>Sharpedo  Lv 30-35  (40%)</t>
        </is>
      </c>
    </row>
    <row r="152">
      <c r="A152" s="7" t="inlineStr">
        <is>
          <t>Route 126</t>
        </is>
      </c>
      <c r="B152" s="6" t="inlineStr">
        <is>
          <t>Split 8</t>
        </is>
      </c>
      <c r="C152" s="73" t="inlineStr">
        <is>
          <t>Water</t>
        </is>
      </c>
      <c r="D152" s="6" t="n">
        <v>4</v>
      </c>
      <c r="E152" s="30" t="inlineStr">
        <is>
          <t>Tentacool  Lv 5-35  (60%)</t>
        </is>
      </c>
      <c r="F152" s="30" t="inlineStr">
        <is>
          <t>Wingull  Lv 10-30  (35%)</t>
        </is>
      </c>
      <c r="G152" s="30" t="inlineStr">
        <is>
          <t>Pelipper  Lv 25-30  (5%)</t>
        </is>
      </c>
    </row>
    <row r="153">
      <c r="A153" s="7" t="n"/>
      <c r="B153" s="6" t="n"/>
      <c r="C153" s="72" t="inlineStr">
        <is>
          <t>Old Rod</t>
        </is>
      </c>
      <c r="D153" s="6" t="n">
        <v>30</v>
      </c>
      <c r="E153" s="30" t="inlineStr">
        <is>
          <t>Magikarp  Lv 5-10  (70%)</t>
        </is>
      </c>
      <c r="F153" s="30" t="inlineStr">
        <is>
          <t>Tentacool  Lv 5-10  (30%)</t>
        </is>
      </c>
    </row>
    <row r="154">
      <c r="A154" s="7" t="n"/>
      <c r="B154" s="6" t="n"/>
      <c r="C154" s="73" t="inlineStr">
        <is>
          <t>Good Rod</t>
        </is>
      </c>
      <c r="D154" s="6" t="n">
        <v>30</v>
      </c>
      <c r="E154" s="30" t="inlineStr">
        <is>
          <t>Magikarp  Lv 10-30  (60%)</t>
        </is>
      </c>
      <c r="F154" s="30" t="inlineStr">
        <is>
          <t>Tentacool  Lv 10-30  (20%)</t>
        </is>
      </c>
      <c r="G154" s="30" t="inlineStr">
        <is>
          <t>Wailmer  Lv 10-30  (20%)</t>
        </is>
      </c>
    </row>
    <row r="155">
      <c r="A155" s="7" t="n"/>
      <c r="B155" s="6" t="n"/>
      <c r="C155" s="74" t="inlineStr">
        <is>
          <t>Super Rod</t>
        </is>
      </c>
      <c r="D155" s="6" t="n">
        <v>30</v>
      </c>
      <c r="E155" s="30" t="inlineStr">
        <is>
          <t>Wailmer  Lv 25-45  (60%)</t>
        </is>
      </c>
      <c r="F155" s="30" t="inlineStr">
        <is>
          <t>Sharpedo  Lv 30-35  (40%)</t>
        </is>
      </c>
    </row>
    <row r="156">
      <c r="A156" s="7" t="inlineStr">
        <is>
          <t>Route 127</t>
        </is>
      </c>
      <c r="B156" s="6" t="inlineStr">
        <is>
          <t>Split 8</t>
        </is>
      </c>
      <c r="C156" s="73" t="inlineStr">
        <is>
          <t>Water</t>
        </is>
      </c>
      <c r="D156" s="6" t="n">
        <v>4</v>
      </c>
      <c r="E156" s="30" t="inlineStr">
        <is>
          <t>Tentacool  Lv 5-35  (60%)</t>
        </is>
      </c>
      <c r="F156" s="30" t="inlineStr">
        <is>
          <t>Wingull  Lv 10-30  (35%)</t>
        </is>
      </c>
      <c r="G156" s="30" t="inlineStr">
        <is>
          <t>Pelipper  Lv 25-30  (5%)</t>
        </is>
      </c>
    </row>
    <row r="157">
      <c r="A157" s="7" t="n"/>
      <c r="B157" s="6" t="n"/>
      <c r="C157" s="72" t="inlineStr">
        <is>
          <t>Old Rod</t>
        </is>
      </c>
      <c r="D157" s="6" t="n">
        <v>30</v>
      </c>
      <c r="E157" s="30" t="inlineStr">
        <is>
          <t>Magikarp  Lv 5-10  (70%)</t>
        </is>
      </c>
      <c r="F157" s="30" t="inlineStr">
        <is>
          <t>Tentacool  Lv 5-10  (30%)</t>
        </is>
      </c>
    </row>
    <row r="158">
      <c r="A158" s="7" t="n"/>
      <c r="B158" s="6" t="n"/>
      <c r="C158" s="73" t="inlineStr">
        <is>
          <t>Good Rod</t>
        </is>
      </c>
      <c r="D158" s="6" t="n">
        <v>30</v>
      </c>
      <c r="E158" s="30" t="inlineStr">
        <is>
          <t>Magikarp  Lv 10-30  (60%)</t>
        </is>
      </c>
      <c r="F158" s="30" t="inlineStr">
        <is>
          <t>Tentacool  Lv 10-30  (20%)</t>
        </is>
      </c>
      <c r="G158" s="30" t="inlineStr">
        <is>
          <t>Wailmer  Lv 10-30  (20%)</t>
        </is>
      </c>
    </row>
    <row r="159">
      <c r="A159" s="7" t="n"/>
      <c r="B159" s="6" t="n"/>
      <c r="C159" s="74" t="inlineStr">
        <is>
          <t>Super Rod</t>
        </is>
      </c>
      <c r="D159" s="6" t="n">
        <v>30</v>
      </c>
      <c r="E159" s="30" t="inlineStr">
        <is>
          <t>Wailmer  Lv 25-45  (60%)</t>
        </is>
      </c>
      <c r="F159" s="30" t="inlineStr">
        <is>
          <t>Sharpedo  Lv 30-35  (40%)</t>
        </is>
      </c>
    </row>
    <row r="160">
      <c r="A160" s="7" t="inlineStr">
        <is>
          <t>Route 128</t>
        </is>
      </c>
      <c r="B160" s="6" t="inlineStr">
        <is>
          <t>Split 8</t>
        </is>
      </c>
      <c r="C160" s="73" t="inlineStr">
        <is>
          <t>Water</t>
        </is>
      </c>
      <c r="D160" s="6" t="n">
        <v>4</v>
      </c>
      <c r="E160" s="30" t="inlineStr">
        <is>
          <t>Tentacool  Lv 5-35  (60%)</t>
        </is>
      </c>
      <c r="F160" s="30" t="inlineStr">
        <is>
          <t>Wingull  Lv 10-30  (35%)</t>
        </is>
      </c>
      <c r="G160" s="30" t="inlineStr">
        <is>
          <t>Pelipper  Lv 25-30  (5%)</t>
        </is>
      </c>
    </row>
    <row r="161">
      <c r="A161" s="7" t="n"/>
      <c r="B161" s="6" t="n"/>
      <c r="C161" s="72" t="inlineStr">
        <is>
          <t>Old Rod</t>
        </is>
      </c>
      <c r="D161" s="6" t="n">
        <v>30</v>
      </c>
      <c r="E161" s="30" t="inlineStr">
        <is>
          <t>Magikarp  Lv 5-10  (70%)</t>
        </is>
      </c>
      <c r="F161" s="30" t="inlineStr">
        <is>
          <t>Tentacool  Lv 5-10  (30%)</t>
        </is>
      </c>
    </row>
    <row r="162">
      <c r="A162" s="7" t="n"/>
      <c r="B162" s="6" t="n"/>
      <c r="C162" s="73" t="inlineStr">
        <is>
          <t>Good Rod</t>
        </is>
      </c>
      <c r="D162" s="6" t="n">
        <v>30</v>
      </c>
      <c r="E162" s="30" t="inlineStr">
        <is>
          <t>Magikarp  Lv 10-30  (60%)</t>
        </is>
      </c>
      <c r="F162" s="30" t="inlineStr">
        <is>
          <t>Luvdisc  Lv 10-30  (20%)</t>
        </is>
      </c>
      <c r="G162" s="30" t="inlineStr">
        <is>
          <t>Wailmer  Lv 10-30  (20%)</t>
        </is>
      </c>
    </row>
    <row r="163">
      <c r="A163" s="7" t="n"/>
      <c r="B163" s="6" t="n"/>
      <c r="C163" s="74" t="inlineStr">
        <is>
          <t>Super Rod</t>
        </is>
      </c>
      <c r="D163" s="6" t="n">
        <v>30</v>
      </c>
      <c r="E163" s="30" t="inlineStr">
        <is>
          <t>Wailmer  Lv 30-45  (45%)</t>
        </is>
      </c>
      <c r="F163" s="30" t="inlineStr">
        <is>
          <t>Luvdisc  Lv 30-35  (40%)</t>
        </is>
      </c>
      <c r="G163" s="30" t="inlineStr">
        <is>
          <t>Corsola  Lv 30-35  (15%)</t>
        </is>
      </c>
    </row>
    <row r="164">
      <c r="A164" s="7" t="inlineStr">
        <is>
          <t>Route 129</t>
        </is>
      </c>
      <c r="B164" s="6" t="inlineStr">
        <is>
          <t>Unassigned</t>
        </is>
      </c>
      <c r="C164" s="73" t="inlineStr">
        <is>
          <t>Water</t>
        </is>
      </c>
      <c r="D164" s="6" t="n">
        <v>4</v>
      </c>
      <c r="E164" s="30" t="inlineStr">
        <is>
          <t>Tentacool  Lv 5-35  (60%)</t>
        </is>
      </c>
      <c r="F164" s="30" t="inlineStr">
        <is>
          <t>Wingull  Lv 10-30  (35%)</t>
        </is>
      </c>
      <c r="G164" s="30" t="inlineStr">
        <is>
          <t>Pelipper  Lv 25-30  (4%)</t>
        </is>
      </c>
      <c r="H164" s="30" t="inlineStr">
        <is>
          <t>Wailord  Lv 25-30  (1%)</t>
        </is>
      </c>
    </row>
    <row r="165">
      <c r="A165" s="7" t="n"/>
      <c r="B165" s="6" t="n"/>
      <c r="C165" s="72" t="inlineStr">
        <is>
          <t>Old Rod</t>
        </is>
      </c>
      <c r="D165" s="6" t="n">
        <v>30</v>
      </c>
      <c r="E165" s="30" t="inlineStr">
        <is>
          <t>Magikarp  Lv 5-10  (70%)</t>
        </is>
      </c>
      <c r="F165" s="30" t="inlineStr">
        <is>
          <t>Tentacool  Lv 5-10  (30%)</t>
        </is>
      </c>
    </row>
    <row r="166">
      <c r="A166" s="7" t="n"/>
      <c r="B166" s="6" t="n"/>
      <c r="C166" s="73" t="inlineStr">
        <is>
          <t>Good Rod</t>
        </is>
      </c>
      <c r="D166" s="6" t="n">
        <v>30</v>
      </c>
      <c r="E166" s="30" t="inlineStr">
        <is>
          <t>Magikarp  Lv 10-30  (60%)</t>
        </is>
      </c>
      <c r="F166" s="30" t="inlineStr">
        <is>
          <t>Tentacool  Lv 10-30  (20%)</t>
        </is>
      </c>
      <c r="G166" s="30" t="inlineStr">
        <is>
          <t>Wailmer  Lv 10-30  (20%)</t>
        </is>
      </c>
    </row>
    <row r="167">
      <c r="A167" s="7" t="n"/>
      <c r="B167" s="6" t="n"/>
      <c r="C167" s="74" t="inlineStr">
        <is>
          <t>Super Rod</t>
        </is>
      </c>
      <c r="D167" s="6" t="n">
        <v>30</v>
      </c>
      <c r="E167" s="30" t="inlineStr">
        <is>
          <t>Wailmer  Lv 25-45  (60%)</t>
        </is>
      </c>
      <c r="F167" s="30" t="inlineStr">
        <is>
          <t>Sharpedo  Lv 30-35  (40%)</t>
        </is>
      </c>
    </row>
    <row r="168">
      <c r="A168" s="7" t="inlineStr">
        <is>
          <t>Route 130</t>
        </is>
      </c>
      <c r="B168" s="6" t="inlineStr">
        <is>
          <t>Unassigned</t>
        </is>
      </c>
      <c r="C168" s="75" t="inlineStr">
        <is>
          <t>Land</t>
        </is>
      </c>
      <c r="D168" s="6" t="n">
        <v>20</v>
      </c>
      <c r="E168" s="30" t="inlineStr">
        <is>
          <t>Wynaut  Lv 5-50  (100%)</t>
        </is>
      </c>
    </row>
    <row r="169">
      <c r="A169" s="7" t="n"/>
      <c r="B169" s="6" t="n"/>
      <c r="C169" s="73" t="inlineStr">
        <is>
          <t>Water</t>
        </is>
      </c>
      <c r="D169" s="6" t="n">
        <v>4</v>
      </c>
      <c r="E169" s="30" t="inlineStr">
        <is>
          <t>Tentacool  Lv 5-35  (60%)</t>
        </is>
      </c>
      <c r="F169" s="30" t="inlineStr">
        <is>
          <t>Wingull  Lv 10-30  (35%)</t>
        </is>
      </c>
      <c r="G169" s="30" t="inlineStr">
        <is>
          <t>Pelipper  Lv 25-30  (5%)</t>
        </is>
      </c>
    </row>
    <row r="170">
      <c r="A170" s="7" t="n"/>
      <c r="B170" s="6" t="n"/>
      <c r="C170" s="72" t="inlineStr">
        <is>
          <t>Old Rod</t>
        </is>
      </c>
      <c r="D170" s="6" t="n">
        <v>30</v>
      </c>
      <c r="E170" s="30" t="inlineStr">
        <is>
          <t>Magikarp  Lv 5-10  (70%)</t>
        </is>
      </c>
      <c r="F170" s="30" t="inlineStr">
        <is>
          <t>Tentacool  Lv 5-10  (30%)</t>
        </is>
      </c>
    </row>
    <row r="171">
      <c r="A171" s="7" t="n"/>
      <c r="B171" s="6" t="n"/>
      <c r="C171" s="73" t="inlineStr">
        <is>
          <t>Good Rod</t>
        </is>
      </c>
      <c r="D171" s="6" t="n">
        <v>30</v>
      </c>
      <c r="E171" s="30" t="inlineStr">
        <is>
          <t>Magikarp  Lv 10-30  (60%)</t>
        </is>
      </c>
      <c r="F171" s="30" t="inlineStr">
        <is>
          <t>Tentacool  Lv 10-30  (20%)</t>
        </is>
      </c>
      <c r="G171" s="30" t="inlineStr">
        <is>
          <t>Wailmer  Lv 10-30  (20%)</t>
        </is>
      </c>
    </row>
    <row r="172">
      <c r="A172" s="7" t="n"/>
      <c r="B172" s="6" t="n"/>
      <c r="C172" s="74" t="inlineStr">
        <is>
          <t>Super Rod</t>
        </is>
      </c>
      <c r="D172" s="6" t="n">
        <v>30</v>
      </c>
      <c r="E172" s="30" t="inlineStr">
        <is>
          <t>Wailmer  Lv 25-45  (60%)</t>
        </is>
      </c>
      <c r="F172" s="30" t="inlineStr">
        <is>
          <t>Sharpedo  Lv 30-35  (40%)</t>
        </is>
      </c>
    </row>
    <row r="173">
      <c r="A173" s="7" t="inlineStr">
        <is>
          <t>Route 131</t>
        </is>
      </c>
      <c r="B173" s="6" t="inlineStr">
        <is>
          <t>Unassigned</t>
        </is>
      </c>
      <c r="C173" s="73" t="inlineStr">
        <is>
          <t>Water</t>
        </is>
      </c>
      <c r="D173" s="6" t="n">
        <v>4</v>
      </c>
      <c r="E173" s="30" t="inlineStr">
        <is>
          <t>Tentacool  Lv 5-35  (60%)</t>
        </is>
      </c>
      <c r="F173" s="30" t="inlineStr">
        <is>
          <t>Wingull  Lv 10-30  (35%)</t>
        </is>
      </c>
      <c r="G173" s="30" t="inlineStr">
        <is>
          <t>Pelipper  Lv 25-30  (5%)</t>
        </is>
      </c>
    </row>
    <row r="174">
      <c r="A174" s="7" t="n"/>
      <c r="B174" s="6" t="n"/>
      <c r="C174" s="72" t="inlineStr">
        <is>
          <t>Old Rod</t>
        </is>
      </c>
      <c r="D174" s="6" t="n">
        <v>30</v>
      </c>
      <c r="E174" s="30" t="inlineStr">
        <is>
          <t>Magikarp  Lv 5-10  (70%)</t>
        </is>
      </c>
      <c r="F174" s="30" t="inlineStr">
        <is>
          <t>Tentacool  Lv 5-10  (30%)</t>
        </is>
      </c>
    </row>
    <row r="175">
      <c r="A175" s="7" t="n"/>
      <c r="B175" s="6" t="n"/>
      <c r="C175" s="73" t="inlineStr">
        <is>
          <t>Good Rod</t>
        </is>
      </c>
      <c r="D175" s="6" t="n">
        <v>30</v>
      </c>
      <c r="E175" s="30" t="inlineStr">
        <is>
          <t>Magikarp  Lv 10-30  (60%)</t>
        </is>
      </c>
      <c r="F175" s="30" t="inlineStr">
        <is>
          <t>Tentacool  Lv 10-30  (20%)</t>
        </is>
      </c>
      <c r="G175" s="30" t="inlineStr">
        <is>
          <t>Wailmer  Lv 10-30  (20%)</t>
        </is>
      </c>
    </row>
    <row r="176">
      <c r="A176" s="7" t="n"/>
      <c r="B176" s="6" t="n"/>
      <c r="C176" s="74" t="inlineStr">
        <is>
          <t>Super Rod</t>
        </is>
      </c>
      <c r="D176" s="6" t="n">
        <v>30</v>
      </c>
      <c r="E176" s="30" t="inlineStr">
        <is>
          <t>Wailmer  Lv 25-45  (60%)</t>
        </is>
      </c>
      <c r="F176" s="30" t="inlineStr">
        <is>
          <t>Sharpedo  Lv 30-35  (40%)</t>
        </is>
      </c>
    </row>
    <row r="177">
      <c r="A177" s="7" t="inlineStr">
        <is>
          <t>Route 132</t>
        </is>
      </c>
      <c r="B177" s="6" t="inlineStr">
        <is>
          <t>Unassigned</t>
        </is>
      </c>
      <c r="C177" s="73" t="inlineStr">
        <is>
          <t>Water</t>
        </is>
      </c>
      <c r="D177" s="6" t="n">
        <v>4</v>
      </c>
      <c r="E177" s="30" t="inlineStr">
        <is>
          <t>Tentacool  Lv 5-35  (60%)</t>
        </is>
      </c>
      <c r="F177" s="30" t="inlineStr">
        <is>
          <t>Wingull  Lv 10-30  (35%)</t>
        </is>
      </c>
      <c r="G177" s="30" t="inlineStr">
        <is>
          <t>Pelipper  Lv 25-30  (5%)</t>
        </is>
      </c>
    </row>
    <row r="178">
      <c r="A178" s="7" t="n"/>
      <c r="B178" s="6" t="n"/>
      <c r="C178" s="72" t="inlineStr">
        <is>
          <t>Old Rod</t>
        </is>
      </c>
      <c r="D178" s="6" t="n">
        <v>30</v>
      </c>
      <c r="E178" s="30" t="inlineStr">
        <is>
          <t>Magikarp  Lv 5-10  (70%)</t>
        </is>
      </c>
      <c r="F178" s="30" t="inlineStr">
        <is>
          <t>Tentacool  Lv 5-10  (30%)</t>
        </is>
      </c>
    </row>
    <row r="179">
      <c r="A179" s="7" t="n"/>
      <c r="B179" s="6" t="n"/>
      <c r="C179" s="73" t="inlineStr">
        <is>
          <t>Good Rod</t>
        </is>
      </c>
      <c r="D179" s="6" t="n">
        <v>30</v>
      </c>
      <c r="E179" s="30" t="inlineStr">
        <is>
          <t>Magikarp  Lv 10-30  (60%)</t>
        </is>
      </c>
      <c r="F179" s="30" t="inlineStr">
        <is>
          <t>Tentacool  Lv 10-30  (20%)</t>
        </is>
      </c>
      <c r="G179" s="30" t="inlineStr">
        <is>
          <t>Wailmer  Lv 10-30  (20%)</t>
        </is>
      </c>
    </row>
    <row r="180">
      <c r="A180" s="7" t="n"/>
      <c r="B180" s="6" t="n"/>
      <c r="C180" s="74" t="inlineStr">
        <is>
          <t>Super Rod</t>
        </is>
      </c>
      <c r="D180" s="6" t="n">
        <v>30</v>
      </c>
      <c r="E180" s="30" t="inlineStr">
        <is>
          <t>Wailmer  Lv 30-45  (45%)</t>
        </is>
      </c>
      <c r="F180" s="30" t="inlineStr">
        <is>
          <t>Sharpedo  Lv 30-35  (40%)</t>
        </is>
      </c>
      <c r="G180" s="30" t="inlineStr">
        <is>
          <t>Horsea  Lv 25-30  (15%)</t>
        </is>
      </c>
    </row>
    <row r="181">
      <c r="A181" s="7" t="inlineStr">
        <is>
          <t>Route 133</t>
        </is>
      </c>
      <c r="B181" s="6" t="inlineStr">
        <is>
          <t>Unassigned</t>
        </is>
      </c>
      <c r="C181" s="73" t="inlineStr">
        <is>
          <t>Water</t>
        </is>
      </c>
      <c r="D181" s="6" t="n">
        <v>4</v>
      </c>
      <c r="E181" s="30" t="inlineStr">
        <is>
          <t>Tentacool  Lv 5-35  (60%)</t>
        </is>
      </c>
      <c r="F181" s="30" t="inlineStr">
        <is>
          <t>Wingull  Lv 10-30  (35%)</t>
        </is>
      </c>
      <c r="G181" s="30" t="inlineStr">
        <is>
          <t>Pelipper  Lv 25-30  (5%)</t>
        </is>
      </c>
    </row>
    <row r="182">
      <c r="A182" s="7" t="n"/>
      <c r="B182" s="6" t="n"/>
      <c r="C182" s="72" t="inlineStr">
        <is>
          <t>Old Rod</t>
        </is>
      </c>
      <c r="D182" s="6" t="n">
        <v>30</v>
      </c>
      <c r="E182" s="30" t="inlineStr">
        <is>
          <t>Magikarp  Lv 5-10  (70%)</t>
        </is>
      </c>
      <c r="F182" s="30" t="inlineStr">
        <is>
          <t>Tentacool  Lv 5-10  (30%)</t>
        </is>
      </c>
    </row>
    <row r="183">
      <c r="A183" s="7" t="n"/>
      <c r="B183" s="6" t="n"/>
      <c r="C183" s="73" t="inlineStr">
        <is>
          <t>Good Rod</t>
        </is>
      </c>
      <c r="D183" s="6" t="n">
        <v>30</v>
      </c>
      <c r="E183" s="30" t="inlineStr">
        <is>
          <t>Magikarp  Lv 10-30  (60%)</t>
        </is>
      </c>
      <c r="F183" s="30" t="inlineStr">
        <is>
          <t>Tentacool  Lv 10-30  (20%)</t>
        </is>
      </c>
      <c r="G183" s="30" t="inlineStr">
        <is>
          <t>Wailmer  Lv 10-30  (20%)</t>
        </is>
      </c>
    </row>
    <row r="184">
      <c r="A184" s="7" t="n"/>
      <c r="B184" s="6" t="n"/>
      <c r="C184" s="74" t="inlineStr">
        <is>
          <t>Super Rod</t>
        </is>
      </c>
      <c r="D184" s="6" t="n">
        <v>30</v>
      </c>
      <c r="E184" s="30" t="inlineStr">
        <is>
          <t>Wailmer  Lv 30-45  (45%)</t>
        </is>
      </c>
      <c r="F184" s="30" t="inlineStr">
        <is>
          <t>Sharpedo  Lv 30-35  (40%)</t>
        </is>
      </c>
      <c r="G184" s="30" t="inlineStr">
        <is>
          <t>Horsea  Lv 25-30  (15%)</t>
        </is>
      </c>
    </row>
    <row r="185">
      <c r="A185" s="7" t="inlineStr">
        <is>
          <t>Route 134</t>
        </is>
      </c>
      <c r="B185" s="6" t="inlineStr">
        <is>
          <t>Unassigned</t>
        </is>
      </c>
      <c r="C185" s="73" t="inlineStr">
        <is>
          <t>Water</t>
        </is>
      </c>
      <c r="D185" s="6" t="n">
        <v>4</v>
      </c>
      <c r="E185" s="30" t="inlineStr">
        <is>
          <t>Tentacool  Lv 5-35  (60%)</t>
        </is>
      </c>
      <c r="F185" s="30" t="inlineStr">
        <is>
          <t>Wingull  Lv 10-30  (35%)</t>
        </is>
      </c>
      <c r="G185" s="30" t="inlineStr">
        <is>
          <t>Pelipper  Lv 25-30  (5%)</t>
        </is>
      </c>
    </row>
    <row r="186">
      <c r="A186" s="7" t="n"/>
      <c r="B186" s="6" t="n"/>
      <c r="C186" s="72" t="inlineStr">
        <is>
          <t>Old Rod</t>
        </is>
      </c>
      <c r="D186" s="6" t="n">
        <v>30</v>
      </c>
      <c r="E186" s="30" t="inlineStr">
        <is>
          <t>Magikarp  Lv 5-10  (70%)</t>
        </is>
      </c>
      <c r="F186" s="30" t="inlineStr">
        <is>
          <t>Tentacool  Lv 5-10  (30%)</t>
        </is>
      </c>
    </row>
    <row r="187">
      <c r="A187" s="7" t="n"/>
      <c r="B187" s="6" t="n"/>
      <c r="C187" s="73" t="inlineStr">
        <is>
          <t>Good Rod</t>
        </is>
      </c>
      <c r="D187" s="6" t="n">
        <v>30</v>
      </c>
      <c r="E187" s="30" t="inlineStr">
        <is>
          <t>Magikarp  Lv 10-30  (60%)</t>
        </is>
      </c>
      <c r="F187" s="30" t="inlineStr">
        <is>
          <t>Tentacool  Lv 10-30  (20%)</t>
        </is>
      </c>
      <c r="G187" s="30" t="inlineStr">
        <is>
          <t>Wailmer  Lv 10-30  (20%)</t>
        </is>
      </c>
    </row>
    <row r="188">
      <c r="A188" s="7" t="n"/>
      <c r="B188" s="6" t="n"/>
      <c r="C188" s="74" t="inlineStr">
        <is>
          <t>Super Rod</t>
        </is>
      </c>
      <c r="D188" s="6" t="n">
        <v>30</v>
      </c>
      <c r="E188" s="30" t="inlineStr">
        <is>
          <t>Wailmer  Lv 30-45  (45%)</t>
        </is>
      </c>
      <c r="F188" s="30" t="inlineStr">
        <is>
          <t>Sharpedo  Lv 30-35  (40%)</t>
        </is>
      </c>
      <c r="G188" s="30" t="inlineStr">
        <is>
          <t>Horsea  Lv 25-30  (15%)</t>
        </is>
      </c>
    </row>
    <row r="189">
      <c r="A189" s="7" t="inlineStr">
        <is>
          <t>Abandoned Ship Hidden Floor Corridors</t>
        </is>
      </c>
      <c r="B189" s="6" t="inlineStr">
        <is>
          <t>Split 4</t>
        </is>
      </c>
      <c r="C189" s="73" t="inlineStr">
        <is>
          <t>Water</t>
        </is>
      </c>
      <c r="D189" s="6" t="n">
        <v>4</v>
      </c>
      <c r="E189" s="30" t="inlineStr">
        <is>
          <t>Tentacool  Lv 5-35  (99%)</t>
        </is>
      </c>
      <c r="F189" s="30" t="inlineStr">
        <is>
          <t>Tentacruel  Lv 30-35  (1%)</t>
        </is>
      </c>
    </row>
    <row r="190">
      <c r="A190" s="7" t="n"/>
      <c r="B190" s="6" t="n"/>
      <c r="C190" s="72" t="inlineStr">
        <is>
          <t>Old Rod</t>
        </is>
      </c>
      <c r="D190" s="6" t="n">
        <v>20</v>
      </c>
      <c r="E190" s="30" t="inlineStr">
        <is>
          <t>Magikarp  Lv 5-10  (70%)</t>
        </is>
      </c>
      <c r="F190" s="30" t="inlineStr">
        <is>
          <t>Tentacool  Lv 5-10  (30%)</t>
        </is>
      </c>
    </row>
    <row r="191">
      <c r="A191" s="7" t="n"/>
      <c r="B191" s="6" t="n"/>
      <c r="C191" s="73" t="inlineStr">
        <is>
          <t>Good Rod</t>
        </is>
      </c>
      <c r="D191" s="6" t="n">
        <v>20</v>
      </c>
      <c r="E191" s="30" t="inlineStr">
        <is>
          <t>Magikarp  Lv 10-30  (60%)</t>
        </is>
      </c>
      <c r="F191" s="30" t="inlineStr">
        <is>
          <t>Tentacool  Lv 10-30  (40%)</t>
        </is>
      </c>
    </row>
    <row r="192">
      <c r="A192" s="7" t="n"/>
      <c r="B192" s="6" t="n"/>
      <c r="C192" s="74" t="inlineStr">
        <is>
          <t>Super Rod</t>
        </is>
      </c>
      <c r="D192" s="6" t="n">
        <v>20</v>
      </c>
      <c r="E192" s="30" t="inlineStr">
        <is>
          <t>Tentacool  Lv 25-35  (80%)</t>
        </is>
      </c>
      <c r="F192" s="30" t="inlineStr">
        <is>
          <t>Tentacruel  Lv 20-35  (20%)</t>
        </is>
      </c>
    </row>
    <row r="193">
      <c r="A193" s="7" t="inlineStr">
        <is>
          <t>Seafloor Cavern Room 1</t>
        </is>
      </c>
      <c r="B193" s="6" t="inlineStr">
        <is>
          <t>Split 8</t>
        </is>
      </c>
      <c r="C193" s="75" t="inlineStr">
        <is>
          <t>Land</t>
        </is>
      </c>
      <c r="D193" s="6" t="n">
        <v>4</v>
      </c>
      <c r="E193" s="30" t="inlineStr">
        <is>
          <t>Zubat  Lv 28-35  (90%)</t>
        </is>
      </c>
      <c r="F193" s="30" t="inlineStr">
        <is>
          <t>Golbat  Lv 33-36  (10%)</t>
        </is>
      </c>
    </row>
    <row r="194">
      <c r="A194" s="7" t="inlineStr">
        <is>
          <t>Seafloor Cavern Room 2</t>
        </is>
      </c>
      <c r="B194" s="6" t="inlineStr">
        <is>
          <t>Split 8</t>
        </is>
      </c>
      <c r="C194" s="75" t="inlineStr">
        <is>
          <t>Land</t>
        </is>
      </c>
      <c r="D194" s="6" t="n">
        <v>4</v>
      </c>
      <c r="E194" s="30" t="inlineStr">
        <is>
          <t>Zubat  Lv 28-35  (90%)</t>
        </is>
      </c>
      <c r="F194" s="30" t="inlineStr">
        <is>
          <t>Golbat  Lv 33-36  (10%)</t>
        </is>
      </c>
    </row>
    <row r="195">
      <c r="A195" s="7" t="inlineStr">
        <is>
          <t>Seafloor Cavern Room 3</t>
        </is>
      </c>
      <c r="B195" s="6" t="inlineStr">
        <is>
          <t>Split 8</t>
        </is>
      </c>
      <c r="C195" s="75" t="inlineStr">
        <is>
          <t>Land</t>
        </is>
      </c>
      <c r="D195" s="6" t="n">
        <v>4</v>
      </c>
      <c r="E195" s="30" t="inlineStr">
        <is>
          <t>Zubat  Lv 28-35  (90%)</t>
        </is>
      </c>
      <c r="F195" s="30" t="inlineStr">
        <is>
          <t>Golbat  Lv 33-36  (10%)</t>
        </is>
      </c>
    </row>
    <row r="196">
      <c r="A196" s="7" t="inlineStr">
        <is>
          <t>Seafloor Cavern Room 4</t>
        </is>
      </c>
      <c r="B196" s="6" t="inlineStr">
        <is>
          <t>Split 8</t>
        </is>
      </c>
      <c r="C196" s="75" t="inlineStr">
        <is>
          <t>Land</t>
        </is>
      </c>
      <c r="D196" s="6" t="n">
        <v>4</v>
      </c>
      <c r="E196" s="30" t="inlineStr">
        <is>
          <t>Zubat  Lv 28-35  (90%)</t>
        </is>
      </c>
      <c r="F196" s="30" t="inlineStr">
        <is>
          <t>Golbat  Lv 33-36  (10%)</t>
        </is>
      </c>
    </row>
    <row r="197">
      <c r="A197" s="7" t="inlineStr">
        <is>
          <t>Seafloor Cavern Room 5</t>
        </is>
      </c>
      <c r="B197" s="6" t="inlineStr">
        <is>
          <t>Split 8</t>
        </is>
      </c>
      <c r="C197" s="75" t="inlineStr">
        <is>
          <t>Land</t>
        </is>
      </c>
      <c r="D197" s="6" t="n">
        <v>4</v>
      </c>
      <c r="E197" s="30" t="inlineStr">
        <is>
          <t>Zubat  Lv 28-35  (90%)</t>
        </is>
      </c>
      <c r="F197" s="30" t="inlineStr">
        <is>
          <t>Golbat  Lv 33-36  (10%)</t>
        </is>
      </c>
    </row>
    <row r="198">
      <c r="A198" s="7" t="inlineStr">
        <is>
          <t>Seafloor Cavern Room 6</t>
        </is>
      </c>
      <c r="B198" s="6" t="inlineStr">
        <is>
          <t>Split 8</t>
        </is>
      </c>
      <c r="C198" s="75" t="inlineStr">
        <is>
          <t>Land</t>
        </is>
      </c>
      <c r="D198" s="6" t="n">
        <v>4</v>
      </c>
      <c r="E198" s="30" t="inlineStr">
        <is>
          <t>Zubat  Lv 28-35  (90%)</t>
        </is>
      </c>
      <c r="F198" s="30" t="inlineStr">
        <is>
          <t>Golbat  Lv 33-36  (10%)</t>
        </is>
      </c>
    </row>
    <row r="199">
      <c r="A199" s="7" t="n"/>
      <c r="B199" s="6" t="n"/>
      <c r="C199" s="73" t="inlineStr">
        <is>
          <t>Water</t>
        </is>
      </c>
      <c r="D199" s="6" t="n">
        <v>4</v>
      </c>
      <c r="E199" s="30" t="inlineStr">
        <is>
          <t>Tentacool  Lv 5-35  (60%)</t>
        </is>
      </c>
      <c r="F199" s="30" t="inlineStr">
        <is>
          <t>Zubat  Lv 5-35  (35%)</t>
        </is>
      </c>
      <c r="G199" s="30" t="inlineStr">
        <is>
          <t>Golbat  Lv 30-35  (5%)</t>
        </is>
      </c>
    </row>
    <row r="200">
      <c r="A200" s="7" t="n"/>
      <c r="B200" s="6" t="n"/>
      <c r="C200" s="72" t="inlineStr">
        <is>
          <t>Old Rod</t>
        </is>
      </c>
      <c r="D200" s="6" t="n">
        <v>10</v>
      </c>
      <c r="E200" s="30" t="inlineStr">
        <is>
          <t>Magikarp  Lv 5-10  (70%)</t>
        </is>
      </c>
      <c r="F200" s="30" t="inlineStr">
        <is>
          <t>Tentacool  Lv 5-10  (30%)</t>
        </is>
      </c>
    </row>
    <row r="201">
      <c r="A201" s="7" t="n"/>
      <c r="B201" s="6" t="n"/>
      <c r="C201" s="73" t="inlineStr">
        <is>
          <t>Good Rod</t>
        </is>
      </c>
      <c r="D201" s="6" t="n">
        <v>10</v>
      </c>
      <c r="E201" s="30" t="inlineStr">
        <is>
          <t>Magikarp  Lv 10-30  (60%)</t>
        </is>
      </c>
      <c r="F201" s="30" t="inlineStr">
        <is>
          <t>Tentacool  Lv 10-30  (20%)</t>
        </is>
      </c>
      <c r="G201" s="30" t="inlineStr">
        <is>
          <t>Wailmer  Lv 10-30  (20%)</t>
        </is>
      </c>
    </row>
    <row r="202">
      <c r="A202" s="7" t="n"/>
      <c r="B202" s="6" t="n"/>
      <c r="C202" s="74" t="inlineStr">
        <is>
          <t>Super Rod</t>
        </is>
      </c>
      <c r="D202" s="6" t="n">
        <v>10</v>
      </c>
      <c r="E202" s="30" t="inlineStr">
        <is>
          <t>Wailmer  Lv 20-45  (100%)</t>
        </is>
      </c>
    </row>
    <row r="203">
      <c r="A203" s="7" t="inlineStr">
        <is>
          <t>Seafloor Cavern Room 7</t>
        </is>
      </c>
      <c r="B203" s="6" t="inlineStr">
        <is>
          <t>Split 8</t>
        </is>
      </c>
      <c r="C203" s="75" t="inlineStr">
        <is>
          <t>Land</t>
        </is>
      </c>
      <c r="D203" s="6" t="n">
        <v>4</v>
      </c>
      <c r="E203" s="30" t="inlineStr">
        <is>
          <t>Zubat  Lv 28-35  (90%)</t>
        </is>
      </c>
      <c r="F203" s="30" t="inlineStr">
        <is>
          <t>Golbat  Lv 33-36  (10%)</t>
        </is>
      </c>
    </row>
    <row r="204">
      <c r="A204" s="7" t="n"/>
      <c r="B204" s="6" t="n"/>
      <c r="C204" s="73" t="inlineStr">
        <is>
          <t>Water</t>
        </is>
      </c>
      <c r="D204" s="6" t="n">
        <v>4</v>
      </c>
      <c r="E204" s="30" t="inlineStr">
        <is>
          <t>Tentacool  Lv 5-35  (60%)</t>
        </is>
      </c>
      <c r="F204" s="30" t="inlineStr">
        <is>
          <t>Zubat  Lv 5-35  (35%)</t>
        </is>
      </c>
      <c r="G204" s="30" t="inlineStr">
        <is>
          <t>Golbat  Lv 30-35  (5%)</t>
        </is>
      </c>
    </row>
    <row r="205">
      <c r="A205" s="7" t="n"/>
      <c r="B205" s="6" t="n"/>
      <c r="C205" s="72" t="inlineStr">
        <is>
          <t>Old Rod</t>
        </is>
      </c>
      <c r="D205" s="6" t="n">
        <v>10</v>
      </c>
      <c r="E205" s="30" t="inlineStr">
        <is>
          <t>Magikarp  Lv 5-10  (70%)</t>
        </is>
      </c>
      <c r="F205" s="30" t="inlineStr">
        <is>
          <t>Tentacool  Lv 5-10  (30%)</t>
        </is>
      </c>
    </row>
    <row r="206">
      <c r="A206" s="7" t="n"/>
      <c r="B206" s="6" t="n"/>
      <c r="C206" s="73" t="inlineStr">
        <is>
          <t>Good Rod</t>
        </is>
      </c>
      <c r="D206" s="6" t="n">
        <v>10</v>
      </c>
      <c r="E206" s="30" t="inlineStr">
        <is>
          <t>Magikarp  Lv 10-30  (60%)</t>
        </is>
      </c>
      <c r="F206" s="30" t="inlineStr">
        <is>
          <t>Tentacool  Lv 10-30  (20%)</t>
        </is>
      </c>
      <c r="G206" s="30" t="inlineStr">
        <is>
          <t>Wailmer  Lv 10-30  (20%)</t>
        </is>
      </c>
    </row>
    <row r="207">
      <c r="A207" s="7" t="n"/>
      <c r="B207" s="6" t="n"/>
      <c r="C207" s="74" t="inlineStr">
        <is>
          <t>Super Rod</t>
        </is>
      </c>
      <c r="D207" s="6" t="n">
        <v>10</v>
      </c>
      <c r="E207" s="30" t="inlineStr">
        <is>
          <t>Wailmer  Lv 20-45  (100%)</t>
        </is>
      </c>
    </row>
    <row r="208">
      <c r="A208" s="7" t="inlineStr">
        <is>
          <t>Seafloor Cavern Room 8</t>
        </is>
      </c>
      <c r="B208" s="6" t="inlineStr">
        <is>
          <t>Split 8</t>
        </is>
      </c>
      <c r="C208" s="75" t="inlineStr">
        <is>
          <t>Land</t>
        </is>
      </c>
      <c r="D208" s="6" t="n">
        <v>4</v>
      </c>
      <c r="E208" s="30" t="inlineStr">
        <is>
          <t>Zubat  Lv 28-35  (90%)</t>
        </is>
      </c>
      <c r="F208" s="30" t="inlineStr">
        <is>
          <t>Golbat  Lv 33-36  (10%)</t>
        </is>
      </c>
    </row>
    <row r="209">
      <c r="A209" s="7" t="inlineStr">
        <is>
          <t>Seafloor Cavern Entrance</t>
        </is>
      </c>
      <c r="B209" s="6" t="inlineStr">
        <is>
          <t>Split 8</t>
        </is>
      </c>
      <c r="C209" s="73" t="inlineStr">
        <is>
          <t>Water</t>
        </is>
      </c>
      <c r="D209" s="6" t="n">
        <v>4</v>
      </c>
      <c r="E209" s="30" t="inlineStr">
        <is>
          <t>Tentacool  Lv 5-35  (60%)</t>
        </is>
      </c>
      <c r="F209" s="30" t="inlineStr">
        <is>
          <t>Zubat  Lv 5-35  (35%)</t>
        </is>
      </c>
      <c r="G209" s="30" t="inlineStr">
        <is>
          <t>Golbat  Lv 30-35  (5%)</t>
        </is>
      </c>
    </row>
    <row r="210">
      <c r="A210" s="7" t="n"/>
      <c r="B210" s="6" t="n"/>
      <c r="C210" s="72" t="inlineStr">
        <is>
          <t>Old Rod</t>
        </is>
      </c>
      <c r="D210" s="6" t="n">
        <v>10</v>
      </c>
      <c r="E210" s="30" t="inlineStr">
        <is>
          <t>Magikarp  Lv 5-10  (70%)</t>
        </is>
      </c>
      <c r="F210" s="30" t="inlineStr">
        <is>
          <t>Tentacool  Lv 5-10  (30%)</t>
        </is>
      </c>
    </row>
    <row r="211">
      <c r="A211" s="7" t="n"/>
      <c r="B211" s="6" t="n"/>
      <c r="C211" s="73" t="inlineStr">
        <is>
          <t>Good Rod</t>
        </is>
      </c>
      <c r="D211" s="6" t="n">
        <v>10</v>
      </c>
      <c r="E211" s="30" t="inlineStr">
        <is>
          <t>Magikarp  Lv 10-30  (60%)</t>
        </is>
      </c>
      <c r="F211" s="30" t="inlineStr">
        <is>
          <t>Tentacool  Lv 10-30  (20%)</t>
        </is>
      </c>
      <c r="G211" s="30" t="inlineStr">
        <is>
          <t>Wailmer  Lv 10-30  (20%)</t>
        </is>
      </c>
    </row>
    <row r="212">
      <c r="A212" s="7" t="n"/>
      <c r="B212" s="6" t="n"/>
      <c r="C212" s="74" t="inlineStr">
        <is>
          <t>Super Rod</t>
        </is>
      </c>
      <c r="D212" s="6" t="n">
        <v>10</v>
      </c>
      <c r="E212" s="30" t="inlineStr">
        <is>
          <t>Wailmer  Lv 20-45  (100%)</t>
        </is>
      </c>
    </row>
    <row r="213">
      <c r="A213" s="7" t="inlineStr">
        <is>
          <t>Cave Of Origin Entrance</t>
        </is>
      </c>
      <c r="B213" s="6" t="inlineStr">
        <is>
          <t>Unassigned</t>
        </is>
      </c>
      <c r="C213" s="75" t="inlineStr">
        <is>
          <t>Land</t>
        </is>
      </c>
      <c r="D213" s="6" t="n">
        <v>4</v>
      </c>
      <c r="E213" s="30" t="inlineStr">
        <is>
          <t>Zubat  Lv 28-35  (90%)</t>
        </is>
      </c>
      <c r="F213" s="30" t="inlineStr">
        <is>
          <t>Golbat  Lv 33-36  (10%)</t>
        </is>
      </c>
    </row>
    <row r="214">
      <c r="A214" s="7" t="inlineStr">
        <is>
          <t>Cave Of Origin 1F</t>
        </is>
      </c>
      <c r="B214" s="6" t="inlineStr">
        <is>
          <t>Unassigned</t>
        </is>
      </c>
      <c r="C214" s="75" t="inlineStr">
        <is>
          <t>Land</t>
        </is>
      </c>
      <c r="D214" s="6" t="n">
        <v>4</v>
      </c>
      <c r="E214" s="30" t="inlineStr">
        <is>
          <t>Zubat  Lv 30-34  (60%)</t>
        </is>
      </c>
      <c r="F214" s="30" t="inlineStr">
        <is>
          <t>Sableye  Lv 30-34  (30%)</t>
        </is>
      </c>
      <c r="G214" s="30" t="inlineStr">
        <is>
          <t>Golbat  Lv 33-36  (10%)</t>
        </is>
      </c>
    </row>
    <row r="215">
      <c r="A215" s="7" t="inlineStr">
        <is>
          <t>Cave Of Origin Unused Ruby Sapphire Map 1</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2</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3</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New Mauville Entrance</t>
        </is>
      </c>
      <c r="B218" s="6" t="inlineStr">
        <is>
          <t>Split 4</t>
        </is>
      </c>
      <c r="C218" s="75" t="inlineStr">
        <is>
          <t>Land</t>
        </is>
      </c>
      <c r="D218" s="6" t="n">
        <v>10</v>
      </c>
      <c r="E218" s="30" t="inlineStr">
        <is>
          <t>Voltorb  Lv 22-26  (50%)</t>
        </is>
      </c>
      <c r="F218" s="30" t="inlineStr">
        <is>
          <t>Magnemite  Lv 22-26  (50%)</t>
        </is>
      </c>
    </row>
    <row r="219">
      <c r="A219" s="7" t="inlineStr">
        <is>
          <t>Safari Zone Southwest</t>
        </is>
      </c>
      <c r="B219" s="6" t="inlineStr">
        <is>
          <t>Postgame</t>
        </is>
      </c>
      <c r="C219" s="75" t="inlineStr">
        <is>
          <t>Land</t>
        </is>
      </c>
      <c r="D219" s="6" t="n">
        <v>25</v>
      </c>
      <c r="E219" s="30" t="inlineStr">
        <is>
          <t>Oddish  Lv 25-27  (40%)</t>
        </is>
      </c>
      <c r="F219" s="30" t="inlineStr">
        <is>
          <t>Girafarig  Lv 25-27  (20%)</t>
        </is>
      </c>
      <c r="G219" s="30" t="inlineStr">
        <is>
          <t>Natu  Lv 25  (10%)</t>
        </is>
      </c>
      <c r="H219" s="30" t="inlineStr">
        <is>
          <t>Doduo  Lv 27  (10%)</t>
        </is>
      </c>
      <c r="I219" s="30" t="inlineStr">
        <is>
          <t>Wobbuffet  Lv 27-29  (10%)</t>
        </is>
      </c>
      <c r="J219" s="30" t="inlineStr">
        <is>
          <t>Gloom  Lv 25  (5%)</t>
        </is>
      </c>
      <c r="K219" s="30" t="inlineStr">
        <is>
          <t>Pikachu  Lv 25-27  (5%)</t>
        </is>
      </c>
    </row>
    <row r="220">
      <c r="A220" s="7" t="n"/>
      <c r="B220" s="6" t="n"/>
      <c r="C220" s="73" t="inlineStr">
        <is>
          <t>Water</t>
        </is>
      </c>
      <c r="D220" s="6" t="n">
        <v>9</v>
      </c>
      <c r="E220" s="30" t="inlineStr">
        <is>
          <t>Psyduck  Lv 20-35  (100%)</t>
        </is>
      </c>
    </row>
    <row r="221">
      <c r="A221" s="7" t="n"/>
      <c r="B221" s="6" t="n"/>
      <c r="C221" s="72" t="inlineStr">
        <is>
          <t>Old Rod</t>
        </is>
      </c>
      <c r="D221" s="6" t="n">
        <v>35</v>
      </c>
      <c r="E221" s="30" t="inlineStr">
        <is>
          <t>Magikarp  Lv 5-10  (70%)</t>
        </is>
      </c>
      <c r="F221" s="30" t="inlineStr">
        <is>
          <t>Goldeen  Lv 5-10  (30%)</t>
        </is>
      </c>
    </row>
    <row r="222">
      <c r="A222" s="7" t="n"/>
      <c r="B222" s="6" t="n"/>
      <c r="C222" s="73" t="inlineStr">
        <is>
          <t>Good Rod</t>
        </is>
      </c>
      <c r="D222" s="6" t="n">
        <v>35</v>
      </c>
      <c r="E222" s="30" t="inlineStr">
        <is>
          <t>Magikarp  Lv 10-30  (60%)</t>
        </is>
      </c>
      <c r="F222" s="30" t="inlineStr">
        <is>
          <t>Goldeen  Lv 10-30  (40%)</t>
        </is>
      </c>
    </row>
    <row r="223">
      <c r="A223" s="7" t="n"/>
      <c r="B223" s="6" t="n"/>
      <c r="C223" s="74" t="inlineStr">
        <is>
          <t>Super Rod</t>
        </is>
      </c>
      <c r="D223" s="6" t="n">
        <v>35</v>
      </c>
      <c r="E223" s="30" t="inlineStr">
        <is>
          <t>Goldeen  Lv 25-35  (80%)</t>
        </is>
      </c>
      <c r="F223" s="30" t="inlineStr">
        <is>
          <t>Seaking  Lv 25-40  (20%)</t>
        </is>
      </c>
    </row>
    <row r="224">
      <c r="A224" s="7" t="inlineStr">
        <is>
          <t>Safari Zone North</t>
        </is>
      </c>
      <c r="B224" s="6" t="inlineStr">
        <is>
          <t>Postgame</t>
        </is>
      </c>
      <c r="C224" s="75" t="inlineStr">
        <is>
          <t>Land</t>
        </is>
      </c>
      <c r="D224" s="6" t="n">
        <v>25</v>
      </c>
      <c r="E224" s="30" t="inlineStr">
        <is>
          <t>Phanpy  Lv 27-29  (30%)</t>
        </is>
      </c>
      <c r="F224" s="30" t="inlineStr">
        <is>
          <t>Oddish  Lv 27-29  (30%)</t>
        </is>
      </c>
      <c r="G224" s="30" t="inlineStr">
        <is>
          <t>Natu  Lv 27-29  (15%)</t>
        </is>
      </c>
      <c r="H224" s="30" t="inlineStr">
        <is>
          <t>Gloom  Lv 29-31  (15%)</t>
        </is>
      </c>
      <c r="I224" s="30" t="inlineStr">
        <is>
          <t>Xatu  Lv 29-31  (5%)</t>
        </is>
      </c>
      <c r="J224" s="30" t="inlineStr">
        <is>
          <t>Heracross  Lv 27-29  (5%)</t>
        </is>
      </c>
    </row>
    <row r="225">
      <c r="A225" s="7" t="n"/>
      <c r="B225" s="6" t="n"/>
      <c r="C225" s="76" t="inlineStr">
        <is>
          <t>Rock Smash</t>
        </is>
      </c>
      <c r="D225" s="6" t="n">
        <v>25</v>
      </c>
      <c r="E225" s="30" t="inlineStr">
        <is>
          <t>Geodude  Lv 5-30  (100%)</t>
        </is>
      </c>
    </row>
    <row r="226">
      <c r="A226" s="7" t="inlineStr">
        <is>
          <t>Safari Zone Northwest</t>
        </is>
      </c>
      <c r="B226" s="6" t="inlineStr">
        <is>
          <t>Postgame</t>
        </is>
      </c>
      <c r="C226" s="75" t="inlineStr">
        <is>
          <t>Land</t>
        </is>
      </c>
      <c r="D226" s="6" t="n">
        <v>25</v>
      </c>
      <c r="E226" s="30" t="inlineStr">
        <is>
          <t>Rhyhorn  Lv 27-29  (30%)</t>
        </is>
      </c>
      <c r="F226" s="30" t="inlineStr">
        <is>
          <t>Oddish  Lv 27-29  (30%)</t>
        </is>
      </c>
      <c r="G226" s="30" t="inlineStr">
        <is>
          <t>Doduo  Lv 27-29  (15%)</t>
        </is>
      </c>
      <c r="H226" s="30" t="inlineStr">
        <is>
          <t>Gloom  Lv 29-31  (15%)</t>
        </is>
      </c>
      <c r="I226" s="30" t="inlineStr">
        <is>
          <t>Dodrio  Lv 29-31  (5%)</t>
        </is>
      </c>
      <c r="J226" s="30" t="inlineStr">
        <is>
          <t>Pinsir  Lv 27-29  (5%)</t>
        </is>
      </c>
    </row>
    <row r="227">
      <c r="A227" s="7" t="n"/>
      <c r="B227" s="6" t="n"/>
      <c r="C227" s="73" t="inlineStr">
        <is>
          <t>Water</t>
        </is>
      </c>
      <c r="D227" s="6" t="n">
        <v>9</v>
      </c>
      <c r="E227" s="30" t="inlineStr">
        <is>
          <t>Psyduck  Lv 20-35  (95%)</t>
        </is>
      </c>
      <c r="F227" s="30" t="inlineStr">
        <is>
          <t>Golduck  Lv 25-40  (5%)</t>
        </is>
      </c>
    </row>
    <row r="228">
      <c r="A228" s="7" t="n"/>
      <c r="B228" s="6" t="n"/>
      <c r="C228" s="72" t="inlineStr">
        <is>
          <t>Old Rod</t>
        </is>
      </c>
      <c r="D228" s="6" t="n">
        <v>35</v>
      </c>
      <c r="E228" s="30" t="inlineStr">
        <is>
          <t>Magikarp  Lv 5-10  (70%)</t>
        </is>
      </c>
      <c r="F228" s="30" t="inlineStr">
        <is>
          <t>Goldeen  Lv 5-10  (30%)</t>
        </is>
      </c>
    </row>
    <row r="229">
      <c r="A229" s="7" t="n"/>
      <c r="B229" s="6" t="n"/>
      <c r="C229" s="73" t="inlineStr">
        <is>
          <t>Good Rod</t>
        </is>
      </c>
      <c r="D229" s="6" t="n">
        <v>35</v>
      </c>
      <c r="E229" s="30" t="inlineStr">
        <is>
          <t>Magikarp  Lv 10-30  (60%)</t>
        </is>
      </c>
      <c r="F229" s="30" t="inlineStr">
        <is>
          <t>Goldeen  Lv 10-30  (40%)</t>
        </is>
      </c>
    </row>
    <row r="230">
      <c r="A230" s="7" t="n"/>
      <c r="B230" s="6" t="n"/>
      <c r="C230" s="74" t="inlineStr">
        <is>
          <t>Super Rod</t>
        </is>
      </c>
      <c r="D230" s="6" t="n">
        <v>35</v>
      </c>
      <c r="E230" s="30" t="inlineStr">
        <is>
          <t>Goldeen  Lv 25-35  (80%)</t>
        </is>
      </c>
      <c r="F230" s="30" t="inlineStr">
        <is>
          <t>Seaking  Lv 25-40  (20%)</t>
        </is>
      </c>
    </row>
    <row r="231">
      <c r="A231" s="7" t="inlineStr">
        <is>
          <t>Victory Road B1F</t>
        </is>
      </c>
      <c r="B231" s="6" t="inlineStr">
        <is>
          <t>Elite Four &amp; Champion</t>
        </is>
      </c>
      <c r="C231" s="75" t="inlineStr">
        <is>
          <t>Land</t>
        </is>
      </c>
      <c r="D231" s="6" t="n">
        <v>10</v>
      </c>
      <c r="E231" s="30" t="inlineStr">
        <is>
          <t>Golbat  Lv 38-42  (35%)</t>
        </is>
      </c>
      <c r="F231" s="30" t="inlineStr">
        <is>
          <t>Hariyama  Lv 38-42  (35%)</t>
        </is>
      </c>
      <c r="G231" s="30" t="inlineStr">
        <is>
          <t>Lairon  Lv 40-42  (25%)</t>
        </is>
      </c>
      <c r="H231" s="30" t="inlineStr">
        <is>
          <t>Mawile  Lv 38  (5%)</t>
        </is>
      </c>
    </row>
    <row r="232">
      <c r="A232" s="7" t="n"/>
      <c r="B232" s="6" t="n"/>
      <c r="C232" s="76" t="inlineStr">
        <is>
          <t>Rock Smash</t>
        </is>
      </c>
      <c r="D232" s="6" t="n">
        <v>20</v>
      </c>
      <c r="E232" s="30" t="inlineStr">
        <is>
          <t>Graveler  Lv 30-40  (70%)</t>
        </is>
      </c>
      <c r="F232" s="30" t="inlineStr">
        <is>
          <t>Geodude  Lv 30-40  (30%)</t>
        </is>
      </c>
    </row>
    <row r="233">
      <c r="A233" s="7" t="inlineStr">
        <is>
          <t>Victory Road B2F</t>
        </is>
      </c>
      <c r="B233" s="6" t="inlineStr">
        <is>
          <t>Elite Four &amp; Champion</t>
        </is>
      </c>
      <c r="C233" s="75" t="inlineStr">
        <is>
          <t>Land</t>
        </is>
      </c>
      <c r="D233" s="6" t="n">
        <v>10</v>
      </c>
      <c r="E233" s="30" t="inlineStr">
        <is>
          <t>Golbat  Lv 40-44  (35%)</t>
        </is>
      </c>
      <c r="F233" s="30" t="inlineStr">
        <is>
          <t>Sableye  Lv 40-44  (35%)</t>
        </is>
      </c>
      <c r="G233" s="30" t="inlineStr">
        <is>
          <t>Lairon  Lv 40-44  (25%)</t>
        </is>
      </c>
      <c r="H233" s="30" t="inlineStr">
        <is>
          <t>Mawile  Lv 42-44  (5%)</t>
        </is>
      </c>
    </row>
    <row r="234">
      <c r="A234" s="7" t="n"/>
      <c r="B234" s="6" t="n"/>
      <c r="C234" s="73" t="inlineStr">
        <is>
          <t>Water</t>
        </is>
      </c>
      <c r="D234" s="6" t="n">
        <v>4</v>
      </c>
      <c r="E234" s="30" t="inlineStr">
        <is>
          <t>Golbat  Lv 25-40  (100%)</t>
        </is>
      </c>
    </row>
    <row r="235">
      <c r="A235" s="7" t="n"/>
      <c r="B235" s="6" t="n"/>
      <c r="C235" s="72" t="inlineStr">
        <is>
          <t>Old Rod</t>
        </is>
      </c>
      <c r="D235" s="6" t="n">
        <v>30</v>
      </c>
      <c r="E235" s="30" t="inlineStr">
        <is>
          <t>Magikarp  Lv 5-10  (70%)</t>
        </is>
      </c>
      <c r="F235" s="30" t="inlineStr">
        <is>
          <t>Goldeen  Lv 5-10  (30%)</t>
        </is>
      </c>
    </row>
    <row r="236">
      <c r="A236" s="7" t="n"/>
      <c r="B236" s="6" t="n"/>
      <c r="C236" s="73" t="inlineStr">
        <is>
          <t>Good Rod</t>
        </is>
      </c>
      <c r="D236" s="6" t="n">
        <v>30</v>
      </c>
      <c r="E236" s="30" t="inlineStr">
        <is>
          <t>Magikarp  Lv 10-30  (60%)</t>
        </is>
      </c>
      <c r="F236" s="30" t="inlineStr">
        <is>
          <t>Goldeen  Lv 10-30  (20%)</t>
        </is>
      </c>
      <c r="G236" s="30" t="inlineStr">
        <is>
          <t>Barboach  Lv 10-30  (20%)</t>
        </is>
      </c>
    </row>
    <row r="237">
      <c r="A237" s="7" t="n"/>
      <c r="B237" s="6" t="n"/>
      <c r="C237" s="74" t="inlineStr">
        <is>
          <t>Super Rod</t>
        </is>
      </c>
      <c r="D237" s="6" t="n">
        <v>30</v>
      </c>
      <c r="E237" s="30" t="inlineStr">
        <is>
          <t>Barboach  Lv 25-35  (80%)</t>
        </is>
      </c>
      <c r="F237" s="30" t="inlineStr">
        <is>
          <t>Whiscash  Lv 30-45  (20%)</t>
        </is>
      </c>
    </row>
    <row r="238">
      <c r="A238" s="7" t="inlineStr">
        <is>
          <t>Meteor Falls 1 F1R</t>
        </is>
      </c>
      <c r="B238" s="6" t="inlineStr">
        <is>
          <t>Unassigned</t>
        </is>
      </c>
      <c r="C238" s="75" t="inlineStr">
        <is>
          <t>Land</t>
        </is>
      </c>
      <c r="D238" s="6" t="n">
        <v>10</v>
      </c>
      <c r="E238" s="30" t="inlineStr">
        <is>
          <t>Zubat  Lv 14-20  (80%)</t>
        </is>
      </c>
      <c r="F238" s="30" t="inlineStr">
        <is>
          <t>Solrock  Lv 14-18  (20%)</t>
        </is>
      </c>
    </row>
    <row r="239">
      <c r="A239" s="7" t="n"/>
      <c r="B239" s="6" t="n"/>
      <c r="C239" s="73" t="inlineStr">
        <is>
          <t>Water</t>
        </is>
      </c>
      <c r="D239" s="6" t="n">
        <v>4</v>
      </c>
      <c r="E239" s="30" t="inlineStr">
        <is>
          <t>Zubat  Lv 5-35  (90%)</t>
        </is>
      </c>
      <c r="F239" s="30" t="inlineStr">
        <is>
          <t>Solrock  Lv 5-35  (10%)</t>
        </is>
      </c>
    </row>
    <row r="240">
      <c r="A240" s="7" t="n"/>
      <c r="B240" s="6" t="n"/>
      <c r="C240" s="72" t="inlineStr">
        <is>
          <t>Old Rod</t>
        </is>
      </c>
      <c r="D240" s="6" t="n">
        <v>30</v>
      </c>
      <c r="E240" s="30" t="inlineStr">
        <is>
          <t>Magikarp  Lv 5-10  (70%)</t>
        </is>
      </c>
      <c r="F240" s="30" t="inlineStr">
        <is>
          <t>Goldeen  Lv 5-10  (30%)</t>
        </is>
      </c>
    </row>
    <row r="241">
      <c r="A241" s="7" t="n"/>
      <c r="B241" s="6" t="n"/>
      <c r="C241" s="73" t="inlineStr">
        <is>
          <t>Good Rod</t>
        </is>
      </c>
      <c r="D241" s="6" t="n">
        <v>30</v>
      </c>
      <c r="E241" s="30" t="inlineStr">
        <is>
          <t>Magikarp  Lv 10-30  (60%)</t>
        </is>
      </c>
      <c r="F241" s="30" t="inlineStr">
        <is>
          <t>Goldeen  Lv 10-30  (20%)</t>
        </is>
      </c>
      <c r="G241" s="30" t="inlineStr">
        <is>
          <t>Barboach  Lv 10-30  (20%)</t>
        </is>
      </c>
    </row>
    <row r="242">
      <c r="A242" s="7" t="n"/>
      <c r="B242" s="6" t="n"/>
      <c r="C242" s="74" t="inlineStr">
        <is>
          <t>Super Rod</t>
        </is>
      </c>
      <c r="D242" s="6" t="n">
        <v>30</v>
      </c>
      <c r="E242" s="30" t="inlineStr">
        <is>
          <t>Barboach  Lv 20-45  (100%)</t>
        </is>
      </c>
    </row>
    <row r="243">
      <c r="A243" s="7" t="inlineStr">
        <is>
          <t>Meteor Falls 1 F2R</t>
        </is>
      </c>
      <c r="B243" s="6" t="inlineStr">
        <is>
          <t>Unassigned</t>
        </is>
      </c>
      <c r="C243" s="75" t="inlineStr">
        <is>
          <t>Land</t>
        </is>
      </c>
      <c r="D243" s="6" t="n">
        <v>10</v>
      </c>
      <c r="E243" s="30" t="inlineStr">
        <is>
          <t>Golbat  Lv 33-40  (65%)</t>
        </is>
      </c>
      <c r="F243" s="30" t="inlineStr">
        <is>
          <t>Solrock  Lv 33-39  (35%)</t>
        </is>
      </c>
    </row>
    <row r="244">
      <c r="A244" s="7" t="n"/>
      <c r="B244" s="6" t="n"/>
      <c r="C244" s="73" t="inlineStr">
        <is>
          <t>Water</t>
        </is>
      </c>
      <c r="D244" s="6" t="n">
        <v>4</v>
      </c>
      <c r="E244" s="30" t="inlineStr">
        <is>
          <t>Golbat  Lv 30-35  (90%)</t>
        </is>
      </c>
      <c r="F244" s="30" t="inlineStr">
        <is>
          <t>Solrock  Lv 5-35  (10%)</t>
        </is>
      </c>
    </row>
    <row r="245">
      <c r="A245" s="7" t="n"/>
      <c r="B245" s="6" t="n"/>
      <c r="C245" s="72" t="inlineStr">
        <is>
          <t>Old Rod</t>
        </is>
      </c>
      <c r="D245" s="6" t="n">
        <v>30</v>
      </c>
      <c r="E245" s="30" t="inlineStr">
        <is>
          <t>Magikarp  Lv 5-10  (70%)</t>
        </is>
      </c>
      <c r="F245" s="30" t="inlineStr">
        <is>
          <t>Goldeen  Lv 5-10  (30%)</t>
        </is>
      </c>
    </row>
    <row r="246">
      <c r="A246" s="7" t="n"/>
      <c r="B246" s="6" t="n"/>
      <c r="C246" s="73" t="inlineStr">
        <is>
          <t>Good Rod</t>
        </is>
      </c>
      <c r="D246" s="6" t="n">
        <v>30</v>
      </c>
      <c r="E246" s="30" t="inlineStr">
        <is>
          <t>Magikarp  Lv 10-30  (60%)</t>
        </is>
      </c>
      <c r="F246" s="30" t="inlineStr">
        <is>
          <t>Goldeen  Lv 10-30  (20%)</t>
        </is>
      </c>
      <c r="G246" s="30" t="inlineStr">
        <is>
          <t>Barboach  Lv 10-30  (20%)</t>
        </is>
      </c>
    </row>
    <row r="247">
      <c r="A247" s="7" t="n"/>
      <c r="B247" s="6" t="n"/>
      <c r="C247" s="74" t="inlineStr">
        <is>
          <t>Super Rod</t>
        </is>
      </c>
      <c r="D247" s="6" t="n">
        <v>30</v>
      </c>
      <c r="E247" s="30" t="inlineStr">
        <is>
          <t>Barboach  Lv 25-35  (80%)</t>
        </is>
      </c>
      <c r="F247" s="30" t="inlineStr">
        <is>
          <t>Whiscash  Lv 30-45  (20%)</t>
        </is>
      </c>
    </row>
    <row r="248">
      <c r="A248" s="7" t="inlineStr">
        <is>
          <t>Meteor Falls B1 F1R</t>
        </is>
      </c>
      <c r="B248" s="6" t="inlineStr">
        <is>
          <t>Unassigned</t>
        </is>
      </c>
      <c r="C248" s="75" t="inlineStr">
        <is>
          <t>Land</t>
        </is>
      </c>
      <c r="D248" s="6" t="n">
        <v>10</v>
      </c>
      <c r="E248" s="30" t="inlineStr">
        <is>
          <t>Golbat  Lv 33-40  (65%)</t>
        </is>
      </c>
      <c r="F248" s="30" t="inlineStr">
        <is>
          <t>Solrock  Lv 33-39  (35%)</t>
        </is>
      </c>
    </row>
    <row r="249">
      <c r="A249" s="7" t="n"/>
      <c r="B249" s="6" t="n"/>
      <c r="C249" s="73" t="inlineStr">
        <is>
          <t>Water</t>
        </is>
      </c>
      <c r="D249" s="6" t="n">
        <v>4</v>
      </c>
      <c r="E249" s="30" t="inlineStr">
        <is>
          <t>Golbat  Lv 30-35  (90%)</t>
        </is>
      </c>
      <c r="F249" s="30" t="inlineStr">
        <is>
          <t>Solrock  Lv 5-35  (10%)</t>
        </is>
      </c>
    </row>
    <row r="250">
      <c r="A250" s="7" t="n"/>
      <c r="B250" s="6" t="n"/>
      <c r="C250" s="72" t="inlineStr">
        <is>
          <t>Old Rod</t>
        </is>
      </c>
      <c r="D250" s="6" t="n">
        <v>30</v>
      </c>
      <c r="E250" s="30" t="inlineStr">
        <is>
          <t>Magikarp  Lv 5-10  (70%)</t>
        </is>
      </c>
      <c r="F250" s="30" t="inlineStr">
        <is>
          <t>Goldeen  Lv 5-10  (30%)</t>
        </is>
      </c>
    </row>
    <row r="251">
      <c r="A251" s="7" t="n"/>
      <c r="B251" s="6" t="n"/>
      <c r="C251" s="73" t="inlineStr">
        <is>
          <t>Good Rod</t>
        </is>
      </c>
      <c r="D251" s="6" t="n">
        <v>30</v>
      </c>
      <c r="E251" s="30" t="inlineStr">
        <is>
          <t>Magikarp  Lv 10-30  (60%)</t>
        </is>
      </c>
      <c r="F251" s="30" t="inlineStr">
        <is>
          <t>Goldeen  Lv 10-30  (20%)</t>
        </is>
      </c>
      <c r="G251" s="30" t="inlineStr">
        <is>
          <t>Barboach  Lv 10-30  (20%)</t>
        </is>
      </c>
    </row>
    <row r="252">
      <c r="A252" s="7" t="n"/>
      <c r="B252" s="6" t="n"/>
      <c r="C252" s="74" t="inlineStr">
        <is>
          <t>Super Rod</t>
        </is>
      </c>
      <c r="D252" s="6" t="n">
        <v>30</v>
      </c>
      <c r="E252" s="30" t="inlineStr">
        <is>
          <t>Barboach  Lv 25-35  (80%)</t>
        </is>
      </c>
      <c r="F252" s="30" t="inlineStr">
        <is>
          <t>Whiscash  Lv 30-45  (20%)</t>
        </is>
      </c>
    </row>
    <row r="253">
      <c r="A253" s="7" t="inlineStr">
        <is>
          <t>Shoal Cave Low Tide Stairs Room</t>
        </is>
      </c>
      <c r="B253" s="6" t="inlineStr">
        <is>
          <t>Split 7</t>
        </is>
      </c>
      <c r="C253" s="75" t="inlineStr">
        <is>
          <t>Land</t>
        </is>
      </c>
      <c r="D253" s="6" t="n">
        <v>10</v>
      </c>
      <c r="E253" s="30" t="inlineStr">
        <is>
          <t>Spheal  Lv 26-32  (50%)</t>
        </is>
      </c>
      <c r="F253" s="30" t="inlineStr">
        <is>
          <t>Zubat  Lv 26-32  (45%)</t>
        </is>
      </c>
      <c r="G253" s="30" t="inlineStr">
        <is>
          <t>Golbat  Lv 32  (5%)</t>
        </is>
      </c>
    </row>
    <row r="254">
      <c r="A254" s="7" t="inlineStr">
        <is>
          <t>Shoal Cave Low Tide Lower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Inner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n"/>
      <c r="B256" s="6" t="n"/>
      <c r="C256" s="73" t="inlineStr">
        <is>
          <t>Water</t>
        </is>
      </c>
      <c r="D256" s="6" t="n">
        <v>4</v>
      </c>
      <c r="E256" s="30" t="inlineStr">
        <is>
          <t>Tentacool  Lv 5-35  (60%)</t>
        </is>
      </c>
      <c r="F256" s="30" t="inlineStr">
        <is>
          <t>Zubat  Lv 5-35  (30%)</t>
        </is>
      </c>
      <c r="G256" s="30" t="inlineStr">
        <is>
          <t>Spheal  Lv 25-35  (10%)</t>
        </is>
      </c>
    </row>
    <row r="257">
      <c r="A257" s="7" t="n"/>
      <c r="B257" s="6" t="n"/>
      <c r="C257" s="72" t="inlineStr">
        <is>
          <t>Old Rod</t>
        </is>
      </c>
      <c r="D257" s="6" t="n">
        <v>10</v>
      </c>
      <c r="E257" s="30" t="inlineStr">
        <is>
          <t>Magikarp  Lv 5-10  (70%)</t>
        </is>
      </c>
      <c r="F257" s="30" t="inlineStr">
        <is>
          <t>Tentacool  Lv 5-10  (30%)</t>
        </is>
      </c>
    </row>
    <row r="258">
      <c r="A258" s="7" t="n"/>
      <c r="B258" s="6" t="n"/>
      <c r="C258" s="73" t="inlineStr">
        <is>
          <t>Good Rod</t>
        </is>
      </c>
      <c r="D258" s="6" t="n">
        <v>10</v>
      </c>
      <c r="E258" s="30" t="inlineStr">
        <is>
          <t>Magikarp  Lv 10-30  (60%)</t>
        </is>
      </c>
      <c r="F258" s="30" t="inlineStr">
        <is>
          <t>Tentacool  Lv 10-30  (20%)</t>
        </is>
      </c>
      <c r="G258" s="30" t="inlineStr">
        <is>
          <t>Wailmer  Lv 10-30  (20%)</t>
        </is>
      </c>
    </row>
    <row r="259">
      <c r="A259" s="7" t="n"/>
      <c r="B259" s="6" t="n"/>
      <c r="C259" s="74" t="inlineStr">
        <is>
          <t>Super Rod</t>
        </is>
      </c>
      <c r="D259" s="6" t="n">
        <v>10</v>
      </c>
      <c r="E259" s="30" t="inlineStr">
        <is>
          <t>Wailmer  Lv 20-45  (100%)</t>
        </is>
      </c>
    </row>
    <row r="260">
      <c r="A260" s="7" t="inlineStr">
        <is>
          <t>Shoal Cave Low Tide Entrance Room</t>
        </is>
      </c>
      <c r="B260" s="6" t="inlineStr">
        <is>
          <t>Split 7</t>
        </is>
      </c>
      <c r="C260" s="75" t="inlineStr">
        <is>
          <t>Land</t>
        </is>
      </c>
      <c r="D260" s="6" t="n">
        <v>10</v>
      </c>
      <c r="E260" s="30" t="inlineStr">
        <is>
          <t>Spheal  Lv 26-32  (50%)</t>
        </is>
      </c>
      <c r="F260" s="30" t="inlineStr">
        <is>
          <t>Zubat  Lv 26-32  (45%)</t>
        </is>
      </c>
      <c r="G260" s="30" t="inlineStr">
        <is>
          <t>Golbat  Lv 32  (5%)</t>
        </is>
      </c>
    </row>
    <row r="261">
      <c r="A261" s="7" t="n"/>
      <c r="B261" s="6" t="n"/>
      <c r="C261" s="73" t="inlineStr">
        <is>
          <t>Water</t>
        </is>
      </c>
      <c r="D261" s="6" t="n">
        <v>4</v>
      </c>
      <c r="E261" s="30" t="inlineStr">
        <is>
          <t>Tentacool  Lv 5-35  (60%)</t>
        </is>
      </c>
      <c r="F261" s="30" t="inlineStr">
        <is>
          <t>Zubat  Lv 5-35  (30%)</t>
        </is>
      </c>
      <c r="G261" s="30" t="inlineStr">
        <is>
          <t>Spheal  Lv 25-35  (10%)</t>
        </is>
      </c>
    </row>
    <row r="262">
      <c r="A262" s="7" t="n"/>
      <c r="B262" s="6" t="n"/>
      <c r="C262" s="72" t="inlineStr">
        <is>
          <t>Old Rod</t>
        </is>
      </c>
      <c r="D262" s="6" t="n">
        <v>10</v>
      </c>
      <c r="E262" s="30" t="inlineStr">
        <is>
          <t>Magikarp  Lv 5-10  (70%)</t>
        </is>
      </c>
      <c r="F262" s="30" t="inlineStr">
        <is>
          <t>Tentacool  Lv 5-10  (30%)</t>
        </is>
      </c>
    </row>
    <row r="263">
      <c r="A263" s="7" t="n"/>
      <c r="B263" s="6" t="n"/>
      <c r="C263" s="73" t="inlineStr">
        <is>
          <t>Good Rod</t>
        </is>
      </c>
      <c r="D263" s="6" t="n">
        <v>10</v>
      </c>
      <c r="E263" s="30" t="inlineStr">
        <is>
          <t>Magikarp  Lv 10-30  (60%)</t>
        </is>
      </c>
      <c r="F263" s="30" t="inlineStr">
        <is>
          <t>Tentacool  Lv 10-30  (20%)</t>
        </is>
      </c>
      <c r="G263" s="30" t="inlineStr">
        <is>
          <t>Wailmer  Lv 10-30  (20%)</t>
        </is>
      </c>
    </row>
    <row r="264">
      <c r="A264" s="7" t="n"/>
      <c r="B264" s="6" t="n"/>
      <c r="C264" s="74" t="inlineStr">
        <is>
          <t>Super Rod</t>
        </is>
      </c>
      <c r="D264" s="6" t="n">
        <v>10</v>
      </c>
      <c r="E264" s="30" t="inlineStr">
        <is>
          <t>Wailmer  Lv 20-45  (100%)</t>
        </is>
      </c>
    </row>
    <row r="265">
      <c r="A265" s="7" t="inlineStr">
        <is>
          <t>Lilycove City</t>
        </is>
      </c>
      <c r="B265" s="6" t="inlineStr">
        <is>
          <t>Split 7</t>
        </is>
      </c>
      <c r="C265" s="73" t="inlineStr">
        <is>
          <t>Water</t>
        </is>
      </c>
      <c r="D265" s="6" t="n">
        <v>4</v>
      </c>
      <c r="E265" s="30" t="inlineStr">
        <is>
          <t>Tentacool  Lv 5-35  (60%)</t>
        </is>
      </c>
      <c r="F265" s="30" t="inlineStr">
        <is>
          <t>Wingull  Lv 10-30  (35%)</t>
        </is>
      </c>
      <c r="G265" s="30" t="inlineStr">
        <is>
          <t>Pelipper  Lv 25-30  (5%)</t>
        </is>
      </c>
    </row>
    <row r="266">
      <c r="A266" s="7" t="n"/>
      <c r="B266" s="6" t="n"/>
      <c r="C266" s="72" t="inlineStr">
        <is>
          <t>Old Rod</t>
        </is>
      </c>
      <c r="D266" s="6" t="n">
        <v>10</v>
      </c>
      <c r="E266" s="30" t="inlineStr">
        <is>
          <t>Magikarp  Lv 5-10  (70%)</t>
        </is>
      </c>
      <c r="F266" s="30" t="inlineStr">
        <is>
          <t>Tentacool  Lv 5-10  (30%)</t>
        </is>
      </c>
    </row>
    <row r="267">
      <c r="A267" s="7" t="n"/>
      <c r="B267" s="6" t="n"/>
      <c r="C267" s="73" t="inlineStr">
        <is>
          <t>Good Rod</t>
        </is>
      </c>
      <c r="D267" s="6" t="n">
        <v>10</v>
      </c>
      <c r="E267" s="30" t="inlineStr">
        <is>
          <t>Magikarp  Lv 10-30  (60%)</t>
        </is>
      </c>
      <c r="F267" s="30" t="inlineStr">
        <is>
          <t>Tentacool  Lv 10-30  (20%)</t>
        </is>
      </c>
      <c r="G267" s="30" t="inlineStr">
        <is>
          <t>Wailmer  Lv 10-30  (20%)</t>
        </is>
      </c>
    </row>
    <row r="268">
      <c r="A268" s="7" t="n"/>
      <c r="B268" s="6" t="n"/>
      <c r="C268" s="74" t="inlineStr">
        <is>
          <t>Super Rod</t>
        </is>
      </c>
      <c r="D268" s="6" t="n">
        <v>10</v>
      </c>
      <c r="E268" s="30" t="inlineStr">
        <is>
          <t>Wailmer  Lv 25-45  (85%)</t>
        </is>
      </c>
      <c r="F268" s="30" t="inlineStr">
        <is>
          <t>Staryu  Lv 25-30  (15%)</t>
        </is>
      </c>
    </row>
    <row r="269">
      <c r="A269" s="7" t="inlineStr">
        <is>
          <t>Dewford Town</t>
        </is>
      </c>
      <c r="B269" s="6" t="inlineStr">
        <is>
          <t>Split 3</t>
        </is>
      </c>
      <c r="C269" s="73" t="inlineStr">
        <is>
          <t>Water</t>
        </is>
      </c>
      <c r="D269" s="6" t="n">
        <v>4</v>
      </c>
      <c r="E269" s="30" t="inlineStr">
        <is>
          <t>Tentacool  Lv 5-35  (60%)</t>
        </is>
      </c>
      <c r="F269" s="30" t="inlineStr">
        <is>
          <t>Wingull  Lv 10-30  (35%)</t>
        </is>
      </c>
      <c r="G269" s="30" t="inlineStr">
        <is>
          <t>Pelipper  Lv 25-30  (5%)</t>
        </is>
      </c>
    </row>
    <row r="270">
      <c r="A270" s="7" t="n"/>
      <c r="B270" s="6" t="n"/>
      <c r="C270" s="72" t="inlineStr">
        <is>
          <t>Old Rod</t>
        </is>
      </c>
      <c r="D270" s="6" t="n">
        <v>10</v>
      </c>
      <c r="E270" s="30" t="inlineStr">
        <is>
          <t>Magikarp  Lv 5-10  (70%)</t>
        </is>
      </c>
      <c r="F270" s="30" t="inlineStr">
        <is>
          <t>Tentacool  Lv 5-10  (30%)</t>
        </is>
      </c>
    </row>
    <row r="271">
      <c r="A271" s="7" t="n"/>
      <c r="B271" s="6" t="n"/>
      <c r="C271" s="73" t="inlineStr">
        <is>
          <t>Good Rod</t>
        </is>
      </c>
      <c r="D271" s="6" t="n">
        <v>10</v>
      </c>
      <c r="E271" s="30" t="inlineStr">
        <is>
          <t>Magikarp  Lv 10-30  (60%)</t>
        </is>
      </c>
      <c r="F271" s="30" t="inlineStr">
        <is>
          <t>Tentacool  Lv 10-30  (20%)</t>
        </is>
      </c>
      <c r="G271" s="30" t="inlineStr">
        <is>
          <t>Wailmer  Lv 10-30  (20%)</t>
        </is>
      </c>
    </row>
    <row r="272">
      <c r="A272" s="7" t="n"/>
      <c r="B272" s="6" t="n"/>
      <c r="C272" s="74" t="inlineStr">
        <is>
          <t>Super Rod</t>
        </is>
      </c>
      <c r="D272" s="6" t="n">
        <v>10</v>
      </c>
      <c r="E272" s="30" t="inlineStr">
        <is>
          <t>Wailmer  Lv 20-45  (100%)</t>
        </is>
      </c>
    </row>
    <row r="273">
      <c r="A273" s="7" t="inlineStr">
        <is>
          <t>Slateport City</t>
        </is>
      </c>
      <c r="B273" s="6" t="inlineStr">
        <is>
          <t>Split 4</t>
        </is>
      </c>
      <c r="C273" s="73" t="inlineStr">
        <is>
          <t>Water</t>
        </is>
      </c>
      <c r="D273" s="6" t="n">
        <v>4</v>
      </c>
      <c r="E273" s="30" t="inlineStr">
        <is>
          <t>Tentacool  Lv 5-35  (60%)</t>
        </is>
      </c>
      <c r="F273" s="30" t="inlineStr">
        <is>
          <t>Wingull  Lv 10-30  (35%)</t>
        </is>
      </c>
      <c r="G273" s="30" t="inlineStr">
        <is>
          <t>Pelipper  Lv 25-30  (5%)</t>
        </is>
      </c>
    </row>
    <row r="274">
      <c r="A274" s="7" t="n"/>
      <c r="B274" s="6" t="n"/>
      <c r="C274" s="72" t="inlineStr">
        <is>
          <t>Old Rod</t>
        </is>
      </c>
      <c r="D274" s="6" t="n">
        <v>10</v>
      </c>
      <c r="E274" s="30" t="inlineStr">
        <is>
          <t>Magikarp  Lv 5-10  (70%)</t>
        </is>
      </c>
      <c r="F274" s="30" t="inlineStr">
        <is>
          <t>Tentacool  Lv 5-10  (30%)</t>
        </is>
      </c>
    </row>
    <row r="275">
      <c r="A275" s="7" t="n"/>
      <c r="B275" s="6" t="n"/>
      <c r="C275" s="73" t="inlineStr">
        <is>
          <t>Good Rod</t>
        </is>
      </c>
      <c r="D275" s="6" t="n">
        <v>10</v>
      </c>
      <c r="E275" s="30" t="inlineStr">
        <is>
          <t>Magikarp  Lv 10-30  (60%)</t>
        </is>
      </c>
      <c r="F275" s="30" t="inlineStr">
        <is>
          <t>Tentacool  Lv 10-30  (20%)</t>
        </is>
      </c>
      <c r="G275" s="30" t="inlineStr">
        <is>
          <t>Wailmer  Lv 10-30  (20%)</t>
        </is>
      </c>
    </row>
    <row r="276">
      <c r="A276" s="7" t="n"/>
      <c r="B276" s="6" t="n"/>
      <c r="C276" s="74" t="inlineStr">
        <is>
          <t>Super Rod</t>
        </is>
      </c>
      <c r="D276" s="6" t="n">
        <v>10</v>
      </c>
      <c r="E276" s="30" t="inlineStr">
        <is>
          <t>Wailmer  Lv 20-45  (100%)</t>
        </is>
      </c>
    </row>
    <row r="277">
      <c r="A277" s="7" t="inlineStr">
        <is>
          <t>Mossdeep City</t>
        </is>
      </c>
      <c r="B277" s="6" t="inlineStr">
        <is>
          <t>Split 7</t>
        </is>
      </c>
      <c r="C277" s="73" t="inlineStr">
        <is>
          <t>Water</t>
        </is>
      </c>
      <c r="D277" s="6" t="n">
        <v>4</v>
      </c>
      <c r="E277" s="30" t="inlineStr">
        <is>
          <t>Tentacool  Lv 5-35  (60%)</t>
        </is>
      </c>
      <c r="F277" s="30" t="inlineStr">
        <is>
          <t>Wingull  Lv 10-30  (35%)</t>
        </is>
      </c>
      <c r="G277" s="30" t="inlineStr">
        <is>
          <t>Pelipper  Lv 25-30  (5%)</t>
        </is>
      </c>
    </row>
    <row r="278">
      <c r="A278" s="7" t="n"/>
      <c r="B278" s="6" t="n"/>
      <c r="C278" s="72" t="inlineStr">
        <is>
          <t>Old Rod</t>
        </is>
      </c>
      <c r="D278" s="6" t="n">
        <v>10</v>
      </c>
      <c r="E278" s="30" t="inlineStr">
        <is>
          <t>Magikarp  Lv 5-10  (70%)</t>
        </is>
      </c>
      <c r="F278" s="30" t="inlineStr">
        <is>
          <t>Tentacool  Lv 5-10  (30%)</t>
        </is>
      </c>
    </row>
    <row r="279">
      <c r="A279" s="7" t="n"/>
      <c r="B279" s="6" t="n"/>
      <c r="C279" s="73" t="inlineStr">
        <is>
          <t>Good Rod</t>
        </is>
      </c>
      <c r="D279" s="6" t="n">
        <v>10</v>
      </c>
      <c r="E279" s="30" t="inlineStr">
        <is>
          <t>Magikarp  Lv 10-30  (60%)</t>
        </is>
      </c>
      <c r="F279" s="30" t="inlineStr">
        <is>
          <t>Tentacool  Lv 10-30  (20%)</t>
        </is>
      </c>
      <c r="G279" s="30" t="inlineStr">
        <is>
          <t>Wailmer  Lv 10-30  (20%)</t>
        </is>
      </c>
    </row>
    <row r="280">
      <c r="A280" s="7" t="n"/>
      <c r="B280" s="6" t="n"/>
      <c r="C280" s="74" t="inlineStr">
        <is>
          <t>Super Rod</t>
        </is>
      </c>
      <c r="D280" s="6" t="n">
        <v>10</v>
      </c>
      <c r="E280" s="30" t="inlineStr">
        <is>
          <t>Wailmer  Lv 25-45  (60%)</t>
        </is>
      </c>
      <c r="F280" s="30" t="inlineStr">
        <is>
          <t>Sharpedo  Lv 30-35  (40%)</t>
        </is>
      </c>
    </row>
    <row r="281">
      <c r="A281" s="7" t="inlineStr">
        <is>
          <t>Pacifidlog Town</t>
        </is>
      </c>
      <c r="B281" s="6" t="inlineStr">
        <is>
          <t>Unassigned</t>
        </is>
      </c>
      <c r="C281" s="73" t="inlineStr">
        <is>
          <t>Water</t>
        </is>
      </c>
      <c r="D281" s="6" t="n">
        <v>4</v>
      </c>
      <c r="E281" s="30" t="inlineStr">
        <is>
          <t>Tentacool  Lv 5-35  (60%)</t>
        </is>
      </c>
      <c r="F281" s="30" t="inlineStr">
        <is>
          <t>Wingull  Lv 10-30  (35%)</t>
        </is>
      </c>
      <c r="G281" s="30" t="inlineStr">
        <is>
          <t>Pelipper  Lv 25-30  (5%)</t>
        </is>
      </c>
    </row>
    <row r="282">
      <c r="A282" s="7" t="n"/>
      <c r="B282" s="6" t="n"/>
      <c r="C282" s="72" t="inlineStr">
        <is>
          <t>Old Rod</t>
        </is>
      </c>
      <c r="D282" s="6" t="n">
        <v>10</v>
      </c>
      <c r="E282" s="30" t="inlineStr">
        <is>
          <t>Magikarp  Lv 5-10  (70%)</t>
        </is>
      </c>
      <c r="F282" s="30" t="inlineStr">
        <is>
          <t>Tentacool  Lv 5-10  (30%)</t>
        </is>
      </c>
    </row>
    <row r="283">
      <c r="A283" s="7" t="n"/>
      <c r="B283" s="6" t="n"/>
      <c r="C283" s="73" t="inlineStr">
        <is>
          <t>Good Rod</t>
        </is>
      </c>
      <c r="D283" s="6" t="n">
        <v>10</v>
      </c>
      <c r="E283" s="30" t="inlineStr">
        <is>
          <t>Magikarp  Lv 10-30  (60%)</t>
        </is>
      </c>
      <c r="F283" s="30" t="inlineStr">
        <is>
          <t>Tentacool  Lv 10-30  (20%)</t>
        </is>
      </c>
      <c r="G283" s="30" t="inlineStr">
        <is>
          <t>Wailmer  Lv 10-30  (20%)</t>
        </is>
      </c>
    </row>
    <row r="284">
      <c r="A284" s="7" t="n"/>
      <c r="B284" s="6" t="n"/>
      <c r="C284" s="74" t="inlineStr">
        <is>
          <t>Super Rod</t>
        </is>
      </c>
      <c r="D284" s="6" t="n">
        <v>10</v>
      </c>
      <c r="E284" s="30" t="inlineStr">
        <is>
          <t>Wailmer  Lv 25-45  (60%)</t>
        </is>
      </c>
      <c r="F284" s="30" t="inlineStr">
        <is>
          <t>Sharpedo  Lv 30-35  (40%)</t>
        </is>
      </c>
    </row>
    <row r="285">
      <c r="A285" s="7" t="inlineStr">
        <is>
          <t>Ever Grande City</t>
        </is>
      </c>
      <c r="B285" s="6" t="inlineStr">
        <is>
          <t>Elite Four &amp; Champion</t>
        </is>
      </c>
      <c r="C285" s="73" t="inlineStr">
        <is>
          <t>Water</t>
        </is>
      </c>
      <c r="D285" s="6" t="n">
        <v>4</v>
      </c>
      <c r="E285" s="30" t="inlineStr">
        <is>
          <t>Tentacool  Lv 5-35  (60%)</t>
        </is>
      </c>
      <c r="F285" s="30" t="inlineStr">
        <is>
          <t>Wingull  Lv 10-30  (35%)</t>
        </is>
      </c>
      <c r="G285" s="30" t="inlineStr">
        <is>
          <t>Pelipper  Lv 25-30  (5%)</t>
        </is>
      </c>
    </row>
    <row r="286">
      <c r="A286" s="7" t="n"/>
      <c r="B286" s="6" t="n"/>
      <c r="C286" s="72" t="inlineStr">
        <is>
          <t>Old Rod</t>
        </is>
      </c>
      <c r="D286" s="6" t="n">
        <v>10</v>
      </c>
      <c r="E286" s="30" t="inlineStr">
        <is>
          <t>Magikarp  Lv 5-10  (70%)</t>
        </is>
      </c>
      <c r="F286" s="30" t="inlineStr">
        <is>
          <t>Tentacool  Lv 5-10  (30%)</t>
        </is>
      </c>
    </row>
    <row r="287">
      <c r="A287" s="7" t="n"/>
      <c r="B287" s="6" t="n"/>
      <c r="C287" s="73" t="inlineStr">
        <is>
          <t>Good Rod</t>
        </is>
      </c>
      <c r="D287" s="6" t="n">
        <v>10</v>
      </c>
      <c r="E287" s="30" t="inlineStr">
        <is>
          <t>Magikarp  Lv 10-30  (60%)</t>
        </is>
      </c>
      <c r="F287" s="30" t="inlineStr">
        <is>
          <t>Luvdisc  Lv 10-30  (20%)</t>
        </is>
      </c>
      <c r="G287" s="30" t="inlineStr">
        <is>
          <t>Wailmer  Lv 10-30  (20%)</t>
        </is>
      </c>
    </row>
    <row r="288">
      <c r="A288" s="7" t="n"/>
      <c r="B288" s="6" t="n"/>
      <c r="C288" s="74" t="inlineStr">
        <is>
          <t>Super Rod</t>
        </is>
      </c>
      <c r="D288" s="6" t="n">
        <v>10</v>
      </c>
      <c r="E288" s="30" t="inlineStr">
        <is>
          <t>Wailmer  Lv 30-45  (45%)</t>
        </is>
      </c>
      <c r="F288" s="30" t="inlineStr">
        <is>
          <t>Luvdisc  Lv 30-35  (40%)</t>
        </is>
      </c>
      <c r="G288" s="30" t="inlineStr">
        <is>
          <t>Corsola  Lv 30-35  (15%)</t>
        </is>
      </c>
    </row>
    <row r="289">
      <c r="A289" s="7" t="inlineStr">
        <is>
          <t>Petalburg City</t>
        </is>
      </c>
      <c r="B289" s="6" t="inlineStr">
        <is>
          <t>Split 1</t>
        </is>
      </c>
      <c r="C289" s="73" t="inlineStr">
        <is>
          <t>Water</t>
        </is>
      </c>
      <c r="D289" s="6" t="n">
        <v>1</v>
      </c>
      <c r="E289" s="30" t="inlineStr">
        <is>
          <t>Marill  Lv 5-35  (100%)</t>
        </is>
      </c>
    </row>
    <row r="290">
      <c r="A290" s="7" t="n"/>
      <c r="B290" s="6" t="n"/>
      <c r="C290" s="72" t="inlineStr">
        <is>
          <t>Old Rod</t>
        </is>
      </c>
      <c r="D290" s="6" t="n">
        <v>10</v>
      </c>
      <c r="E290" s="30" t="inlineStr">
        <is>
          <t>Magikarp  Lv 5-10  (70%)</t>
        </is>
      </c>
      <c r="F290" s="30" t="inlineStr">
        <is>
          <t>Goldeen  Lv 5-10  (30%)</t>
        </is>
      </c>
    </row>
    <row r="291">
      <c r="A291" s="7" t="n"/>
      <c r="B291" s="6" t="n"/>
      <c r="C291" s="73" t="inlineStr">
        <is>
          <t>Good Rod</t>
        </is>
      </c>
      <c r="D291" s="6" t="n">
        <v>10</v>
      </c>
      <c r="E291" s="30" t="inlineStr">
        <is>
          <t>Marill  Lv 5  (100%)</t>
        </is>
      </c>
    </row>
    <row r="292">
      <c r="A292" s="7" t="n"/>
      <c r="B292" s="6" t="n"/>
      <c r="C292" s="74" t="inlineStr">
        <is>
          <t>Super Rod</t>
        </is>
      </c>
      <c r="D292" s="6" t="n">
        <v>10</v>
      </c>
      <c r="E292" s="30" t="inlineStr">
        <is>
          <t>Corphish  Lv 20-45  (100%)</t>
        </is>
      </c>
    </row>
    <row r="293">
      <c r="A293" s="7" t="n"/>
      <c r="B293" s="6" t="n"/>
      <c r="C293" s="75" t="inlineStr">
        <is>
          <t>Land</t>
        </is>
      </c>
      <c r="D293" s="6" t="n">
        <v>20</v>
      </c>
      <c r="E293" s="30" t="inlineStr">
        <is>
          <t>Spheal  Lv 5  (24%)</t>
        </is>
      </c>
      <c r="F293" s="30" t="inlineStr">
        <is>
          <t>Shellos  Lv 5  (20%)</t>
        </is>
      </c>
      <c r="G293" s="30" t="inlineStr">
        <is>
          <t>Bibarel  Lv 5  (15%)</t>
        </is>
      </c>
      <c r="H293" s="30" t="inlineStr">
        <is>
          <t>Froakie  Lv 6  (15%)</t>
        </is>
      </c>
      <c r="I293" s="30" t="inlineStr">
        <is>
          <t>Croagunk  Lv 5  (10%)</t>
        </is>
      </c>
      <c r="J293" s="30" t="inlineStr">
        <is>
          <t>Stunfisk  Lv 6  (10%)</t>
        </is>
      </c>
      <c r="K293" s="30" t="inlineStr">
        <is>
          <t>Oshawott  Lv 6  (6%)</t>
        </is>
      </c>
    </row>
    <row r="294">
      <c r="A294" s="7" t="inlineStr">
        <is>
          <t>Petalburg Coast</t>
        </is>
      </c>
      <c r="B294" s="6" t="inlineStr">
        <is>
          <t>Split 1</t>
        </is>
      </c>
      <c r="C294" s="75" t="inlineStr">
        <is>
          <t>Land</t>
        </is>
      </c>
      <c r="D294" s="6" t="n">
        <v>20</v>
      </c>
      <c r="E294" s="30" t="inlineStr">
        <is>
          <t>Roggenrola  Lv 7  (20%)</t>
        </is>
      </c>
      <c r="F294" s="30" t="inlineStr">
        <is>
          <t>Binacle  Lv 8  (20%)</t>
        </is>
      </c>
      <c r="G294" s="30" t="inlineStr">
        <is>
          <t>Nosepass  Lv 8  (15%)</t>
        </is>
      </c>
      <c r="H294" s="30" t="inlineStr">
        <is>
          <t>Sandile  Lv 7  (10%)</t>
        </is>
      </c>
      <c r="I294" s="30" t="inlineStr">
        <is>
          <t>Helioptile  Lv 7  (10%)</t>
        </is>
      </c>
      <c r="J294" s="30" t="inlineStr">
        <is>
          <t>Aron  Lv 8  (10%)</t>
        </is>
      </c>
      <c r="K294" s="30" t="inlineStr">
        <is>
          <t>Inkay  Lv 7  (5%)</t>
        </is>
      </c>
      <c r="L294" s="30" t="inlineStr">
        <is>
          <t>Onix  Lv 8  (5%)</t>
        </is>
      </c>
    </row>
    <row r="295">
      <c r="E295" s="30" t="inlineStr">
        <is>
          <t>Gligar  Lv 7  (4%)</t>
        </is>
      </c>
      <c r="F295" s="30" t="inlineStr">
        <is>
          <t>Absol  Lv 7  (1%)</t>
        </is>
      </c>
    </row>
    <row r="296">
      <c r="A296" s="7" t="n"/>
      <c r="B296" s="6" t="n"/>
      <c r="C296" s="73" t="inlineStr">
        <is>
          <t>Water</t>
        </is>
      </c>
      <c r="D296" s="6" t="n">
        <v>4</v>
      </c>
      <c r="E296" s="30" t="inlineStr">
        <is>
          <t>Wingull  Lv 30-34  (60%)</t>
        </is>
      </c>
      <c r="F296" s="30" t="inlineStr">
        <is>
          <t>Tentacool  Lv 30-34  (30%)</t>
        </is>
      </c>
      <c r="G296" s="30" t="inlineStr">
        <is>
          <t>Shellder  Lv 30-34  (5%)</t>
        </is>
      </c>
      <c r="H296" s="30" t="inlineStr">
        <is>
          <t>Clauncher  Lv 30-34  (4%)</t>
        </is>
      </c>
      <c r="I296" s="30" t="inlineStr">
        <is>
          <t>Skrelp  Lv 30-34  (1%)</t>
        </is>
      </c>
    </row>
    <row r="297">
      <c r="A297" s="7" t="n"/>
      <c r="B297" s="6" t="n"/>
      <c r="C297" s="72" t="inlineStr">
        <is>
          <t>Old Rod</t>
        </is>
      </c>
      <c r="D297" s="6" t="n">
        <v>30</v>
      </c>
      <c r="E297" s="30" t="inlineStr">
        <is>
          <t>Magikarp  Lv 5-10  (100%)</t>
        </is>
      </c>
    </row>
    <row r="298">
      <c r="A298" s="7" t="n"/>
      <c r="B298" s="6" t="n"/>
      <c r="C298" s="73" t="inlineStr">
        <is>
          <t>Good Rod</t>
        </is>
      </c>
      <c r="D298" s="6" t="n">
        <v>30</v>
      </c>
      <c r="E298" s="30" t="inlineStr">
        <is>
          <t>Shellder  Lv 10-12  (60%)</t>
        </is>
      </c>
      <c r="F298" s="30" t="inlineStr">
        <is>
          <t>Skrelp  Lv 10-12  (20%)</t>
        </is>
      </c>
      <c r="G298" s="30" t="inlineStr">
        <is>
          <t>Clauncher  Lv 10-12  (20%)</t>
        </is>
      </c>
    </row>
    <row r="299">
      <c r="A299" s="7" t="n"/>
      <c r="B299" s="6" t="n"/>
      <c r="C299" s="74" t="inlineStr">
        <is>
          <t>Super Rod</t>
        </is>
      </c>
      <c r="D299" s="6" t="n">
        <v>30</v>
      </c>
      <c r="E299" s="30" t="inlineStr">
        <is>
          <t>Cloyster  Lv 42-48  (40%)</t>
        </is>
      </c>
      <c r="F299" s="30" t="inlineStr">
        <is>
          <t>Clawitzer  Lv 42-48  (40%)</t>
        </is>
      </c>
      <c r="G299" s="30" t="inlineStr">
        <is>
          <t>Dragalge  Lv 42-48  (15%)</t>
        </is>
      </c>
      <c r="H299" s="30" t="inlineStr">
        <is>
          <t>Staryu  Lv 42-48  (4%)</t>
        </is>
      </c>
      <c r="I299" s="30" t="inlineStr">
        <is>
          <t>Clamperl  Lv 42-48  (1%)</t>
        </is>
      </c>
    </row>
    <row r="300">
      <c r="A300" s="7" t="inlineStr">
        <is>
          <t>Trainer Grove</t>
        </is>
      </c>
      <c r="B300" s="6" t="inlineStr">
        <is>
          <t>Split 1</t>
        </is>
      </c>
      <c r="C300" s="75" t="inlineStr">
        <is>
          <t>Land</t>
        </is>
      </c>
      <c r="D300" s="6" t="n">
        <v>20</v>
      </c>
      <c r="E300" s="30" t="inlineStr">
        <is>
          <t>Sandshrew  Lv 8  (20%)</t>
        </is>
      </c>
      <c r="F300" s="30" t="inlineStr">
        <is>
          <t>Bidoof  Lv 8  (20%)</t>
        </is>
      </c>
      <c r="G300" s="30" t="inlineStr">
        <is>
          <t>Natu  Lv 9  (15%)</t>
        </is>
      </c>
      <c r="H300" s="30" t="inlineStr">
        <is>
          <t>Mienfoo  Lv 8  (10%)</t>
        </is>
      </c>
      <c r="I300" s="30" t="inlineStr">
        <is>
          <t>Phanpy  Lv 9  (10%)</t>
        </is>
      </c>
      <c r="J300" s="30" t="inlineStr">
        <is>
          <t>Minccino  Lv 8  (10%)</t>
        </is>
      </c>
      <c r="K300" s="30" t="inlineStr">
        <is>
          <t>Makuhita  Lv 9  (5%)</t>
        </is>
      </c>
      <c r="L300" s="30" t="inlineStr">
        <is>
          <t>Pancham  Lv 8  (5%)</t>
        </is>
      </c>
    </row>
    <row r="301">
      <c r="E301" s="30" t="inlineStr">
        <is>
          <t>Espurr  Lv 9  (4%)</t>
        </is>
      </c>
      <c r="F301" s="30" t="inlineStr">
        <is>
          <t>Zorua  Lv 8  (1%)</t>
        </is>
      </c>
    </row>
    <row r="302">
      <c r="A302" s="7" t="inlineStr">
        <is>
          <t>Underwater Route 124</t>
        </is>
      </c>
      <c r="B302" s="6" t="inlineStr">
        <is>
          <t>Unassigned</t>
        </is>
      </c>
      <c r="C302" s="73" t="inlineStr">
        <is>
          <t>Water</t>
        </is>
      </c>
      <c r="D302" s="6" t="n">
        <v>4</v>
      </c>
      <c r="E302" s="30" t="inlineStr">
        <is>
          <t>Clamperl  Lv 20-35  (65%)</t>
        </is>
      </c>
      <c r="F302" s="30" t="inlineStr">
        <is>
          <t>Chinchou  Lv 20-30  (30%)</t>
        </is>
      </c>
      <c r="G302" s="30" t="inlineStr">
        <is>
          <t>Relicanth  Lv 30-35  (5%)</t>
        </is>
      </c>
    </row>
    <row r="303">
      <c r="A303" s="7" t="inlineStr">
        <is>
          <t>Shoal Cave Low Tide Ice Room</t>
        </is>
      </c>
      <c r="B303" s="6" t="inlineStr">
        <is>
          <t>Split 7</t>
        </is>
      </c>
      <c r="C303" s="75" t="inlineStr">
        <is>
          <t>Land</t>
        </is>
      </c>
      <c r="D303" s="6" t="n">
        <v>10</v>
      </c>
      <c r="E303" s="30" t="inlineStr">
        <is>
          <t>Spheal  Lv 26-32  (45%)</t>
        </is>
      </c>
      <c r="F303" s="30" t="inlineStr">
        <is>
          <t>Zubat  Lv 26-30  (40%)</t>
        </is>
      </c>
      <c r="G303" s="30" t="inlineStr">
        <is>
          <t>Snorunt  Lv 26-30  (10%)</t>
        </is>
      </c>
      <c r="H303" s="30" t="inlineStr">
        <is>
          <t>Golbat  Lv 30-32  (5%)</t>
        </is>
      </c>
    </row>
    <row r="304">
      <c r="A304" s="7" t="inlineStr">
        <is>
          <t>Sky Pillar 1F</t>
        </is>
      </c>
      <c r="B304" s="6" t="inlineStr">
        <is>
          <t>Unassigned</t>
        </is>
      </c>
      <c r="C304" s="75" t="inlineStr">
        <is>
          <t>Land</t>
        </is>
      </c>
      <c r="D304" s="6" t="n">
        <v>10</v>
      </c>
      <c r="E304" s="30" t="inlineStr">
        <is>
          <t>Sableye  Lv 33-34  (30%)</t>
        </is>
      </c>
      <c r="F304" s="30" t="inlineStr">
        <is>
          <t>Golbat  Lv 34-35  (30%)</t>
        </is>
      </c>
      <c r="G304" s="30" t="inlineStr">
        <is>
          <t>Claydol  Lv 36-38  (25%)</t>
        </is>
      </c>
      <c r="H304" s="30" t="inlineStr">
        <is>
          <t>Banette  Lv 37-38  (15%)</t>
        </is>
      </c>
    </row>
    <row r="305">
      <c r="A305" s="7" t="inlineStr">
        <is>
          <t>Sootopolis City</t>
        </is>
      </c>
      <c r="B305" s="6" t="inlineStr">
        <is>
          <t>Split 8</t>
        </is>
      </c>
      <c r="C305" s="73" t="inlineStr">
        <is>
          <t>Water</t>
        </is>
      </c>
      <c r="D305" s="6" t="n">
        <v>1</v>
      </c>
      <c r="E305" s="30" t="inlineStr">
        <is>
          <t>Magikarp  Lv 5-35  (100%)</t>
        </is>
      </c>
    </row>
    <row r="306">
      <c r="A306" s="7" t="n"/>
      <c r="B306" s="6" t="n"/>
      <c r="C306" s="72" t="inlineStr">
        <is>
          <t>Old Rod</t>
        </is>
      </c>
      <c r="D306" s="6" t="n">
        <v>10</v>
      </c>
      <c r="E306" s="30" t="inlineStr">
        <is>
          <t>Magikarp  Lv 5-10  (70%)</t>
        </is>
      </c>
      <c r="F306" s="30" t="inlineStr">
        <is>
          <t>Tentacool  Lv 5-10  (30%)</t>
        </is>
      </c>
    </row>
    <row r="307">
      <c r="A307" s="7" t="n"/>
      <c r="B307" s="6" t="n"/>
      <c r="C307" s="73" t="inlineStr">
        <is>
          <t>Good Rod</t>
        </is>
      </c>
      <c r="D307" s="6" t="n">
        <v>10</v>
      </c>
      <c r="E307" s="30" t="inlineStr">
        <is>
          <t>Magikarp  Lv 10-30  (100%)</t>
        </is>
      </c>
    </row>
    <row r="308">
      <c r="A308" s="7" t="n"/>
      <c r="B308" s="6" t="n"/>
      <c r="C308" s="74" t="inlineStr">
        <is>
          <t>Super Rod</t>
        </is>
      </c>
      <c r="D308" s="6" t="n">
        <v>10</v>
      </c>
      <c r="E308" s="30" t="inlineStr">
        <is>
          <t>Magikarp  Lv 30-35  (80%)</t>
        </is>
      </c>
      <c r="F308" s="30" t="inlineStr">
        <is>
          <t>Gyarados  Lv 5-45  (20%)</t>
        </is>
      </c>
    </row>
    <row r="309">
      <c r="A309" s="7" t="inlineStr">
        <is>
          <t>Sky Pillar 3F</t>
        </is>
      </c>
      <c r="B309" s="6" t="inlineStr">
        <is>
          <t>Unassigned</t>
        </is>
      </c>
      <c r="C309" s="75" t="inlineStr">
        <is>
          <t>Land</t>
        </is>
      </c>
      <c r="D309" s="6" t="n">
        <v>10</v>
      </c>
      <c r="E309" s="30" t="inlineStr">
        <is>
          <t>Sableye  Lv 33-34  (30%)</t>
        </is>
      </c>
      <c r="F309" s="30" t="inlineStr">
        <is>
          <t>Golbat  Lv 34-35  (30%)</t>
        </is>
      </c>
      <c r="G309" s="30" t="inlineStr">
        <is>
          <t>Claydol  Lv 36-38  (25%)</t>
        </is>
      </c>
      <c r="H309" s="30" t="inlineStr">
        <is>
          <t>Banette  Lv 37-38  (15%)</t>
        </is>
      </c>
    </row>
    <row r="310">
      <c r="A310" s="7" t="inlineStr">
        <is>
          <t>Sky Pillar 5F</t>
        </is>
      </c>
      <c r="B310" s="6" t="inlineStr">
        <is>
          <t>Unassigned</t>
        </is>
      </c>
      <c r="C310" s="75" t="inlineStr">
        <is>
          <t>Land</t>
        </is>
      </c>
      <c r="D310" s="6" t="n">
        <v>10</v>
      </c>
      <c r="E310" s="30" t="inlineStr">
        <is>
          <t>Sableye  Lv 33-34  (30%)</t>
        </is>
      </c>
      <c r="F310" s="30" t="inlineStr">
        <is>
          <t>Golbat  Lv 34-35  (30%)</t>
        </is>
      </c>
      <c r="G310" s="30" t="inlineStr">
        <is>
          <t>Claydol  Lv 36-37  (19%)</t>
        </is>
      </c>
      <c r="H310" s="30" t="inlineStr">
        <is>
          <t>Banette  Lv 37-38  (15%)</t>
        </is>
      </c>
      <c r="I310" s="30" t="inlineStr">
        <is>
          <t>Altaria  Lv 38-39  (6%)</t>
        </is>
      </c>
    </row>
    <row r="311">
      <c r="A311" s="7" t="inlineStr">
        <is>
          <t>Safari Zone Southeast</t>
        </is>
      </c>
      <c r="B311" s="6" t="inlineStr">
        <is>
          <t>Postgame</t>
        </is>
      </c>
      <c r="C311" s="75" t="inlineStr">
        <is>
          <t>Land</t>
        </is>
      </c>
      <c r="D311" s="6" t="n">
        <v>25</v>
      </c>
      <c r="E311" s="30" t="inlineStr">
        <is>
          <t>Sunkern  Lv 33-35  (30%)</t>
        </is>
      </c>
      <c r="F311" s="30" t="inlineStr">
        <is>
          <t>Mareep  Lv 34-36  (30%)</t>
        </is>
      </c>
      <c r="G311" s="30" t="inlineStr">
        <is>
          <t>Aipom  Lv 34  (10%)</t>
        </is>
      </c>
      <c r="H311" s="30" t="inlineStr">
        <is>
          <t>Spinarak  Lv 33  (10%)</t>
        </is>
      </c>
      <c r="I311" s="30" t="inlineStr">
        <is>
          <t>Hoothoot  Lv 35  (5%)</t>
        </is>
      </c>
      <c r="J311" s="30" t="inlineStr">
        <is>
          <t>Snubbull  Lv 34  (5%)</t>
        </is>
      </c>
      <c r="K311" s="30" t="inlineStr">
        <is>
          <t>Stantler  Lv 36-39  (5%)</t>
        </is>
      </c>
      <c r="L311" s="30" t="inlineStr">
        <is>
          <t>Gligar  Lv 37-40  (5%)</t>
        </is>
      </c>
    </row>
    <row r="312">
      <c r="A312" s="7" t="n"/>
      <c r="B312" s="6" t="n"/>
      <c r="C312" s="73" t="inlineStr">
        <is>
          <t>Water</t>
        </is>
      </c>
      <c r="D312" s="6" t="n">
        <v>9</v>
      </c>
      <c r="E312" s="30" t="inlineStr">
        <is>
          <t>Wooper  Lv 25-30  (60%)</t>
        </is>
      </c>
      <c r="F312" s="30" t="inlineStr">
        <is>
          <t>Marill  Lv 25-35  (39%)</t>
        </is>
      </c>
      <c r="G312" s="30" t="inlineStr">
        <is>
          <t>Quagsire  Lv 35-40  (1%)</t>
        </is>
      </c>
    </row>
    <row r="313">
      <c r="A313" s="7" t="n"/>
      <c r="B313" s="6" t="n"/>
      <c r="C313" s="72" t="inlineStr">
        <is>
          <t>Old Rod</t>
        </is>
      </c>
      <c r="D313" s="6" t="n">
        <v>35</v>
      </c>
      <c r="E313" s="30" t="inlineStr">
        <is>
          <t>Magikarp  Lv 25-30  (70%)</t>
        </is>
      </c>
      <c r="F313" s="30" t="inlineStr">
        <is>
          <t>Goldeen  Lv 25-30  (30%)</t>
        </is>
      </c>
    </row>
    <row r="314">
      <c r="A314" s="7" t="n"/>
      <c r="B314" s="6" t="n"/>
      <c r="C314" s="73" t="inlineStr">
        <is>
          <t>Good Rod</t>
        </is>
      </c>
      <c r="D314" s="6" t="n">
        <v>35</v>
      </c>
      <c r="E314" s="30" t="inlineStr">
        <is>
          <t>Magikarp  Lv 25-30  (60%)</t>
        </is>
      </c>
      <c r="F314" s="30" t="inlineStr">
        <is>
          <t>Goldeen  Lv 25-30  (20%)</t>
        </is>
      </c>
      <c r="G314" s="30" t="inlineStr">
        <is>
          <t>Remoraid  Lv 30-35  (20%)</t>
        </is>
      </c>
    </row>
    <row r="315">
      <c r="A315" s="7" t="n"/>
      <c r="B315" s="6" t="n"/>
      <c r="C315" s="74" t="inlineStr">
        <is>
          <t>Super Rod</t>
        </is>
      </c>
      <c r="D315" s="6" t="n">
        <v>35</v>
      </c>
      <c r="E315" s="30" t="inlineStr">
        <is>
          <t>Remoraid  Lv 25-35  (59%)</t>
        </is>
      </c>
      <c r="F315" s="30" t="inlineStr">
        <is>
          <t>Goldeen  Lv 25-30  (40%)</t>
        </is>
      </c>
      <c r="G315" s="30" t="inlineStr">
        <is>
          <t>Octillery  Lv 35-40  (1%)</t>
        </is>
      </c>
    </row>
    <row r="316">
      <c r="A316" s="7" t="inlineStr">
        <is>
          <t>Safari Zone Northeast</t>
        </is>
      </c>
      <c r="B316" s="6" t="inlineStr">
        <is>
          <t>Postgame</t>
        </is>
      </c>
      <c r="C316" s="75" t="inlineStr">
        <is>
          <t>Land</t>
        </is>
      </c>
      <c r="D316" s="6" t="n">
        <v>25</v>
      </c>
      <c r="E316" s="30" t="inlineStr">
        <is>
          <t>Aipom  Lv 33-35  (30%)</t>
        </is>
      </c>
      <c r="F316" s="30" t="inlineStr">
        <is>
          <t>Teddiursa  Lv 34-36  (30%)</t>
        </is>
      </c>
      <c r="G316" s="30" t="inlineStr">
        <is>
          <t>Sunkern  Lv 34  (10%)</t>
        </is>
      </c>
      <c r="H316" s="30" t="inlineStr">
        <is>
          <t>Ledyba  Lv 33  (10%)</t>
        </is>
      </c>
      <c r="I316" s="30" t="inlineStr">
        <is>
          <t>Hoothoot  Lv 35  (5%)</t>
        </is>
      </c>
      <c r="J316" s="30" t="inlineStr">
        <is>
          <t>Pineco  Lv 34  (5%)</t>
        </is>
      </c>
      <c r="K316" s="30" t="inlineStr">
        <is>
          <t>Houndour  Lv 36-39  (5%)</t>
        </is>
      </c>
      <c r="L316" s="30" t="inlineStr">
        <is>
          <t>Miltank  Lv 37-40  (5%)</t>
        </is>
      </c>
    </row>
    <row r="317">
      <c r="A317" s="7" t="n"/>
      <c r="B317" s="6" t="n"/>
      <c r="C317" s="76" t="inlineStr">
        <is>
          <t>Rock Smash</t>
        </is>
      </c>
      <c r="D317" s="6" t="n">
        <v>25</v>
      </c>
      <c r="E317" s="30" t="inlineStr">
        <is>
          <t>Shuckle  Lv 20-40  (100%)</t>
        </is>
      </c>
    </row>
    <row r="318">
      <c r="A318" s="7" t="inlineStr">
        <is>
          <t>Magma Hideout 1F</t>
        </is>
      </c>
      <c r="B318" s="6" t="inlineStr">
        <is>
          <t>Split 5</t>
        </is>
      </c>
      <c r="C318" s="75" t="inlineStr">
        <is>
          <t>Land</t>
        </is>
      </c>
      <c r="D318" s="6" t="n">
        <v>10</v>
      </c>
      <c r="E318" s="30" t="inlineStr">
        <is>
          <t>Geodude  Lv 27-30  (55%)</t>
        </is>
      </c>
      <c r="F318" s="30" t="inlineStr">
        <is>
          <t>Torkoal  Lv 28-30  (30%)</t>
        </is>
      </c>
      <c r="G318" s="30" t="inlineStr">
        <is>
          <t>Graveler  Lv 30-33  (15%)</t>
        </is>
      </c>
    </row>
    <row r="319">
      <c r="A319" s="7" t="inlineStr">
        <is>
          <t>Magma Hideout 2 F1R</t>
        </is>
      </c>
      <c r="B319" s="6" t="inlineStr">
        <is>
          <t>Split 5</t>
        </is>
      </c>
      <c r="C319" s="75" t="inlineStr">
        <is>
          <t>Land</t>
        </is>
      </c>
      <c r="D319" s="6" t="n">
        <v>10</v>
      </c>
      <c r="E319" s="30" t="inlineStr">
        <is>
          <t>Geodude  Lv 27-30  (55%)</t>
        </is>
      </c>
      <c r="F319" s="30" t="inlineStr">
        <is>
          <t>Torkoal  Lv 28-30  (30%)</t>
        </is>
      </c>
      <c r="G319" s="30" t="inlineStr">
        <is>
          <t>Graveler  Lv 30-33  (15%)</t>
        </is>
      </c>
    </row>
    <row r="320">
      <c r="A320" s="7" t="inlineStr">
        <is>
          <t>Magma Hideout 2 F2R</t>
        </is>
      </c>
      <c r="B320" s="6" t="inlineStr">
        <is>
          <t>Split 5</t>
        </is>
      </c>
      <c r="C320" s="75" t="inlineStr">
        <is>
          <t>Land</t>
        </is>
      </c>
      <c r="D320" s="6" t="n">
        <v>10</v>
      </c>
      <c r="E320" s="30" t="inlineStr">
        <is>
          <t>Geodude  Lv 27-30  (55%)</t>
        </is>
      </c>
      <c r="F320" s="30" t="inlineStr">
        <is>
          <t>Torkoal  Lv 28-30  (30%)</t>
        </is>
      </c>
      <c r="G320" s="30" t="inlineStr">
        <is>
          <t>Graveler  Lv 30-33  (15%)</t>
        </is>
      </c>
    </row>
    <row r="321">
      <c r="A321" s="7" t="inlineStr">
        <is>
          <t>Magma Hideout 3 F1R</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3 F2R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4F</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F3R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2 F3R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Mirage Tower 1F</t>
        </is>
      </c>
      <c r="B326" s="6" t="inlineStr">
        <is>
          <t>Split 5</t>
        </is>
      </c>
      <c r="C326" s="75" t="inlineStr">
        <is>
          <t>Land</t>
        </is>
      </c>
      <c r="D326" s="6" t="n">
        <v>10</v>
      </c>
      <c r="E326" s="30" t="inlineStr">
        <is>
          <t>Sandshrew  Lv 20-24  (50%)</t>
        </is>
      </c>
      <c r="F326" s="30" t="inlineStr">
        <is>
          <t>Trapinch  Lv 20-24  (50%)</t>
        </is>
      </c>
    </row>
    <row r="327">
      <c r="A327" s="7" t="inlineStr">
        <is>
          <t>Mirage Tower 2F</t>
        </is>
      </c>
      <c r="B327" s="6" t="inlineStr">
        <is>
          <t>Split 5</t>
        </is>
      </c>
      <c r="C327" s="75" t="inlineStr">
        <is>
          <t>Land</t>
        </is>
      </c>
      <c r="D327" s="6" t="n">
        <v>10</v>
      </c>
      <c r="E327" s="30" t="inlineStr">
        <is>
          <t>Sandshrew  Lv 20-24  (50%)</t>
        </is>
      </c>
      <c r="F327" s="30" t="inlineStr">
        <is>
          <t>Trapinch  Lv 20-24  (50%)</t>
        </is>
      </c>
    </row>
    <row r="328">
      <c r="A328" s="7" t="inlineStr">
        <is>
          <t>Mirage Tower 3F</t>
        </is>
      </c>
      <c r="B328" s="6" t="inlineStr">
        <is>
          <t>Split 5</t>
        </is>
      </c>
      <c r="C328" s="75" t="inlineStr">
        <is>
          <t>Land</t>
        </is>
      </c>
      <c r="D328" s="6" t="n">
        <v>10</v>
      </c>
      <c r="E328" s="30" t="inlineStr">
        <is>
          <t>Sandshrew  Lv 20-24  (50%)</t>
        </is>
      </c>
      <c r="F328" s="30" t="inlineStr">
        <is>
          <t>Trapinch  Lv 20-24  (50%)</t>
        </is>
      </c>
    </row>
    <row r="329">
      <c r="A329" s="7" t="inlineStr">
        <is>
          <t>Mirage Tower 4F</t>
        </is>
      </c>
      <c r="B329" s="6" t="inlineStr">
        <is>
          <t>Split 5</t>
        </is>
      </c>
      <c r="C329" s="75" t="inlineStr">
        <is>
          <t>Land</t>
        </is>
      </c>
      <c r="D329" s="6" t="n">
        <v>10</v>
      </c>
      <c r="E329" s="30" t="inlineStr">
        <is>
          <t>Sandshrew  Lv 20-24  (50%)</t>
        </is>
      </c>
      <c r="F329" s="30" t="inlineStr">
        <is>
          <t>Trapinch  Lv 20-24  (50%)</t>
        </is>
      </c>
    </row>
    <row r="330">
      <c r="A330" s="7" t="inlineStr">
        <is>
          <t>Desert Underpass</t>
        </is>
      </c>
      <c r="B330" s="6" t="inlineStr">
        <is>
          <t>Postgame</t>
        </is>
      </c>
      <c r="C330" s="75" t="inlineStr">
        <is>
          <t>Land</t>
        </is>
      </c>
      <c r="D330" s="6" t="n">
        <v>10</v>
      </c>
      <c r="E330" s="30" t="inlineStr">
        <is>
          <t>Ditto  Lv 38-45  (50%)</t>
        </is>
      </c>
      <c r="F330" s="30" t="inlineStr">
        <is>
          <t>Whismur  Lv 35-38  (34%)</t>
        </is>
      </c>
      <c r="G330" s="30" t="inlineStr">
        <is>
          <t>Loudred  Lv 38-44  (16%)</t>
        </is>
      </c>
    </row>
    <row r="331">
      <c r="A331" s="7" t="inlineStr">
        <is>
          <t>Artisan Cave B1F</t>
        </is>
      </c>
      <c r="B331" s="6" t="inlineStr">
        <is>
          <t>Unassigned</t>
        </is>
      </c>
      <c r="C331" s="75" t="inlineStr">
        <is>
          <t>Land</t>
        </is>
      </c>
      <c r="D331" s="6" t="n">
        <v>10</v>
      </c>
      <c r="E331" s="30" t="inlineStr">
        <is>
          <t>Smeargle  Lv 40-50  (100%)</t>
        </is>
      </c>
    </row>
    <row r="332">
      <c r="A332" s="7" t="inlineStr">
        <is>
          <t>Artisan Cave 1F</t>
        </is>
      </c>
      <c r="B332" s="6" t="inlineStr">
        <is>
          <t>Unassigned</t>
        </is>
      </c>
      <c r="C332" s="75" t="inlineStr">
        <is>
          <t>Land</t>
        </is>
      </c>
      <c r="D332" s="6" t="n">
        <v>10</v>
      </c>
      <c r="E332" s="30" t="inlineStr">
        <is>
          <t>Smeargle  Lv 40-50  (100%)</t>
        </is>
      </c>
    </row>
    <row r="333">
      <c r="A333" s="7" t="inlineStr">
        <is>
          <t>Altering Cave</t>
        </is>
      </c>
      <c r="B333" s="6" t="inlineStr">
        <is>
          <t>Postgame</t>
        </is>
      </c>
      <c r="C333" s="75" t="inlineStr">
        <is>
          <t>Land</t>
        </is>
      </c>
      <c r="D333" s="6" t="n">
        <v>7</v>
      </c>
      <c r="E333" s="30" t="inlineStr">
        <is>
          <t>Zubat  Lv 6-16  (100%)</t>
        </is>
      </c>
      <c r="F333" s="30" t="inlineStr">
        <is>
          <t>Mareep  Lv 3-13  (100%)</t>
        </is>
      </c>
      <c r="G333" s="30" t="inlineStr">
        <is>
          <t>Pineco  Lv 19-29  (100%)</t>
        </is>
      </c>
      <c r="H333" s="30" t="inlineStr">
        <is>
          <t>Houndour  Lv 12-22  (100%)</t>
        </is>
      </c>
      <c r="I333" s="30" t="inlineStr">
        <is>
          <t>Teddiursa  Lv 6-16  (100%)</t>
        </is>
      </c>
      <c r="J333" s="30" t="inlineStr">
        <is>
          <t>Aipom  Lv 18-28  (100%)</t>
        </is>
      </c>
      <c r="K333" s="30" t="inlineStr">
        <is>
          <t>Shuckle  Lv 18-28  (100%)</t>
        </is>
      </c>
      <c r="L333" s="30" t="inlineStr">
        <is>
          <t>Stantler  Lv 18-28  (100%)</t>
        </is>
      </c>
    </row>
    <row r="334">
      <c r="E334" s="30" t="inlineStr">
        <is>
          <t>Smeargle  Lv 18-28  (100%)</t>
        </is>
      </c>
    </row>
    <row r="335">
      <c r="A335" s="7" t="inlineStr">
        <is>
          <t>Meteor Falls Stevens Cave</t>
        </is>
      </c>
      <c r="B335" s="6" t="inlineStr">
        <is>
          <t>Unassigned</t>
        </is>
      </c>
      <c r="C335" s="75" t="inlineStr">
        <is>
          <t>Land</t>
        </is>
      </c>
      <c r="D335" s="6" t="n">
        <v>10</v>
      </c>
      <c r="E335" s="30" t="inlineStr">
        <is>
          <t>Golbat  Lv 33-40  (65%)</t>
        </is>
      </c>
      <c r="F335" s="30" t="inlineStr">
        <is>
          <t>Solrock  Lv 33-39  (35%)</t>
        </is>
      </c>
    </row>
    <row r="336">
      <c r="A336" s="7" t="inlineStr">
        <is>
          <t>No map assigned (unused table)</t>
        </is>
      </c>
      <c r="B336" s="6" t="inlineStr">
        <is>
          <t>Unassigned</t>
        </is>
      </c>
      <c r="C336" s="75" t="inlineStr">
        <is>
          <t>Land</t>
        </is>
      </c>
      <c r="D336" s="6" t="n">
        <v>4</v>
      </c>
      <c r="E336" s="30" t="inlineStr">
        <is>
          <t>Charmeleon  Lv 5  (110%)</t>
        </is>
      </c>
      <c r="F336" s="30" t="inlineStr">
        <is>
          <t>Charmander  Lv 5  (100%)</t>
        </is>
      </c>
      <c r="G336" s="30" t="inlineStr">
        <is>
          <t>Venusaur  Lv 5  (95%)</t>
        </is>
      </c>
      <c r="H336" s="30" t="inlineStr">
        <is>
          <t>Charizard  Lv 5  (90%)</t>
        </is>
      </c>
      <c r="I336" s="30" t="inlineStr">
        <is>
          <t>Ivysaur  Lv 5  (80%)</t>
        </is>
      </c>
      <c r="J336" s="30" t="inlineStr">
        <is>
          <t>Bulbasaur  Lv 5  (60%)</t>
        </is>
      </c>
      <c r="K336" s="30" t="inlineStr">
        <is>
          <t>Squirtle  Lv 5  (40%)</t>
        </is>
      </c>
      <c r="L336" s="30" t="inlineStr">
        <is>
          <t>Wartortle  Lv 5  (25%)</t>
        </is>
      </c>
    </row>
    <row r="337">
      <c r="A337" s="7" t="n"/>
      <c r="B337" s="6" t="n"/>
      <c r="C337" s="75" t="inlineStr">
        <is>
          <t>Land</t>
        </is>
      </c>
      <c r="D337" s="6" t="n">
        <v>8</v>
      </c>
      <c r="E337" s="30" t="inlineStr">
        <is>
          <t>Wartortle  Lv 5  (40%)</t>
        </is>
      </c>
      <c r="F337" s="30" t="inlineStr">
        <is>
          <t>Squirtle  Lv 5  (30%)</t>
        </is>
      </c>
      <c r="G337" s="30" t="inlineStr">
        <is>
          <t>Charizard  Lv 5  (20%)</t>
        </is>
      </c>
      <c r="H337" s="30" t="inlineStr">
        <is>
          <t>Charmeleon  Lv 5  (10%)</t>
        </is>
      </c>
    </row>
    <row r="338">
      <c r="A338" s="7" t="n"/>
      <c r="B338" s="6" t="n"/>
      <c r="C338" s="75" t="inlineStr">
        <is>
          <t>Land</t>
        </is>
      </c>
      <c r="D338" s="6" t="n">
        <v>10</v>
      </c>
      <c r="E338" s="30" t="inlineStr">
        <is>
          <t>Seviper  Lv 5  (104%)</t>
        </is>
      </c>
      <c r="F338" s="30" t="inlineStr">
        <is>
          <t>Milotic  Lv 5  (104%)</t>
        </is>
      </c>
      <c r="G338" s="30" t="inlineStr">
        <is>
          <t>Dusclops  Lv 5  (48%)</t>
        </is>
      </c>
      <c r="H338" s="30" t="inlineStr">
        <is>
          <t>Electrode  Lv 5  (48%)</t>
        </is>
      </c>
      <c r="I338" s="30" t="inlineStr">
        <is>
          <t>Breloom  Lv 5  (48%)</t>
        </is>
      </c>
      <c r="J338"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Grunts 1-4 (Lv27; #2 rain, #3 trap/control, #4 screens) + Grunt 5 (TBD) + Archie (Lv28, Sharpedo Lv29)</t>
        </is>
      </c>
      <c r="E3" s="77" t="inlineStr">
        <is>
          <t>Archie blocks the north exit (stepping on it starts the battle); entering sets FLAG_CLEARED_WRAITHWOOD_ROUTE</t>
        </is>
      </c>
      <c r="F3" s="77" t="inlineStr">
        <is>
          <t>In ROM except Grunt 5</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Abra</t>
        </is>
      </c>
      <c r="B2" s="32" t="inlineStr">
        <is>
          <t>Wild</t>
        </is>
      </c>
      <c r="C2" s="32" t="inlineStr">
        <is>
          <t>Split 3</t>
        </is>
      </c>
      <c r="D2" s="32" t="inlineStr">
        <is>
          <t>Split 3</t>
        </is>
      </c>
      <c r="E2" s="32" t="inlineStr">
        <is>
          <t>MAP_GRANITE_CAVE_1F, MAP_GRANITE_CAVE_B1F, MAP_GRANITE_CAVE_B2F, MAP_GRANITE_CAVE_STEVENS_ROOM</t>
        </is>
      </c>
      <c r="F2" s="32" t="n">
        <v>16</v>
      </c>
      <c r="G2" s="32" t="inlineStr">
        <is>
          <t>Lv 16 -&gt; Kadabra</t>
        </is>
      </c>
      <c r="H2" s="32" t="inlineStr">
        <is>
          <t>see Evolution Changes sheet</t>
        </is>
      </c>
    </row>
    <row r="3">
      <c r="A3" s="77" t="inlineStr">
        <is>
          <t>Absol</t>
        </is>
      </c>
      <c r="B3" s="77" t="inlineStr">
        <is>
          <t>Wild</t>
        </is>
      </c>
      <c r="C3" s="77" t="inlineStr">
        <is>
          <t>Split 1</t>
        </is>
      </c>
      <c r="D3" s="77" t="inlineStr">
        <is>
          <t>Split 1, Split 7</t>
        </is>
      </c>
      <c r="E3" s="77" t="inlineStr">
        <is>
          <t>MAP_PETALBURG_COAST, MAP_ROUTE120</t>
        </is>
      </c>
      <c r="F3" s="77" t="n">
        <v>7</v>
      </c>
      <c r="G3" s="77" t="n"/>
      <c r="H3" s="77" t="inlineStr">
        <is>
          <t>see Evolution Changes sheet</t>
        </is>
      </c>
    </row>
    <row r="4">
      <c r="A4" s="32" t="inlineStr">
        <is>
          <t>Aipom</t>
        </is>
      </c>
      <c r="B4" s="32" t="inlineStr">
        <is>
          <t>Wild</t>
        </is>
      </c>
      <c r="C4" s="32" t="inlineStr">
        <is>
          <t>Postgame</t>
        </is>
      </c>
      <c r="D4" s="32" t="inlineStr">
        <is>
          <t>Postgame</t>
        </is>
      </c>
      <c r="E4" s="32" t="inlineStr">
        <is>
          <t>MAP_ALTERING_CAVE, MAP_SAFARI_ZONE_NORTHEAST, MAP_SAFARI_ZONE_SOUTHEAST</t>
        </is>
      </c>
      <c r="F4" s="32" t="n">
        <v>18</v>
      </c>
      <c r="G4" s="32" t="inlineStr">
        <is>
          <t>Move MOVE_DOUBLE_HIT -&gt; Ambipom</t>
        </is>
      </c>
      <c r="H4" s="32" t="inlineStr">
        <is>
          <t>see Evolution Changes sheet</t>
        </is>
      </c>
    </row>
    <row r="5">
      <c r="A5" s="77" t="inlineStr">
        <is>
          <t>Altaria</t>
        </is>
      </c>
      <c r="B5" s="77" t="inlineStr">
        <is>
          <t>Wild</t>
        </is>
      </c>
      <c r="C5" s="77" t="inlineStr">
        <is>
          <t>Unassigned</t>
        </is>
      </c>
      <c r="D5" s="77" t="inlineStr">
        <is>
          <t>Unassigned</t>
        </is>
      </c>
      <c r="E5" s="77" t="inlineStr">
        <is>
          <t>MAP_SKY_PILLAR_5F</t>
        </is>
      </c>
      <c r="F5" s="77" t="n">
        <v>38</v>
      </c>
      <c r="G5" s="77" t="n"/>
      <c r="H5" s="77" t="inlineStr">
        <is>
          <t>see Evolution Changes sheet</t>
        </is>
      </c>
    </row>
    <row r="6">
      <c r="A6" s="32" t="inlineStr">
        <is>
          <t>Anorith</t>
        </is>
      </c>
      <c r="B6" s="32" t="inlineStr">
        <is>
          <t>Gift</t>
        </is>
      </c>
      <c r="C6" s="32" t="inlineStr">
        <is>
          <t>Split 2</t>
        </is>
      </c>
      <c r="D6" s="32" t="inlineStr">
        <is>
          <t>Split 2</t>
        </is>
      </c>
      <c r="E6" s="32" t="inlineStr">
        <is>
          <t>RustboroCity_DevonCorp_2F</t>
        </is>
      </c>
      <c r="F6" s="32" t="n"/>
      <c r="G6" s="32" t="inlineStr">
        <is>
          <t>Lv 40 -&gt; Armaldo</t>
        </is>
      </c>
      <c r="H6" s="32" t="inlineStr">
        <is>
          <t>see Evolution Changes sheet</t>
        </is>
      </c>
    </row>
    <row r="7">
      <c r="A7" s="77" t="inlineStr">
        <is>
          <t>Aron</t>
        </is>
      </c>
      <c r="B7" s="77" t="inlineStr">
        <is>
          <t>Wild</t>
        </is>
      </c>
      <c r="C7" s="77" t="inlineStr">
        <is>
          <t>Split 1</t>
        </is>
      </c>
      <c r="D7" s="77" t="inlineStr">
        <is>
          <t>Split 1, Elite Four &amp; Champion</t>
        </is>
      </c>
      <c r="E7" s="77" t="inlineStr">
        <is>
          <t>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t>
        </is>
      </c>
      <c r="C12" s="32" t="inlineStr">
        <is>
          <t>Split 7</t>
        </is>
      </c>
      <c r="D12" s="32" t="inlineStr">
        <is>
          <t>Split 7</t>
        </is>
      </c>
      <c r="E12" s="32" t="inlineStr">
        <is>
          <t>MossdeepCity_StevensHouse</t>
        </is>
      </c>
      <c r="F12" s="32" t="n"/>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77" t="inlineStr">
        <is>
          <t>Carvanha</t>
        </is>
      </c>
      <c r="B23" s="77" t="inlineStr">
        <is>
          <t>Wild</t>
        </is>
      </c>
      <c r="C23" s="77" t="inlineStr">
        <is>
          <t>Split 1</t>
        </is>
      </c>
      <c r="D23" s="77" t="inlineStr">
        <is>
          <t>Split 1, Split 6</t>
        </is>
      </c>
      <c r="E23" s="77" t="inlineStr">
        <is>
          <t>MAP_ROUTE102, MAP_ROUTE118, MAP_ROUTE119</t>
        </is>
      </c>
      <c r="F23" s="77" t="n">
        <v>4</v>
      </c>
      <c r="G23" s="77" t="inlineStr">
        <is>
          <t>Lv 30 -&gt; Sharpedo</t>
        </is>
      </c>
      <c r="H23" s="7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9</v>
      </c>
      <c r="G24" s="32" t="inlineStr">
        <is>
          <t>Lv 7 -&gt; Metapod</t>
        </is>
      </c>
      <c r="H24" s="32" t="inlineStr">
        <is>
          <t>see Evolution Changes sheet</t>
        </is>
      </c>
    </row>
    <row r="25">
      <c r="A25" s="77" t="inlineStr">
        <is>
          <t>Charizard</t>
        </is>
      </c>
      <c r="B25" s="77" t="inlineStr">
        <is>
          <t>Wild</t>
        </is>
      </c>
      <c r="C25" s="77" t="inlineStr">
        <is>
          <t>Unassigned</t>
        </is>
      </c>
      <c r="D25" s="77" t="inlineStr">
        <is>
          <t>Unassigned</t>
        </is>
      </c>
      <c r="E25" s="77" t="n"/>
      <c r="F25" s="77" t="n">
        <v>5</v>
      </c>
      <c r="G25" s="77" t="n"/>
      <c r="H25" s="7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3</v>
      </c>
      <c r="G26" s="32" t="inlineStr">
        <is>
          <t>Lv 16 -&gt; Charmeleon</t>
        </is>
      </c>
      <c r="H26" s="32" t="inlineStr">
        <is>
          <t>see Evolution Changes sheet</t>
        </is>
      </c>
    </row>
    <row r="27">
      <c r="A27" s="77" t="inlineStr">
        <is>
          <t>Charmeleon</t>
        </is>
      </c>
      <c r="B27" s="77" t="inlineStr">
        <is>
          <t>Wild</t>
        </is>
      </c>
      <c r="C27" s="77" t="inlineStr">
        <is>
          <t>Unassigned</t>
        </is>
      </c>
      <c r="D27" s="77" t="inlineStr">
        <is>
          <t>Unassigned</t>
        </is>
      </c>
      <c r="E27" s="77" t="n"/>
      <c r="F27" s="77" t="n">
        <v>5</v>
      </c>
      <c r="G27" s="77" t="inlineStr">
        <is>
          <t>Lv 36 -&gt; Charizard</t>
        </is>
      </c>
      <c r="H27" s="7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77" t="inlineStr">
        <is>
          <t>Chimecho</t>
        </is>
      </c>
      <c r="B29" s="77" t="inlineStr">
        <is>
          <t>Wild</t>
        </is>
      </c>
      <c r="C29" s="77" t="inlineStr">
        <is>
          <t>Split 7</t>
        </is>
      </c>
      <c r="D29" s="77" t="inlineStr">
        <is>
          <t>Split 7</t>
        </is>
      </c>
      <c r="E29" s="77" t="inlineStr">
        <is>
          <t>MAP_MT_PYRE_SUMMIT</t>
        </is>
      </c>
      <c r="F29" s="77" t="n">
        <v>28</v>
      </c>
      <c r="G29" s="77" t="n"/>
      <c r="H29" s="77" t="inlineStr">
        <is>
          <t>see Evolution Changes sheet</t>
        </is>
      </c>
    </row>
    <row r="30">
      <c r="A30" s="32" t="inlineStr">
        <is>
          <t>Chinchou</t>
        </is>
      </c>
      <c r="B30" s="32" t="inlineStr">
        <is>
          <t>Wild</t>
        </is>
      </c>
      <c r="C30" s="32" t="inlineStr">
        <is>
          <t>Split 1</t>
        </is>
      </c>
      <c r="D30" s="32" t="inlineStr">
        <is>
          <t>Split 1, Split 2, Unassigned</t>
        </is>
      </c>
      <c r="E30" s="32" t="inlineStr">
        <is>
          <t>MAP_ROUTE103, MAP_ROUTE104, MAP_UNDERWATER_ROUTE124, MAP_UNDERWATER_ROUTE126</t>
        </is>
      </c>
      <c r="F30" s="32" t="n">
        <v>3</v>
      </c>
      <c r="G30" s="32" t="inlineStr">
        <is>
          <t>Lv 27 -&gt; Lanturn</t>
        </is>
      </c>
      <c r="H30" s="32" t="inlineStr">
        <is>
          <t>see Evolution Changes sheet</t>
        </is>
      </c>
    </row>
    <row r="31">
      <c r="A31" s="77" t="inlineStr">
        <is>
          <t>Chingling</t>
        </is>
      </c>
      <c r="B31" s="77" t="inlineStr">
        <is>
          <t>Wild</t>
        </is>
      </c>
      <c r="C31" s="77" t="inlineStr">
        <is>
          <t>Split 2</t>
        </is>
      </c>
      <c r="D31" s="77" t="inlineStr">
        <is>
          <t>Split 2, Unassigned</t>
        </is>
      </c>
      <c r="E31" s="77" t="inlineStr">
        <is>
          <t>MAP_LOST_CAVE, MAP_ROUTE116</t>
        </is>
      </c>
      <c r="F31" s="77" t="n">
        <v>15</v>
      </c>
      <c r="G31" s="77" t="inlineStr">
        <is>
          <t>Lv 18 -&gt; Chimecho</t>
        </is>
      </c>
      <c r="H31" s="77" t="inlineStr">
        <is>
          <t>see Evolution Changes sheet</t>
        </is>
      </c>
    </row>
    <row r="32">
      <c r="A32" s="32" t="inlineStr">
        <is>
          <t>Clamperl</t>
        </is>
      </c>
      <c r="B32" s="32" t="inlineStr">
        <is>
          <t>Wild</t>
        </is>
      </c>
      <c r="C32" s="32" t="inlineStr">
        <is>
          <t>Split 1</t>
        </is>
      </c>
      <c r="D32" s="32" t="inlineStr">
        <is>
          <t>Split 1, Unassigned</t>
        </is>
      </c>
      <c r="E32" s="32" t="inlineStr">
        <is>
          <t>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77" t="inlineStr">
        <is>
          <t>Clauncher</t>
        </is>
      </c>
      <c r="B33" s="77" t="inlineStr">
        <is>
          <t>Wild</t>
        </is>
      </c>
      <c r="C33" s="77" t="inlineStr">
        <is>
          <t>Split 1</t>
        </is>
      </c>
      <c r="D33" s="77" t="inlineStr">
        <is>
          <t>Split 1</t>
        </is>
      </c>
      <c r="E33" s="77" t="inlineStr">
        <is>
          <t>MAP_PETALBURG_COAST</t>
        </is>
      </c>
      <c r="F33" s="77" t="n">
        <v>10</v>
      </c>
      <c r="G33" s="77" t="inlineStr">
        <is>
          <t>Lv 37 -&gt; Clawitzer</t>
        </is>
      </c>
      <c r="H33" s="7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77" t="inlineStr">
        <is>
          <t>Claydol</t>
        </is>
      </c>
      <c r="B35" s="77" t="inlineStr">
        <is>
          <t>Wild</t>
        </is>
      </c>
      <c r="C35" s="77" t="inlineStr">
        <is>
          <t>Unassigned</t>
        </is>
      </c>
      <c r="D35" s="77" t="inlineStr">
        <is>
          <t>Unassigned</t>
        </is>
      </c>
      <c r="E35" s="77" t="inlineStr">
        <is>
          <t>MAP_SKY_PILLAR_1F, MAP_SKY_PILLAR_3F, MAP_SKY_PILLAR_5F</t>
        </is>
      </c>
      <c r="F35" s="77" t="n">
        <v>36</v>
      </c>
      <c r="G35" s="77" t="n"/>
      <c r="H35" s="7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77" t="inlineStr">
        <is>
          <t>Combee</t>
        </is>
      </c>
      <c r="B37" s="77" t="inlineStr">
        <is>
          <t>Wild</t>
        </is>
      </c>
      <c r="C37" s="77" t="inlineStr">
        <is>
          <t>Split 2</t>
        </is>
      </c>
      <c r="D37" s="77" t="inlineStr">
        <is>
          <t>Split 2</t>
        </is>
      </c>
      <c r="E37" s="77" t="inlineStr">
        <is>
          <t>MAP_PETALBURG_WOODS</t>
        </is>
      </c>
      <c r="F37" s="77" t="n">
        <v>11</v>
      </c>
      <c r="G37" s="77" t="inlineStr">
        <is>
          <t>Level Female 21 -&gt; Vespiquen</t>
        </is>
      </c>
      <c r="H37" s="77" t="inlineStr">
        <is>
          <t>see Evolution Changes sheet</t>
        </is>
      </c>
    </row>
    <row r="38">
      <c r="A38" s="32" t="inlineStr">
        <is>
          <t>Corphish</t>
        </is>
      </c>
      <c r="B38" s="32" t="inlineStr">
        <is>
          <t>Wild</t>
        </is>
      </c>
      <c r="C38" s="32" t="inlineStr">
        <is>
          <t>Split 1</t>
        </is>
      </c>
      <c r="D38" s="32" t="inlineStr">
        <is>
          <t>Split 1, Split 4</t>
        </is>
      </c>
      <c r="E38" s="32" t="inlineStr">
        <is>
          <t>MAP_PETALBURG_CITY, MAP_ROUTE102, MAP_ROUTE117</t>
        </is>
      </c>
      <c r="F38" s="32" t="n">
        <v>20</v>
      </c>
      <c r="G38" s="32" t="inlineStr">
        <is>
          <t>Lv 30 -&gt; Crawdaunt</t>
        </is>
      </c>
      <c r="H38" s="32" t="inlineStr">
        <is>
          <t>see Evolution Changes sheet</t>
        </is>
      </c>
    </row>
    <row r="39">
      <c r="A39" s="77" t="inlineStr">
        <is>
          <t>Corsola</t>
        </is>
      </c>
      <c r="B39" s="77" t="inlineStr">
        <is>
          <t>Wild</t>
        </is>
      </c>
      <c r="C39" s="77" t="inlineStr">
        <is>
          <t>Split 8</t>
        </is>
      </c>
      <c r="D39" s="77" t="inlineStr">
        <is>
          <t>Split 8, Elite Four &amp; Champion</t>
        </is>
      </c>
      <c r="E39" s="77" t="inlineStr">
        <is>
          <t>MAP_EVER_GRANDE_CITY, MAP_ROUTE128</t>
        </is>
      </c>
      <c r="F39" s="77" t="n">
        <v>30</v>
      </c>
      <c r="G39" s="77" t="n"/>
      <c r="H39" s="77" t="inlineStr">
        <is>
          <t>see Evolution Changes sheet</t>
        </is>
      </c>
    </row>
    <row r="40">
      <c r="A40" s="32" t="inlineStr">
        <is>
          <t>Crawdaunt</t>
        </is>
      </c>
      <c r="B40" s="32" t="inlineStr">
        <is>
          <t>Wild</t>
        </is>
      </c>
      <c r="C40" s="32" t="inlineStr">
        <is>
          <t>Split 4</t>
        </is>
      </c>
      <c r="D40" s="32" t="inlineStr">
        <is>
          <t>Split 4</t>
        </is>
      </c>
      <c r="E40" s="32" t="inlineStr">
        <is>
          <t>MAP_ROUTE117</t>
        </is>
      </c>
      <c r="F40" s="32" t="n">
        <v>42</v>
      </c>
      <c r="G40" s="32" t="n"/>
      <c r="H40" s="32" t="inlineStr">
        <is>
          <t>see Evolution Changes sheet</t>
        </is>
      </c>
    </row>
    <row r="41">
      <c r="A41" s="77" t="inlineStr">
        <is>
          <t>Croagunk</t>
        </is>
      </c>
      <c r="B41" s="77" t="inlineStr">
        <is>
          <t>Wild</t>
        </is>
      </c>
      <c r="C41" s="77" t="inlineStr">
        <is>
          <t>Split 1</t>
        </is>
      </c>
      <c r="D41" s="77" t="inlineStr">
        <is>
          <t>Split 1</t>
        </is>
      </c>
      <c r="E41" s="77" t="inlineStr">
        <is>
          <t>MAP_PETALBURG_CITY</t>
        </is>
      </c>
      <c r="F41" s="77" t="n">
        <v>5</v>
      </c>
      <c r="G41" s="77" t="inlineStr">
        <is>
          <t>Lv 37 -&gt; Toxicroak</t>
        </is>
      </c>
      <c r="H41" s="77" t="inlineStr">
        <is>
          <t>see Evolution Changes sheet</t>
        </is>
      </c>
    </row>
    <row r="42">
      <c r="A42" s="32" t="inlineStr">
        <is>
          <t>Cyndaquil</t>
        </is>
      </c>
      <c r="B42" s="32" t="inlineStr">
        <is>
          <t>Gift, Trade</t>
        </is>
      </c>
      <c r="C42" s="32" t="inlineStr">
        <is>
          <t>Split 1</t>
        </is>
      </c>
      <c r="D42" s="32" t="inlineStr">
        <is>
          <t>Split 1, Unassigned</t>
        </is>
      </c>
      <c r="E42" s="32" t="inlineStr">
        <is>
          <t>LittlerootTown_ProfessorBirchsLab, StarterRoom</t>
        </is>
      </c>
      <c r="F42" s="32" t="n"/>
      <c r="G42" s="32" t="inlineStr">
        <is>
          <t>Lv 14 -&gt; Quilava</t>
        </is>
      </c>
      <c r="H42" s="32" t="inlineStr">
        <is>
          <t>see Evolution Changes sheet</t>
        </is>
      </c>
    </row>
    <row r="43">
      <c r="A43" s="77" t="inlineStr">
        <is>
          <t>Delibird</t>
        </is>
      </c>
      <c r="B43" s="77" t="inlineStr">
        <is>
          <t>Wild</t>
        </is>
      </c>
      <c r="C43" s="77" t="inlineStr">
        <is>
          <t>Split 1</t>
        </is>
      </c>
      <c r="D43" s="77" t="inlineStr">
        <is>
          <t>Split 1</t>
        </is>
      </c>
      <c r="E43" s="77" t="inlineStr">
        <is>
          <t>MAP_ROUTE101, MAP_ROUTE103</t>
        </is>
      </c>
      <c r="F43" s="77" t="n">
        <v>3</v>
      </c>
      <c r="G43" s="77" t="n"/>
      <c r="H43" s="77" t="inlineStr">
        <is>
          <t>see Evolution Changes sheet</t>
        </is>
      </c>
    </row>
    <row r="44">
      <c r="A44" s="32" t="inlineStr">
        <is>
          <t>Ditto</t>
        </is>
      </c>
      <c r="B44" s="32" t="inlineStr">
        <is>
          <t>Wild</t>
        </is>
      </c>
      <c r="C44" s="32" t="inlineStr">
        <is>
          <t>Postgame</t>
        </is>
      </c>
      <c r="D44" s="32" t="inlineStr">
        <is>
          <t>Postgame</t>
        </is>
      </c>
      <c r="E44" s="32" t="inlineStr">
        <is>
          <t>MAP_DESERT_UNDERPASS</t>
        </is>
      </c>
      <c r="F44" s="32" t="n">
        <v>38</v>
      </c>
      <c r="G44" s="32" t="n"/>
      <c r="H44" s="32" t="inlineStr">
        <is>
          <t>see Evolution Changes sheet</t>
        </is>
      </c>
    </row>
    <row r="45">
      <c r="A45" s="77" t="inlineStr">
        <is>
          <t>Dodrio</t>
        </is>
      </c>
      <c r="B45" s="77" t="inlineStr">
        <is>
          <t>Wild</t>
        </is>
      </c>
      <c r="C45" s="77" t="inlineStr">
        <is>
          <t>Postgame</t>
        </is>
      </c>
      <c r="D45" s="77" t="inlineStr">
        <is>
          <t>Postgame</t>
        </is>
      </c>
      <c r="E45" s="77" t="inlineStr">
        <is>
          <t>MAP_SAFARI_ZONE_NORTHWEST</t>
        </is>
      </c>
      <c r="F45" s="77" t="n">
        <v>29</v>
      </c>
      <c r="G45" s="77" t="n"/>
      <c r="H45" s="77" t="inlineStr">
        <is>
          <t>see Evolution Changes sheet</t>
        </is>
      </c>
    </row>
    <row r="46">
      <c r="A46" s="32" t="inlineStr">
        <is>
          <t>Doduo</t>
        </is>
      </c>
      <c r="B46" s="32" t="inlineStr">
        <is>
          <t>Wild</t>
        </is>
      </c>
      <c r="C46" s="32" t="inlineStr">
        <is>
          <t>Postgame</t>
        </is>
      </c>
      <c r="D46" s="32" t="inlineStr">
        <is>
          <t>Postgame</t>
        </is>
      </c>
      <c r="E46" s="32" t="inlineStr">
        <is>
          <t>MAP_SAFARI_ZONE_NORTHWEST, MAP_SAFARI_ZONE_SOUTH, MAP_SAFARI_ZONE_SOUTHWEST</t>
        </is>
      </c>
      <c r="F46" s="32" t="n">
        <v>25</v>
      </c>
      <c r="G46" s="32" t="inlineStr">
        <is>
          <t>Lv 31 -&gt; Dodrio</t>
        </is>
      </c>
      <c r="H46" s="32" t="inlineStr">
        <is>
          <t>see Evolution Changes sheet</t>
        </is>
      </c>
    </row>
    <row r="47">
      <c r="A47" s="77" t="inlineStr">
        <is>
          <t>Dragalge</t>
        </is>
      </c>
      <c r="B47" s="77" t="inlineStr">
        <is>
          <t>Wild</t>
        </is>
      </c>
      <c r="C47" s="77" t="inlineStr">
        <is>
          <t>Split 1</t>
        </is>
      </c>
      <c r="D47" s="77" t="inlineStr">
        <is>
          <t>Split 1</t>
        </is>
      </c>
      <c r="E47" s="77" t="inlineStr">
        <is>
          <t>MAP_PETALBURG_COAST</t>
        </is>
      </c>
      <c r="F47" s="77" t="n">
        <v>42</v>
      </c>
      <c r="G47" s="77" t="n"/>
      <c r="H47" s="77" t="inlineStr">
        <is>
          <t>see Evolution Changes sheet</t>
        </is>
      </c>
    </row>
    <row r="48">
      <c r="A48" s="32" t="inlineStr">
        <is>
          <t>Drilbur</t>
        </is>
      </c>
      <c r="B48" s="32" t="inlineStr">
        <is>
          <t>Wild</t>
        </is>
      </c>
      <c r="C48" s="32" t="inlineStr">
        <is>
          <t>Unassigned</t>
        </is>
      </c>
      <c r="D48" s="32" t="inlineStr">
        <is>
          <t>Unassigned</t>
        </is>
      </c>
      <c r="E48" s="32" t="inlineStr">
        <is>
          <t>MAP_LOST_CAVE</t>
        </is>
      </c>
      <c r="F48" s="32" t="n">
        <v>13</v>
      </c>
      <c r="G48" s="32" t="inlineStr">
        <is>
          <t>Lv 31 -&gt; Excadrill</t>
        </is>
      </c>
      <c r="H48" s="32" t="inlineStr">
        <is>
          <t>see Evolution Changes sheet</t>
        </is>
      </c>
    </row>
    <row r="49">
      <c r="A49" s="77" t="inlineStr">
        <is>
          <t>Dusclops</t>
        </is>
      </c>
      <c r="B49" s="77" t="inlineStr">
        <is>
          <t>Wild</t>
        </is>
      </c>
      <c r="C49" s="77" t="inlineStr">
        <is>
          <t>Unassigned</t>
        </is>
      </c>
      <c r="D49" s="77" t="inlineStr">
        <is>
          <t>Unassigned</t>
        </is>
      </c>
      <c r="E49" s="77" t="n"/>
      <c r="F49" s="77" t="n">
        <v>5</v>
      </c>
      <c r="G49" s="77" t="inlineStr">
        <is>
          <t>Trade Item (Reaper Cloth) -&gt; Dusknoir; Item (Reaper Cloth) -&gt; Dusknoir</t>
        </is>
      </c>
      <c r="H49" s="77" t="inlineStr">
        <is>
          <t>see Evolution Changes sheet</t>
        </is>
      </c>
    </row>
    <row r="50">
      <c r="A50" s="32" t="inlineStr">
        <is>
          <t>Duskull</t>
        </is>
      </c>
      <c r="B50" s="32" t="inlineStr">
        <is>
          <t>Wild</t>
        </is>
      </c>
      <c r="C50" s="32" t="inlineStr">
        <is>
          <t>Split 7</t>
        </is>
      </c>
      <c r="D50" s="32" t="inlineStr">
        <is>
          <t>Split 7</t>
        </is>
      </c>
      <c r="E50" s="32" t="inlineStr">
        <is>
          <t>MAP_MT_PYRE_4F, MAP_MT_PYRE_5F, MAP_MT_PYRE_6F, MAP_MT_PYRE_SUMMIT</t>
        </is>
      </c>
      <c r="F50" s="32" t="n">
        <v>25</v>
      </c>
      <c r="G50" s="32" t="inlineStr">
        <is>
          <t>Lv 37 -&gt; Dusclops</t>
        </is>
      </c>
      <c r="H50" s="32" t="inlineStr">
        <is>
          <t>see Evolution Changes sheet</t>
        </is>
      </c>
    </row>
    <row r="51">
      <c r="A51" s="77" t="inlineStr">
        <is>
          <t>Dustox</t>
        </is>
      </c>
      <c r="B51" s="77" t="inlineStr">
        <is>
          <t>Wild</t>
        </is>
      </c>
      <c r="C51" s="77" t="inlineStr">
        <is>
          <t>Split 2</t>
        </is>
      </c>
      <c r="D51" s="77" t="inlineStr">
        <is>
          <t>Split 2</t>
        </is>
      </c>
      <c r="E51" s="77" t="inlineStr">
        <is>
          <t>MAP_PETALBURG_WOODS</t>
        </is>
      </c>
      <c r="F51" s="77" t="n">
        <v>11</v>
      </c>
      <c r="G51" s="77" t="n"/>
      <c r="H51" s="77" t="inlineStr">
        <is>
          <t>see Evolution Changes sheet</t>
        </is>
      </c>
    </row>
    <row r="52">
      <c r="A52" s="32" t="inlineStr">
        <is>
          <t>Dwebble</t>
        </is>
      </c>
      <c r="B52" s="32" t="inlineStr">
        <is>
          <t>Gift</t>
        </is>
      </c>
      <c r="C52" s="32" t="inlineStr">
        <is>
          <t>Split 3</t>
        </is>
      </c>
      <c r="D52" s="32" t="inlineStr">
        <is>
          <t>Split 3</t>
        </is>
      </c>
      <c r="E52" s="32" t="inlineStr">
        <is>
          <t>GraniteShore</t>
        </is>
      </c>
      <c r="F52" s="32" t="n"/>
      <c r="G52" s="32" t="inlineStr">
        <is>
          <t>Lv 26 -&gt; Crustle</t>
        </is>
      </c>
      <c r="H52" s="32" t="inlineStr">
        <is>
          <t>see Evolution Changes sheet</t>
        </is>
      </c>
    </row>
    <row r="53">
      <c r="A53" s="77" t="inlineStr">
        <is>
          <t>Electrike</t>
        </is>
      </c>
      <c r="B53" s="77" t="inlineStr">
        <is>
          <t>Wild</t>
        </is>
      </c>
      <c r="C53" s="77" t="inlineStr">
        <is>
          <t>Split 2</t>
        </is>
      </c>
      <c r="D53" s="77" t="inlineStr">
        <is>
          <t>Split 2, Split 4, Split 6</t>
        </is>
      </c>
      <c r="E53" s="77" t="inlineStr">
        <is>
          <t>MAP_ROUTE110, MAP_ROUTE116, MAP_ROUTE118</t>
        </is>
      </c>
      <c r="F53" s="77" t="n">
        <v>12</v>
      </c>
      <c r="G53" s="77" t="inlineStr">
        <is>
          <t>Lv 26 -&gt; Manectric</t>
        </is>
      </c>
      <c r="H53" s="77" t="inlineStr">
        <is>
          <t>see Evolution Changes sheet</t>
        </is>
      </c>
    </row>
    <row r="54">
      <c r="A54" s="32" t="inlineStr">
        <is>
          <t>Electrode</t>
        </is>
      </c>
      <c r="B54" s="32" t="inlineStr">
        <is>
          <t>Wild</t>
        </is>
      </c>
      <c r="C54" s="32" t="inlineStr">
        <is>
          <t>Split 4</t>
        </is>
      </c>
      <c r="D54" s="32" t="inlineStr">
        <is>
          <t>Split 4, Unassigned</t>
        </is>
      </c>
      <c r="E54" s="32" t="inlineStr">
        <is>
          <t>MAP_NEW_MAUVILLE_INSIDE</t>
        </is>
      </c>
      <c r="F54" s="32" t="n">
        <v>5</v>
      </c>
      <c r="G54" s="32" t="n"/>
      <c r="H54" s="32" t="inlineStr">
        <is>
          <t>see Evolution Changes sheet</t>
        </is>
      </c>
    </row>
    <row r="55">
      <c r="A55" s="77" t="inlineStr">
        <is>
          <t>Elgyem</t>
        </is>
      </c>
      <c r="B55" s="77" t="inlineStr">
        <is>
          <t>Wild</t>
        </is>
      </c>
      <c r="C55" s="77" t="inlineStr">
        <is>
          <t>Unassigned</t>
        </is>
      </c>
      <c r="D55" s="77" t="inlineStr">
        <is>
          <t>Unassigned</t>
        </is>
      </c>
      <c r="E55" s="77" t="inlineStr">
        <is>
          <t>MAP_LOST_CAVE</t>
        </is>
      </c>
      <c r="F55" s="77" t="n">
        <v>15</v>
      </c>
      <c r="G55" s="77" t="inlineStr">
        <is>
          <t>Lv 42 -&gt; Beheeyem</t>
        </is>
      </c>
      <c r="H55" s="77" t="inlineStr">
        <is>
          <t>see Evolution Changes sheet</t>
        </is>
      </c>
    </row>
    <row r="56">
      <c r="A56" s="32" t="inlineStr">
        <is>
          <t>Espurr</t>
        </is>
      </c>
      <c r="B56" s="32" t="inlineStr">
        <is>
          <t>Wild</t>
        </is>
      </c>
      <c r="C56" s="32" t="inlineStr">
        <is>
          <t>Unassigned</t>
        </is>
      </c>
      <c r="D56" s="32" t="inlineStr">
        <is>
          <t>Unassigned</t>
        </is>
      </c>
      <c r="E56" s="32" t="inlineStr">
        <is>
          <t>MAP_TRAINER_GROVE</t>
        </is>
      </c>
      <c r="F56" s="32" t="n">
        <v>9</v>
      </c>
      <c r="G56" s="32" t="inlineStr">
        <is>
          <t>Level Male 25 -&gt; Meowstic M; Level Female 25 -&gt; Meowstic F</t>
        </is>
      </c>
      <c r="H56" s="32" t="inlineStr">
        <is>
          <t>see Evolution Changes sheet</t>
        </is>
      </c>
    </row>
    <row r="57">
      <c r="A57" s="77" t="inlineStr">
        <is>
          <t>Exeggcute</t>
        </is>
      </c>
      <c r="B57" s="77" t="inlineStr">
        <is>
          <t>Wild</t>
        </is>
      </c>
      <c r="C57" s="77" t="inlineStr">
        <is>
          <t>Split 2</t>
        </is>
      </c>
      <c r="D57" s="77" t="inlineStr">
        <is>
          <t>Split 2</t>
        </is>
      </c>
      <c r="E57" s="77" t="inlineStr">
        <is>
          <t>MAP_RUSTBORO_CITY</t>
        </is>
      </c>
      <c r="F57" s="77" t="n">
        <v>12</v>
      </c>
      <c r="G57" s="77" t="inlineStr">
        <is>
          <t>Item (Leaf Stone) -&gt; Exeggutor; None -&gt; Exeggutor Alola</t>
        </is>
      </c>
      <c r="H57" s="77" t="inlineStr">
        <is>
          <t>see Evolution Changes sheet</t>
        </is>
      </c>
    </row>
    <row r="58">
      <c r="A58" s="32" t="inlineStr">
        <is>
          <t>Feebas</t>
        </is>
      </c>
      <c r="B58" s="32" t="inlineStr">
        <is>
          <t>Wild</t>
        </is>
      </c>
      <c r="C58" s="32" t="inlineStr">
        <is>
          <t>Split 4</t>
        </is>
      </c>
      <c r="D58" s="32" t="inlineStr">
        <is>
          <t>Split 4</t>
        </is>
      </c>
      <c r="E58" s="32" t="inlineStr">
        <is>
          <t>MAP_ROUTE117</t>
        </is>
      </c>
      <c r="F58" s="32" t="n">
        <v>42</v>
      </c>
      <c r="G58" s="32" t="inlineStr">
        <is>
          <t>Beauty 170 -&gt; Milotic; Trade Item (Prism Scale) -&gt; Milotic; Item (Prism Scale) -&gt; Milotic</t>
        </is>
      </c>
      <c r="H58" s="32" t="inlineStr">
        <is>
          <t>see Evolution Changes sheet</t>
        </is>
      </c>
    </row>
    <row r="59">
      <c r="A59" s="77" t="inlineStr">
        <is>
          <t>Ferroseed</t>
        </is>
      </c>
      <c r="B59" s="77" t="inlineStr">
        <is>
          <t>Wild</t>
        </is>
      </c>
      <c r="C59" s="77" t="inlineStr">
        <is>
          <t>Split 2</t>
        </is>
      </c>
      <c r="D59" s="77" t="inlineStr">
        <is>
          <t>Split 2, Unassigned</t>
        </is>
      </c>
      <c r="E59" s="77" t="inlineStr">
        <is>
          <t>MAP_LOST_CAVE, MAP_RUSTBORO_CITY</t>
        </is>
      </c>
      <c r="F59" s="77" t="n">
        <v>12</v>
      </c>
      <c r="G59" s="77" t="inlineStr">
        <is>
          <t>Lv 40 -&gt; Ferrothorn</t>
        </is>
      </c>
      <c r="H59" s="77" t="inlineStr">
        <is>
          <t>see Evolution Changes sheet</t>
        </is>
      </c>
    </row>
    <row r="60">
      <c r="A60" s="32" t="inlineStr">
        <is>
          <t>Fletchling</t>
        </is>
      </c>
      <c r="B60" s="32" t="inlineStr">
        <is>
          <t>Wild</t>
        </is>
      </c>
      <c r="C60" s="32" t="inlineStr">
        <is>
          <t>Split 1</t>
        </is>
      </c>
      <c r="D60" s="32" t="inlineStr">
        <is>
          <t>Split 1</t>
        </is>
      </c>
      <c r="E60" s="32" t="inlineStr">
        <is>
          <t>MAP_ROUTE101, MAP_ROUTE103</t>
        </is>
      </c>
      <c r="F60" s="32" t="n">
        <v>4</v>
      </c>
      <c r="G60" s="32" t="inlineStr">
        <is>
          <t>Lv 17 -&gt; Fletchinder</t>
        </is>
      </c>
      <c r="H60" s="32" t="inlineStr">
        <is>
          <t>see Evolution Changes sheet</t>
        </is>
      </c>
    </row>
    <row r="61">
      <c r="A61" s="77" t="inlineStr">
        <is>
          <t>Foongus</t>
        </is>
      </c>
      <c r="B61" s="77" t="inlineStr">
        <is>
          <t>Wild</t>
        </is>
      </c>
      <c r="C61" s="77" t="inlineStr">
        <is>
          <t>Split 2</t>
        </is>
      </c>
      <c r="D61" s="77" t="inlineStr">
        <is>
          <t>Split 2</t>
        </is>
      </c>
      <c r="E61" s="77" t="inlineStr">
        <is>
          <t>MAP_PETALBURG_WOODS, MAP_RUSTBORO_CITY</t>
        </is>
      </c>
      <c r="F61" s="77" t="n">
        <v>12</v>
      </c>
      <c r="G61" s="77" t="inlineStr">
        <is>
          <t>Lv 39 -&gt; Amoonguss</t>
        </is>
      </c>
      <c r="H61" s="77" t="inlineStr">
        <is>
          <t>see Evolution Changes sheet</t>
        </is>
      </c>
    </row>
    <row r="62">
      <c r="A62" s="32" t="inlineStr">
        <is>
          <t>Froakie</t>
        </is>
      </c>
      <c r="B62" s="32" t="inlineStr">
        <is>
          <t>Wild</t>
        </is>
      </c>
      <c r="C62" s="32" t="inlineStr">
        <is>
          <t>Split 1</t>
        </is>
      </c>
      <c r="D62" s="32" t="inlineStr">
        <is>
          <t>Split 1</t>
        </is>
      </c>
      <c r="E62" s="32" t="inlineStr">
        <is>
          <t>MAP_PETALBURG_CITY</t>
        </is>
      </c>
      <c r="F62" s="32" t="n">
        <v>6</v>
      </c>
      <c r="G62" s="32" t="inlineStr">
        <is>
          <t>Lv 16 -&gt; Frogadier</t>
        </is>
      </c>
      <c r="H62" s="32" t="inlineStr">
        <is>
          <t>see Evolution Changes sheet</t>
        </is>
      </c>
    </row>
    <row r="63">
      <c r="A63" s="77" t="inlineStr">
        <is>
          <t>Geodude</t>
        </is>
      </c>
      <c r="B63" s="77" t="inlineStr">
        <is>
          <t>Trade, Wild</t>
        </is>
      </c>
      <c r="C63" s="77" t="inlineStr">
        <is>
          <t>Split 1</t>
        </is>
      </c>
      <c r="D63" s="77" t="inlineStr">
        <is>
          <t>Split 1, Split 3, Split 5, Elite Four &amp; Champion, Postgame</t>
        </is>
      </c>
      <c r="E63" s="77" t="inlineStr">
        <is>
          <t>MAP_GRANITE_CAVE_1F, MAP_GRANITE_CAVE_B1F, MAP_GRANITE_CAVE_B2F, MAP_GRANITE_CAVE_STEVENS_ROOM, MAP_MAGMA_HIDEOUT_1F, MAP_MAGMA_HIDEOUT_2F_1R, MAP_MAGMA_HIDEOUT_2F_2R, MAP_MAGMA_HIDEOUT_2F_3R, MAP_MAGMA_HIDEOUT_3F_1R, MAP_MAGMA_HIDEOUT_3F_2R, MAP_MAG</t>
        </is>
      </c>
      <c r="F63" s="77" t="n">
        <v>5</v>
      </c>
      <c r="G63" s="77" t="inlineStr">
        <is>
          <t>Lv 25 -&gt; Graveler</t>
        </is>
      </c>
      <c r="H63" s="77" t="inlineStr">
        <is>
          <t>see Evolution Changes sheet</t>
        </is>
      </c>
    </row>
    <row r="64">
      <c r="A64" s="32" t="inlineStr">
        <is>
          <t>Girafarig</t>
        </is>
      </c>
      <c r="B64" s="32" t="inlineStr">
        <is>
          <t>Wild</t>
        </is>
      </c>
      <c r="C64" s="32" t="inlineStr">
        <is>
          <t>Postgame</t>
        </is>
      </c>
      <c r="D64" s="32" t="inlineStr">
        <is>
          <t>Postgame</t>
        </is>
      </c>
      <c r="E64" s="32" t="inlineStr">
        <is>
          <t>MAP_SAFARI_ZONE_SOUTH, MAP_SAFARI_ZONE_SOUTHWEST</t>
        </is>
      </c>
      <c r="F64" s="32" t="n">
        <v>25</v>
      </c>
      <c r="G64" s="32" t="inlineStr">
        <is>
          <t>Move MOVE_TWIN_BEAM -&gt; Farigiraf</t>
        </is>
      </c>
      <c r="H64" s="32" t="inlineStr">
        <is>
          <t>see Evolution Changes sheet</t>
        </is>
      </c>
    </row>
    <row r="65">
      <c r="A65" s="77" t="inlineStr">
        <is>
          <t>Glameow</t>
        </is>
      </c>
      <c r="B65" s="77" t="inlineStr">
        <is>
          <t>Wild</t>
        </is>
      </c>
      <c r="C65" s="77" t="inlineStr">
        <is>
          <t>Split 1</t>
        </is>
      </c>
      <c r="D65" s="77" t="inlineStr">
        <is>
          <t>Split 1</t>
        </is>
      </c>
      <c r="E65" s="77" t="inlineStr">
        <is>
          <t>MAP_ROUTE102</t>
        </is>
      </c>
      <c r="F65" s="77" t="n">
        <v>4</v>
      </c>
      <c r="G65" s="77" t="inlineStr">
        <is>
          <t>Lv 38 -&gt; Purugly</t>
        </is>
      </c>
      <c r="H65" s="77" t="inlineStr">
        <is>
          <t>see Evolution Changes sheet</t>
        </is>
      </c>
    </row>
    <row r="66">
      <c r="A66" s="32" t="inlineStr">
        <is>
          <t>Gligar</t>
        </is>
      </c>
      <c r="B66" s="32" t="inlineStr">
        <is>
          <t>Wild</t>
        </is>
      </c>
      <c r="C66" s="32" t="inlineStr">
        <is>
          <t>Split 1</t>
        </is>
      </c>
      <c r="D66" s="32" t="inlineStr">
        <is>
          <t>Split 1, Postgame</t>
        </is>
      </c>
      <c r="E66" s="32" t="inlineStr">
        <is>
          <t>MAP_PETALBURG_COAST, MAP_SAFARI_ZONE_SOUTHEAST</t>
        </is>
      </c>
      <c r="F66" s="32" t="n">
        <v>7</v>
      </c>
      <c r="G66" s="32" t="inlineStr">
        <is>
          <t>Item Hold Night (Razor Fang) -&gt; Gliscor; Item Night (Razor Fang) -&gt; Gliscor</t>
        </is>
      </c>
      <c r="H66" s="32" t="inlineStr">
        <is>
          <t>see Evolution Changes sheet</t>
        </is>
      </c>
    </row>
    <row r="67">
      <c r="A67" s="77" t="inlineStr">
        <is>
          <t>Gloom</t>
        </is>
      </c>
      <c r="B67" s="77" t="inlineStr">
        <is>
          <t>Wild</t>
        </is>
      </c>
      <c r="C67" s="77" t="inlineStr">
        <is>
          <t>Split 7</t>
        </is>
      </c>
      <c r="D67" s="77" t="inlineStr">
        <is>
          <t>Split 7, Postgame</t>
        </is>
      </c>
      <c r="E67" s="77" t="inlineStr">
        <is>
          <t>MAP_ROUTE121, MAP_ROUTE123, MAP_SAFARI_ZONE_NORTH, MAP_SAFARI_ZONE_NORTHWEST, MAP_SAFARI_ZONE_SOUTH, MAP_SAFARI_ZONE_SOUTHWEST</t>
        </is>
      </c>
      <c r="F67" s="77" t="n">
        <v>25</v>
      </c>
      <c r="G67" s="77" t="inlineStr">
        <is>
          <t>Item (Leaf Stone) -&gt; Vileplume; Item (Sun Stone) -&gt; Bellossom</t>
        </is>
      </c>
      <c r="H67" s="77" t="inlineStr">
        <is>
          <t>see Evolution Changes sheet</t>
        </is>
      </c>
    </row>
    <row r="68">
      <c r="A68" s="32" t="inlineStr">
        <is>
          <t>Golbat</t>
        </is>
      </c>
      <c r="B68" s="32" t="inlineStr">
        <is>
          <t>Wild</t>
        </is>
      </c>
      <c r="C68" s="32" t="inlineStr">
        <is>
          <t>Split 7</t>
        </is>
      </c>
      <c r="D68" s="32" t="inlineStr">
        <is>
          <t>Split 7, Split 8, Elite Four &amp; Champion, Unassigned</t>
        </is>
      </c>
      <c r="E68" s="32" t="inlineStr">
        <is>
          <t>MAP_CAVE_OF_ORIGIN_1F, MAP_CAVE_OF_ORIGIN_ENTRANCE, MAP_CAVE_OF_ORIGIN_UNUSED_RUBY_SAPPHIRE_MAP1, MAP_CAVE_OF_ORIGIN_UNUSED_RUBY_SAPPHIRE_MAP2, MAP_CAVE_OF_ORIGIN_UNUSED_RUBY_SAPPHIRE_MAP3, MAP_METEOR_FALLS_1F_2R, MAP_METEOR_FALLS_B1F_1R, MAP_METEOR_</t>
        </is>
      </c>
      <c r="F68" s="32" t="n">
        <v>25</v>
      </c>
      <c r="G68" s="32" t="inlineStr">
        <is>
          <t>Lv 48 -&gt; Crobat</t>
        </is>
      </c>
      <c r="H68" s="32" t="inlineStr">
        <is>
          <t>see Evolution Changes sheet</t>
        </is>
      </c>
    </row>
    <row r="69">
      <c r="A69" s="77" t="inlineStr">
        <is>
          <t>Goldeen</t>
        </is>
      </c>
      <c r="B69" s="77" t="inlineStr">
        <is>
          <t>Wild</t>
        </is>
      </c>
      <c r="C69" s="77" t="inlineStr">
        <is>
          <t>Split 1</t>
        </is>
      </c>
      <c r="D69" s="77" t="inlineStr">
        <is>
          <t>Split 1, Split 4, Split 5, Split 7, Elite Four &amp; Champion, Unassigned, Postgame</t>
        </is>
      </c>
      <c r="E69" s="77" t="inlineStr">
        <is>
          <t>MAP_METEOR_FALLS_1F_1R, MAP_METEOR_FALLS_1F_2R, MAP_METEOR_FALLS_B1F_1R, MAP_METEOR_FALLS_B1F_2R, MAP_PETALBURG_CITY, MAP_ROUTE102, MAP_ROUTE111, MAP_ROUTE114, MAP_ROUTE117, MAP_ROUTE120, MAP_SAFARI_ZONE_NORTHWEST, MAP_SAFARI_ZONE_SOUTHEAST, MAP_SAFA</t>
        </is>
      </c>
      <c r="F69" s="77" t="n">
        <v>4</v>
      </c>
      <c r="G69" s="77" t="inlineStr">
        <is>
          <t>Lv 33 -&gt; Seaking</t>
        </is>
      </c>
      <c r="H69" s="77" t="inlineStr">
        <is>
          <t>see Evolution Changes sheet</t>
        </is>
      </c>
    </row>
    <row r="70">
      <c r="A70" s="32" t="inlineStr">
        <is>
          <t>Golduck</t>
        </is>
      </c>
      <c r="B70" s="32" t="inlineStr">
        <is>
          <t>Wild</t>
        </is>
      </c>
      <c r="C70" s="32" t="inlineStr">
        <is>
          <t>Postgame</t>
        </is>
      </c>
      <c r="D70" s="32" t="inlineStr">
        <is>
          <t>Postgame</t>
        </is>
      </c>
      <c r="E70" s="32" t="inlineStr">
        <is>
          <t>MAP_SAFARI_ZONE_NORTHWEST</t>
        </is>
      </c>
      <c r="F70" s="32" t="n">
        <v>25</v>
      </c>
      <c r="G70" s="32" t="n"/>
      <c r="H70" s="32" t="inlineStr">
        <is>
          <t>see Evolution Changes sheet</t>
        </is>
      </c>
    </row>
    <row r="71">
      <c r="A71" s="77" t="inlineStr">
        <is>
          <t>Graveler</t>
        </is>
      </c>
      <c r="B71" s="77" t="inlineStr">
        <is>
          <t>Wild</t>
        </is>
      </c>
      <c r="C71" s="77" t="inlineStr">
        <is>
          <t>Split 5</t>
        </is>
      </c>
      <c r="D71" s="77" t="inlineStr">
        <is>
          <t>Split 5, Elite Four &amp; Champion</t>
        </is>
      </c>
      <c r="E71" s="77" t="inlineStr">
        <is>
          <t>MAP_MAGMA_HIDEOUT_1F, MAP_MAGMA_HIDEOUT_2F_1R, MAP_MAGMA_HIDEOUT_2F_2R, MAP_MAGMA_HIDEOUT_2F_3R, MAP_MAGMA_HIDEOUT_3F_1R, MAP_MAGMA_HIDEOUT_3F_2R, MAP_MAGMA_HIDEOUT_3F_3R, MAP_MAGMA_HIDEOUT_4F, MAP_VICTORY_ROAD_B1F</t>
        </is>
      </c>
      <c r="F71" s="77" t="n">
        <v>30</v>
      </c>
      <c r="G71" s="77" t="inlineStr">
        <is>
          <t>Trade -&gt; Golem; Item (Linking Cord) -&gt; Golem</t>
        </is>
      </c>
      <c r="H71" s="77" t="inlineStr">
        <is>
          <t>see Evolution Changes sheet</t>
        </is>
      </c>
    </row>
    <row r="72">
      <c r="A72" s="32" t="inlineStr">
        <is>
          <t>Grimer</t>
        </is>
      </c>
      <c r="B72" s="32" t="inlineStr">
        <is>
          <t>Wild</t>
        </is>
      </c>
      <c r="C72" s="32" t="inlineStr">
        <is>
          <t>Split 1</t>
        </is>
      </c>
      <c r="D72" s="32" t="inlineStr">
        <is>
          <t>Split 1, Split 5</t>
        </is>
      </c>
      <c r="E72" s="32" t="inlineStr">
        <is>
          <t>MAP_FIERY_PATH, MAP_OLDALE_TOWN</t>
        </is>
      </c>
      <c r="F72" s="32" t="n">
        <v>3</v>
      </c>
      <c r="G72" s="32" t="inlineStr">
        <is>
          <t>Lv 38 -&gt; Muk</t>
        </is>
      </c>
      <c r="H72" s="32" t="inlineStr">
        <is>
          <t>see Evolution Changes sheet</t>
        </is>
      </c>
    </row>
    <row r="73">
      <c r="A73" s="77" t="inlineStr">
        <is>
          <t>Growlithe</t>
        </is>
      </c>
      <c r="B73" s="77" t="inlineStr">
        <is>
          <t>Wild</t>
        </is>
      </c>
      <c r="C73" s="77" t="inlineStr">
        <is>
          <t>Split 1</t>
        </is>
      </c>
      <c r="D73" s="77" t="inlineStr">
        <is>
          <t>Split 1</t>
        </is>
      </c>
      <c r="E73" s="77" t="inlineStr">
        <is>
          <t>MAP_OLDALE_TOWN</t>
        </is>
      </c>
      <c r="F73" s="77" t="n">
        <v>4</v>
      </c>
      <c r="G73" s="77" t="inlineStr">
        <is>
          <t>Item (Fire Stone) -&gt; Arcanine</t>
        </is>
      </c>
      <c r="H73" s="77" t="inlineStr">
        <is>
          <t>see Evolution Changes sheet</t>
        </is>
      </c>
    </row>
    <row r="74">
      <c r="A74" s="32" t="inlineStr">
        <is>
          <t>Gulpin</t>
        </is>
      </c>
      <c r="B74" s="32" t="inlineStr">
        <is>
          <t>Wild</t>
        </is>
      </c>
      <c r="C74" s="32" t="inlineStr">
        <is>
          <t>Split 4</t>
        </is>
      </c>
      <c r="D74" s="32" t="inlineStr">
        <is>
          <t>Split 4</t>
        </is>
      </c>
      <c r="E74" s="32" t="inlineStr">
        <is>
          <t>MAP_ROUTE110</t>
        </is>
      </c>
      <c r="F74" s="32" t="n">
        <v>12</v>
      </c>
      <c r="G74" s="32" t="inlineStr">
        <is>
          <t>Lv 26 -&gt; Swalot</t>
        </is>
      </c>
      <c r="H74" s="32" t="inlineStr">
        <is>
          <t>see Evolution Changes sheet</t>
        </is>
      </c>
    </row>
    <row r="75">
      <c r="A75" s="77" t="inlineStr">
        <is>
          <t>Gyarados</t>
        </is>
      </c>
      <c r="B75" s="77" t="inlineStr">
        <is>
          <t>Wild</t>
        </is>
      </c>
      <c r="C75" s="77" t="inlineStr">
        <is>
          <t>Split 8</t>
        </is>
      </c>
      <c r="D75" s="77" t="inlineStr">
        <is>
          <t>Split 8</t>
        </is>
      </c>
      <c r="E75" s="77" t="inlineStr">
        <is>
          <t>MAP_SOOTOPOLIS_CITY</t>
        </is>
      </c>
      <c r="F75" s="77" t="n">
        <v>5</v>
      </c>
      <c r="G75" s="77" t="n"/>
      <c r="H75" s="77" t="inlineStr">
        <is>
          <t>see Evolution Changes sheet</t>
        </is>
      </c>
    </row>
    <row r="76">
      <c r="A76" s="32" t="inlineStr">
        <is>
          <t>Hariyama</t>
        </is>
      </c>
      <c r="B76" s="32" t="inlineStr">
        <is>
          <t>Wild</t>
        </is>
      </c>
      <c r="C76" s="32" t="inlineStr">
        <is>
          <t>Elite Four &amp; Champion</t>
        </is>
      </c>
      <c r="D76" s="32" t="inlineStr">
        <is>
          <t>Elite Four &amp; Champion</t>
        </is>
      </c>
      <c r="E76" s="32" t="inlineStr">
        <is>
          <t>MAP_VICTORY_ROAD_1F, MAP_VICTORY_ROAD_B1F</t>
        </is>
      </c>
      <c r="F76" s="32" t="n">
        <v>38</v>
      </c>
      <c r="G76" s="32" t="n"/>
      <c r="H76" s="32" t="inlineStr">
        <is>
          <t>see Evolution Changes sheet</t>
        </is>
      </c>
    </row>
    <row r="77">
      <c r="A77" s="77" t="inlineStr">
        <is>
          <t>Helioptile</t>
        </is>
      </c>
      <c r="B77" s="77" t="inlineStr">
        <is>
          <t>Wild</t>
        </is>
      </c>
      <c r="C77" s="77" t="inlineStr">
        <is>
          <t>Split 1</t>
        </is>
      </c>
      <c r="D77" s="77" t="inlineStr">
        <is>
          <t>Split 1</t>
        </is>
      </c>
      <c r="E77" s="77" t="inlineStr">
        <is>
          <t>MAP_PETALBURG_COAST</t>
        </is>
      </c>
      <c r="F77" s="77" t="n">
        <v>7</v>
      </c>
      <c r="G77" s="77" t="inlineStr">
        <is>
          <t>Item (Sun Stone) -&gt; Heliolisk</t>
        </is>
      </c>
      <c r="H77" s="77" t="inlineStr">
        <is>
          <t>see Evolution Changes sheet</t>
        </is>
      </c>
    </row>
    <row r="78">
      <c r="A78" s="32" t="inlineStr">
        <is>
          <t>Heracross</t>
        </is>
      </c>
      <c r="B78" s="32" t="inlineStr">
        <is>
          <t>Wild</t>
        </is>
      </c>
      <c r="C78" s="32" t="inlineStr">
        <is>
          <t>Postgame</t>
        </is>
      </c>
      <c r="D78" s="32" t="inlineStr">
        <is>
          <t>Postgame</t>
        </is>
      </c>
      <c r="E78" s="32" t="inlineStr">
        <is>
          <t>MAP_SAFARI_ZONE_NORTH</t>
        </is>
      </c>
      <c r="F78" s="32" t="n">
        <v>27</v>
      </c>
      <c r="G78" s="32" t="n"/>
      <c r="H78" s="32" t="inlineStr">
        <is>
          <t>see Evolution Changes sheet</t>
        </is>
      </c>
    </row>
    <row r="79">
      <c r="A79" s="77" t="inlineStr">
        <is>
          <t>Hoothoot</t>
        </is>
      </c>
      <c r="B79" s="77" t="inlineStr">
        <is>
          <t>Wild</t>
        </is>
      </c>
      <c r="C79" s="77" t="inlineStr">
        <is>
          <t>Postgame</t>
        </is>
      </c>
      <c r="D79" s="77" t="inlineStr">
        <is>
          <t>Postgame</t>
        </is>
      </c>
      <c r="E79" s="77" t="inlineStr">
        <is>
          <t>MAP_SAFARI_ZONE_NORTHEAST, MAP_SAFARI_ZONE_SOUTHEAST</t>
        </is>
      </c>
      <c r="F79" s="77" t="n">
        <v>35</v>
      </c>
      <c r="G79" s="77" t="inlineStr">
        <is>
          <t>Lv 20 -&gt; Noctowl</t>
        </is>
      </c>
      <c r="H79" s="77" t="inlineStr">
        <is>
          <t>see Evolution Changes sheet</t>
        </is>
      </c>
    </row>
    <row r="80">
      <c r="A80" s="32" t="inlineStr">
        <is>
          <t>Horsea</t>
        </is>
      </c>
      <c r="B80" s="32" t="inlineStr">
        <is>
          <t>Trade, Wild</t>
        </is>
      </c>
      <c r="C80" s="32" t="inlineStr">
        <is>
          <t>Unassigned</t>
        </is>
      </c>
      <c r="D80" s="32" t="inlineStr">
        <is>
          <t>Unassigned</t>
        </is>
      </c>
      <c r="E80" s="32" t="inlineStr">
        <is>
          <t>MAP_ROUTE115, MAP_ROUTE132, MAP_ROUTE133, MAP_ROUTE134, PacifidlogTown_House3</t>
        </is>
      </c>
      <c r="F80" s="32" t="n">
        <v>15</v>
      </c>
      <c r="G80" s="32" t="inlineStr">
        <is>
          <t>Lv 32 -&gt; Seadra</t>
        </is>
      </c>
      <c r="H80" s="32" t="inlineStr">
        <is>
          <t>see Evolution Changes sheet</t>
        </is>
      </c>
    </row>
    <row r="81">
      <c r="A81" s="77" t="inlineStr">
        <is>
          <t>Houndour</t>
        </is>
      </c>
      <c r="B81" s="77" t="inlineStr">
        <is>
          <t>Wild</t>
        </is>
      </c>
      <c r="C81" s="77" t="inlineStr">
        <is>
          <t>Postgame</t>
        </is>
      </c>
      <c r="D81" s="77" t="inlineStr">
        <is>
          <t>Postgame</t>
        </is>
      </c>
      <c r="E81" s="77" t="inlineStr">
        <is>
          <t>MAP_ALTERING_CAVE, MAP_SAFARI_ZONE_NORTHEAST</t>
        </is>
      </c>
      <c r="F81" s="77" t="n">
        <v>12</v>
      </c>
      <c r="G81" s="77" t="inlineStr">
        <is>
          <t>Lv 24 -&gt; Houndoom</t>
        </is>
      </c>
      <c r="H81" s="77" t="inlineStr">
        <is>
          <t>see Evolution Changes sheet</t>
        </is>
      </c>
    </row>
    <row r="82">
      <c r="A82" s="32" t="inlineStr">
        <is>
          <t>Igglybuff</t>
        </is>
      </c>
      <c r="B82" s="32" t="inlineStr">
        <is>
          <t>Wild</t>
        </is>
      </c>
      <c r="C82" s="32" t="inlineStr">
        <is>
          <t>Split 1</t>
        </is>
      </c>
      <c r="D82" s="32" t="inlineStr">
        <is>
          <t>Split 1</t>
        </is>
      </c>
      <c r="E82" s="32" t="inlineStr">
        <is>
          <t>MAP_ROUTE102</t>
        </is>
      </c>
      <c r="F82" s="32" t="n">
        <v>4</v>
      </c>
      <c r="G82" s="32" t="inlineStr">
        <is>
          <t>Lv 15 -&gt; Jigglypuff</t>
        </is>
      </c>
      <c r="H82" s="32" t="inlineStr">
        <is>
          <t>see Evolution Changes sheet</t>
        </is>
      </c>
    </row>
    <row r="83">
      <c r="A83" s="77" t="inlineStr">
        <is>
          <t>Illumise</t>
        </is>
      </c>
      <c r="B83" s="77" t="inlineStr">
        <is>
          <t>Wild</t>
        </is>
      </c>
      <c r="C83" s="77" t="inlineStr">
        <is>
          <t>Split 4</t>
        </is>
      </c>
      <c r="D83" s="77" t="inlineStr">
        <is>
          <t>Split 4</t>
        </is>
      </c>
      <c r="E83" s="77" t="inlineStr">
        <is>
          <t>MAP_ROUTE117</t>
        </is>
      </c>
      <c r="F83" s="77" t="n">
        <v>13</v>
      </c>
      <c r="G83" s="77" t="n"/>
      <c r="H83" s="77" t="inlineStr">
        <is>
          <t>see Evolution Changes sheet</t>
        </is>
      </c>
    </row>
    <row r="84">
      <c r="A84" s="32" t="inlineStr">
        <is>
          <t>Inkay</t>
        </is>
      </c>
      <c r="B84" s="32" t="inlineStr">
        <is>
          <t>Wild</t>
        </is>
      </c>
      <c r="C84" s="32" t="inlineStr">
        <is>
          <t>Split 1</t>
        </is>
      </c>
      <c r="D84" s="32" t="inlineStr">
        <is>
          <t>Split 1</t>
        </is>
      </c>
      <c r="E84" s="32" t="inlineStr">
        <is>
          <t>MAP_PETALBURG_COAST</t>
        </is>
      </c>
      <c r="F84" s="32" t="n">
        <v>7</v>
      </c>
      <c r="G84" s="32" t="inlineStr">
        <is>
          <t>Lv 30 -&gt; Malamar</t>
        </is>
      </c>
      <c r="H84" s="32" t="inlineStr">
        <is>
          <t>see Evolution Changes sheet</t>
        </is>
      </c>
    </row>
    <row r="85">
      <c r="A85" s="77" t="inlineStr">
        <is>
          <t>Ivysaur</t>
        </is>
      </c>
      <c r="B85" s="77" t="inlineStr">
        <is>
          <t>Wild</t>
        </is>
      </c>
      <c r="C85" s="77" t="inlineStr">
        <is>
          <t>Unassigned</t>
        </is>
      </c>
      <c r="D85" s="77" t="inlineStr">
        <is>
          <t>Unassigned</t>
        </is>
      </c>
      <c r="E85" s="77" t="n"/>
      <c r="F85" s="77" t="n">
        <v>5</v>
      </c>
      <c r="G85" s="77" t="inlineStr">
        <is>
          <t>Lv 32 -&gt; Venusaur</t>
        </is>
      </c>
      <c r="H85" s="77" t="inlineStr">
        <is>
          <t>see Evolution Changes sheet</t>
        </is>
      </c>
    </row>
    <row r="86">
      <c r="A86" s="32" t="inlineStr">
        <is>
          <t>Jigglypuff</t>
        </is>
      </c>
      <c r="B86" s="32" t="inlineStr">
        <is>
          <t>Wild</t>
        </is>
      </c>
      <c r="C86" s="32" t="inlineStr">
        <is>
          <t>Unassigned</t>
        </is>
      </c>
      <c r="D86" s="32" t="inlineStr">
        <is>
          <t>Unassigned</t>
        </is>
      </c>
      <c r="E86" s="32" t="inlineStr">
        <is>
          <t>MAP_ROUTE115</t>
        </is>
      </c>
      <c r="F86" s="32" t="n">
        <v>24</v>
      </c>
      <c r="G86" s="32" t="inlineStr">
        <is>
          <t>Item (Moon Stone) -&gt; Wigglytuff</t>
        </is>
      </c>
      <c r="H86" s="32" t="inlineStr">
        <is>
          <t>see Evolution Changes sheet</t>
        </is>
      </c>
    </row>
    <row r="87">
      <c r="A87" s="77" t="inlineStr">
        <is>
          <t>Kabuto</t>
        </is>
      </c>
      <c r="B87" s="77" t="inlineStr">
        <is>
          <t>Wild</t>
        </is>
      </c>
      <c r="C87" s="77" t="inlineStr">
        <is>
          <t>Split 1</t>
        </is>
      </c>
      <c r="D87" s="77" t="inlineStr">
        <is>
          <t>Split 1</t>
        </is>
      </c>
      <c r="E87" s="77" t="inlineStr">
        <is>
          <t>MAP_LITTLEROOT_TOWN</t>
        </is>
      </c>
      <c r="F87" s="77" t="n">
        <v>3</v>
      </c>
      <c r="G87" s="77" t="inlineStr">
        <is>
          <t>Lv 40 -&gt; Kabutops</t>
        </is>
      </c>
      <c r="H87" s="77" t="inlineStr">
        <is>
          <t>see Evolution Changes sheet</t>
        </is>
      </c>
    </row>
    <row r="88">
      <c r="A88" s="32" t="inlineStr">
        <is>
          <t>Kakuna</t>
        </is>
      </c>
      <c r="B88" s="32" t="inlineStr">
        <is>
          <t>Wild</t>
        </is>
      </c>
      <c r="C88" s="32" t="inlineStr">
        <is>
          <t>Split 1</t>
        </is>
      </c>
      <c r="D88" s="32" t="inlineStr">
        <is>
          <t>Split 1</t>
        </is>
      </c>
      <c r="E88" s="32" t="inlineStr">
        <is>
          <t>MAP_VIRIDIAN_FOREST</t>
        </is>
      </c>
      <c r="F88" s="32" t="n">
        <v>10</v>
      </c>
      <c r="G88" s="32" t="inlineStr">
        <is>
          <t>Lv 10 -&gt; Beedrill</t>
        </is>
      </c>
      <c r="H88" s="32" t="inlineStr">
        <is>
          <t>see Evolution Changes sheet</t>
        </is>
      </c>
    </row>
    <row r="89">
      <c r="A89" s="77" t="inlineStr">
        <is>
          <t>Karrablast</t>
        </is>
      </c>
      <c r="B89" s="77" t="inlineStr">
        <is>
          <t>Wild</t>
        </is>
      </c>
      <c r="C89" s="77" t="inlineStr">
        <is>
          <t>Split 2</t>
        </is>
      </c>
      <c r="D89" s="77" t="inlineStr">
        <is>
          <t>Split 2</t>
        </is>
      </c>
      <c r="E89" s="77" t="inlineStr">
        <is>
          <t>MAP_PETALBURG_WOODS, MAP_ROUTE116</t>
        </is>
      </c>
      <c r="F89" s="77" t="n">
        <v>12</v>
      </c>
      <c r="G89" s="77" t="inlineStr">
        <is>
          <t>Lv 34 -&gt; Escavalier</t>
        </is>
      </c>
      <c r="H89" s="77" t="inlineStr">
        <is>
          <t>see Evolution Changes sheet</t>
        </is>
      </c>
    </row>
    <row r="90">
      <c r="A90" s="32" t="inlineStr">
        <is>
          <t>Kecleon</t>
        </is>
      </c>
      <c r="B90" s="32" t="inlineStr">
        <is>
          <t>Wild</t>
        </is>
      </c>
      <c r="C90" s="32" t="inlineStr">
        <is>
          <t>Split 6</t>
        </is>
      </c>
      <c r="D90" s="32" t="inlineStr">
        <is>
          <t>Split 6, Split 7</t>
        </is>
      </c>
      <c r="E90" s="32" t="inlineStr">
        <is>
          <t>MAP_ROUTE118, MAP_ROUTE119, MAP_ROUTE120, MAP_ROUTE121, MAP_ROUTE123</t>
        </is>
      </c>
      <c r="F90" s="32" t="n">
        <v>25</v>
      </c>
      <c r="G90" s="32" t="n"/>
      <c r="H90" s="32" t="inlineStr">
        <is>
          <t>see Evolution Changes sheet</t>
        </is>
      </c>
    </row>
    <row r="91">
      <c r="A91" s="77" t="inlineStr">
        <is>
          <t>Klefki</t>
        </is>
      </c>
      <c r="B91" s="77" t="inlineStr">
        <is>
          <t>Wild</t>
        </is>
      </c>
      <c r="C91" s="77" t="inlineStr">
        <is>
          <t>Unassigned</t>
        </is>
      </c>
      <c r="D91" s="77" t="inlineStr">
        <is>
          <t>Unassigned</t>
        </is>
      </c>
      <c r="E91" s="77" t="inlineStr">
        <is>
          <t>MAP_LOST_CAVE</t>
        </is>
      </c>
      <c r="F91" s="77" t="n">
        <v>13</v>
      </c>
      <c r="G91" s="77" t="n"/>
      <c r="H91" s="77" t="inlineStr">
        <is>
          <t>see Evolution Changes sheet</t>
        </is>
      </c>
    </row>
    <row r="92">
      <c r="A92" s="32" t="inlineStr">
        <is>
          <t>Klink</t>
        </is>
      </c>
      <c r="B92" s="32" t="inlineStr">
        <is>
          <t>Wild</t>
        </is>
      </c>
      <c r="C92" s="32" t="inlineStr">
        <is>
          <t>Unassigned</t>
        </is>
      </c>
      <c r="D92" s="32" t="inlineStr">
        <is>
          <t>Unassigned</t>
        </is>
      </c>
      <c r="E92" s="32" t="inlineStr">
        <is>
          <t>MAP_LOST_CAVE</t>
        </is>
      </c>
      <c r="F92" s="32" t="n">
        <v>14</v>
      </c>
      <c r="G92" s="32" t="inlineStr">
        <is>
          <t>Lv 38 -&gt; Klang</t>
        </is>
      </c>
      <c r="H92" s="32" t="inlineStr">
        <is>
          <t>see Evolution Changes sheet</t>
        </is>
      </c>
    </row>
    <row r="93">
      <c r="A93" s="77" t="inlineStr">
        <is>
          <t>Koffing</t>
        </is>
      </c>
      <c r="B93" s="77" t="inlineStr">
        <is>
          <t>Wild</t>
        </is>
      </c>
      <c r="C93" s="77" t="inlineStr">
        <is>
          <t>Split 1</t>
        </is>
      </c>
      <c r="D93" s="77" t="inlineStr">
        <is>
          <t>Split 1, Split 5</t>
        </is>
      </c>
      <c r="E93" s="77" t="inlineStr">
        <is>
          <t>MAP_FIERY_PATH, MAP_OLDALE_TOWN</t>
        </is>
      </c>
      <c r="F93" s="77" t="n">
        <v>3</v>
      </c>
      <c r="G93" s="77" t="inlineStr">
        <is>
          <t>Lv 35 -&gt; Weezing; None -&gt; Weezing Galar</t>
        </is>
      </c>
      <c r="H93" s="77" t="inlineStr">
        <is>
          <t>see Evolution Changes sheet</t>
        </is>
      </c>
    </row>
    <row r="94">
      <c r="A94" s="32" t="inlineStr">
        <is>
          <t>Krabby</t>
        </is>
      </c>
      <c r="B94" s="32" t="inlineStr">
        <is>
          <t>Wild</t>
        </is>
      </c>
      <c r="C94" s="32" t="inlineStr">
        <is>
          <t>Split 1</t>
        </is>
      </c>
      <c r="D94" s="32" t="inlineStr">
        <is>
          <t>Split 1, Split 2</t>
        </is>
      </c>
      <c r="E94" s="32" t="inlineStr">
        <is>
          <t>MAP_ROUTE103, MAP_ROUTE104</t>
        </is>
      </c>
      <c r="F94" s="32" t="n">
        <v>3</v>
      </c>
      <c r="G94" s="32" t="inlineStr">
        <is>
          <t>Lv 28 -&gt; Kingler</t>
        </is>
      </c>
      <c r="H94" s="32" t="inlineStr">
        <is>
          <t>see Evolution Changes sheet</t>
        </is>
      </c>
    </row>
    <row r="95">
      <c r="A95" s="77" t="inlineStr">
        <is>
          <t>Lairon</t>
        </is>
      </c>
      <c r="B95" s="77" t="inlineStr">
        <is>
          <t>Wild</t>
        </is>
      </c>
      <c r="C95" s="77" t="inlineStr">
        <is>
          <t>Elite Four &amp; Champion</t>
        </is>
      </c>
      <c r="D95" s="77" t="inlineStr">
        <is>
          <t>Elite Four &amp; Champion</t>
        </is>
      </c>
      <c r="E95" s="77" t="inlineStr">
        <is>
          <t>MAP_VICTORY_ROAD_1F, MAP_VICTORY_ROAD_B1F, MAP_VICTORY_ROAD_B2F</t>
        </is>
      </c>
      <c r="F95" s="77" t="n">
        <v>40</v>
      </c>
      <c r="G95" s="77" t="inlineStr">
        <is>
          <t>Lv 42 -&gt; Aggron</t>
        </is>
      </c>
      <c r="H95" s="77" t="inlineStr">
        <is>
          <t>see Evolution Changes sheet</t>
        </is>
      </c>
    </row>
    <row r="96">
      <c r="A96" s="32" t="inlineStr">
        <is>
          <t>Ledyba</t>
        </is>
      </c>
      <c r="B96" s="32" t="inlineStr">
        <is>
          <t>Wild</t>
        </is>
      </c>
      <c r="C96" s="32" t="inlineStr">
        <is>
          <t>Postgame</t>
        </is>
      </c>
      <c r="D96" s="32" t="inlineStr">
        <is>
          <t>Postgame</t>
        </is>
      </c>
      <c r="E96" s="32" t="inlineStr">
        <is>
          <t>MAP_SAFARI_ZONE_NORTHEAST</t>
        </is>
      </c>
      <c r="F96" s="32" t="n">
        <v>33</v>
      </c>
      <c r="G96" s="32" t="inlineStr">
        <is>
          <t>Lv 18 -&gt; Ledian</t>
        </is>
      </c>
      <c r="H96" s="32" t="inlineStr">
        <is>
          <t>see Evolution Changes sheet</t>
        </is>
      </c>
    </row>
    <row r="97">
      <c r="A97" s="77" t="inlineStr">
        <is>
          <t>Lileep</t>
        </is>
      </c>
      <c r="B97" s="77" t="inlineStr">
        <is>
          <t>Gift</t>
        </is>
      </c>
      <c r="C97" s="77" t="inlineStr">
        <is>
          <t>Split 2</t>
        </is>
      </c>
      <c r="D97" s="77" t="inlineStr">
        <is>
          <t>Split 2</t>
        </is>
      </c>
      <c r="E97" s="77" t="inlineStr">
        <is>
          <t>RustboroCity_DevonCorp_2F</t>
        </is>
      </c>
      <c r="F97" s="77" t="n"/>
      <c r="G97" s="77" t="inlineStr">
        <is>
          <t>Lv 40 -&gt; Cradily</t>
        </is>
      </c>
      <c r="H97" s="77" t="inlineStr">
        <is>
          <t>see Evolution Changes sheet</t>
        </is>
      </c>
    </row>
    <row r="98">
      <c r="A98" s="32" t="inlineStr">
        <is>
          <t>Linoone</t>
        </is>
      </c>
      <c r="B98" s="32" t="inlineStr">
        <is>
          <t>Wild</t>
        </is>
      </c>
      <c r="C98" s="32" t="inlineStr">
        <is>
          <t>Split 6</t>
        </is>
      </c>
      <c r="D98" s="32" t="inlineStr">
        <is>
          <t>Split 6</t>
        </is>
      </c>
      <c r="E98" s="32" t="inlineStr">
        <is>
          <t>MAP_ROUTE118, MAP_ROUTE119</t>
        </is>
      </c>
      <c r="F98" s="32" t="n">
        <v>25</v>
      </c>
      <c r="G98" s="32" t="n"/>
      <c r="H98" s="32" t="inlineStr">
        <is>
          <t>see Evolution Changes sheet</t>
        </is>
      </c>
    </row>
    <row r="99">
      <c r="A99" s="77" t="inlineStr">
        <is>
          <t>Litleo</t>
        </is>
      </c>
      <c r="B99" s="77" t="inlineStr">
        <is>
          <t>Wild</t>
        </is>
      </c>
      <c r="C99" s="77" t="inlineStr">
        <is>
          <t>Split 2</t>
        </is>
      </c>
      <c r="D99" s="77" t="inlineStr">
        <is>
          <t>Split 2</t>
        </is>
      </c>
      <c r="E99" s="77" t="inlineStr">
        <is>
          <t>MAP_ROUTE116</t>
        </is>
      </c>
      <c r="F99" s="77" t="n">
        <v>14</v>
      </c>
      <c r="G99" s="77" t="inlineStr">
        <is>
          <t>Lv 35 -&gt; Pyroar</t>
        </is>
      </c>
      <c r="H99" s="77" t="inlineStr">
        <is>
          <t>see Evolution Changes sheet</t>
        </is>
      </c>
    </row>
    <row r="100">
      <c r="A100" s="32" t="inlineStr">
        <is>
          <t>Lombre</t>
        </is>
      </c>
      <c r="B100" s="32" t="inlineStr">
        <is>
          <t>Wild</t>
        </is>
      </c>
      <c r="C100" s="32" t="inlineStr">
        <is>
          <t>Split 5</t>
        </is>
      </c>
      <c r="D100" s="32" t="inlineStr">
        <is>
          <t>Split 5</t>
        </is>
      </c>
      <c r="E100" s="32" t="inlineStr">
        <is>
          <t>MAP_ROUTE114</t>
        </is>
      </c>
      <c r="F100" s="32" t="n">
        <v>16</v>
      </c>
      <c r="G100" s="32" t="inlineStr">
        <is>
          <t>Item (Water Stone) -&gt; Ludicolo</t>
        </is>
      </c>
      <c r="H100" s="32" t="inlineStr">
        <is>
          <t>see Evolution Changes sheet</t>
        </is>
      </c>
    </row>
    <row r="101">
      <c r="A101" s="77" t="inlineStr">
        <is>
          <t>Lotad</t>
        </is>
      </c>
      <c r="B101" s="77" t="inlineStr">
        <is>
          <t>Wild</t>
        </is>
      </c>
      <c r="C101" s="77" t="inlineStr">
        <is>
          <t>Split 5</t>
        </is>
      </c>
      <c r="D101" s="77" t="inlineStr">
        <is>
          <t>Split 5</t>
        </is>
      </c>
      <c r="E101" s="77" t="inlineStr">
        <is>
          <t>MAP_ROUTE114</t>
        </is>
      </c>
      <c r="F101" s="77" t="n">
        <v>15</v>
      </c>
      <c r="G101" s="77" t="inlineStr">
        <is>
          <t>Lv 14 -&gt; Lombre</t>
        </is>
      </c>
      <c r="H101" s="77" t="inlineStr">
        <is>
          <t>see Evolution Changes sheet</t>
        </is>
      </c>
    </row>
    <row r="102">
      <c r="A102" s="32" t="inlineStr">
        <is>
          <t>Loudred</t>
        </is>
      </c>
      <c r="B102" s="32" t="inlineStr">
        <is>
          <t>Wild</t>
        </is>
      </c>
      <c r="C102" s="32" t="inlineStr">
        <is>
          <t>Elite Four &amp; Champion</t>
        </is>
      </c>
      <c r="D102" s="32" t="inlineStr">
        <is>
          <t>Elite Four &amp; Champion, Postgame</t>
        </is>
      </c>
      <c r="E102" s="32" t="inlineStr">
        <is>
          <t>MAP_DESERT_UNDERPASS, MAP_VICTORY_ROAD_1F</t>
        </is>
      </c>
      <c r="F102" s="32" t="n">
        <v>38</v>
      </c>
      <c r="G102" s="32" t="inlineStr">
        <is>
          <t>Lv 40 -&gt; Exploud</t>
        </is>
      </c>
      <c r="H102" s="32" t="inlineStr">
        <is>
          <t>see Evolution Changes sheet</t>
        </is>
      </c>
    </row>
    <row r="103">
      <c r="A103" s="77" t="inlineStr">
        <is>
          <t>Luvdisc</t>
        </is>
      </c>
      <c r="B103" s="77" t="inlineStr">
        <is>
          <t>Wild</t>
        </is>
      </c>
      <c r="C103" s="77" t="inlineStr">
        <is>
          <t>Split 8</t>
        </is>
      </c>
      <c r="D103" s="77" t="inlineStr">
        <is>
          <t>Split 8, Elite Four &amp; Champion</t>
        </is>
      </c>
      <c r="E103" s="77" t="inlineStr">
        <is>
          <t>MAP_EVER_GRANDE_CITY, MAP_ROUTE128</t>
        </is>
      </c>
      <c r="F103" s="77" t="n">
        <v>10</v>
      </c>
      <c r="G103" s="77" t="n"/>
      <c r="H103" s="77" t="inlineStr">
        <is>
          <t>see Evolution Changes sheet</t>
        </is>
      </c>
    </row>
    <row r="104">
      <c r="A104" s="32" t="inlineStr">
        <is>
          <t>Machop</t>
        </is>
      </c>
      <c r="B104" s="32" t="inlineStr">
        <is>
          <t>Wild</t>
        </is>
      </c>
      <c r="C104" s="32" t="inlineStr">
        <is>
          <t>Split 3</t>
        </is>
      </c>
      <c r="D104" s="32" t="inlineStr">
        <is>
          <t>Split 3, Split 5</t>
        </is>
      </c>
      <c r="E104" s="32" t="inlineStr">
        <is>
          <t>MAP_FIERY_PATH, MAP_GRANITE_CAVE_1F, MAP_GRANITE_CAVE_B1F, MAP_GRANITE_CAVE_B2F, MAP_GRANITE_CAVE_STEVENS_ROOM, MAP_JAGGED_PASS</t>
        </is>
      </c>
      <c r="F104" s="32" t="n">
        <v>15</v>
      </c>
      <c r="G104" s="32" t="inlineStr">
        <is>
          <t>Lv 28 -&gt; Machoke</t>
        </is>
      </c>
      <c r="H104" s="32" t="inlineStr">
        <is>
          <t>see Evolution Changes sheet</t>
        </is>
      </c>
    </row>
    <row r="105">
      <c r="A105" s="77" t="inlineStr">
        <is>
          <t>Magikarp</t>
        </is>
      </c>
      <c r="B105" s="77" t="inlineStr">
        <is>
          <t>Wild</t>
        </is>
      </c>
      <c r="C105" s="77" t="inlineStr">
        <is>
          <t>Split 1</t>
        </is>
      </c>
      <c r="D105" s="77" t="inlineStr">
        <is>
          <t>Split 1, Split 2, Split 3, Split 4, Split 5, Split 6, Split 7, Split 8, Elite Four &amp; Champion, Unassigned, Postgame</t>
        </is>
      </c>
      <c r="E105" s="77" t="inlineStr">
        <is>
          <t>MAP_ABANDONED_SHIP_HIDDEN_FLOOR_CORRIDORS, MAP_ABANDONED_SHIP_ROOMS_B1F, MAP_DEWFORD_TOWN, MAP_EVER_GRANDE_CITY, MAP_LILYCOVE_CITY, MAP_LITTLEROOT_TOWN, MAP_METEOR_FALLS_1F_1R, MAP_METEOR_FALLS_1F_2R, MAP_METEOR_FALLS_B1F_1R, MAP_METEOR_FALLS_B1F_2R,</t>
        </is>
      </c>
      <c r="F105" s="77" t="n">
        <v>5</v>
      </c>
      <c r="G105" s="77" t="inlineStr">
        <is>
          <t>Lv 20 -&gt; Gyarados</t>
        </is>
      </c>
      <c r="H105" s="77" t="inlineStr">
        <is>
          <t>see Evolution Changes sheet</t>
        </is>
      </c>
    </row>
    <row r="106">
      <c r="A106" s="32" t="inlineStr">
        <is>
          <t>Magnemite</t>
        </is>
      </c>
      <c r="B106" s="32" t="inlineStr">
        <is>
          <t>Wild</t>
        </is>
      </c>
      <c r="C106" s="32" t="inlineStr">
        <is>
          <t>Split 4</t>
        </is>
      </c>
      <c r="D106" s="32" t="inlineStr">
        <is>
          <t>Split 4, Unassigned</t>
        </is>
      </c>
      <c r="E106" s="32" t="inlineStr">
        <is>
          <t>MAP_LOST_CAVE, MAP_NEW_MAUVILLE_ENTRANCE, MAP_NEW_MAUVILLE_INSIDE</t>
        </is>
      </c>
      <c r="F106" s="32" t="n">
        <v>13</v>
      </c>
      <c r="G106" s="32" t="inlineStr">
        <is>
          <t>Lv 30 -&gt; Magneton</t>
        </is>
      </c>
      <c r="H106" s="32" t="inlineStr">
        <is>
          <t>see Evolution Changes sheet</t>
        </is>
      </c>
    </row>
    <row r="107">
      <c r="A107" s="77" t="inlineStr">
        <is>
          <t>Magneton</t>
        </is>
      </c>
      <c r="B107" s="77" t="inlineStr">
        <is>
          <t>Wild</t>
        </is>
      </c>
      <c r="C107" s="77" t="inlineStr">
        <is>
          <t>Split 4</t>
        </is>
      </c>
      <c r="D107" s="77" t="inlineStr">
        <is>
          <t>Split 4</t>
        </is>
      </c>
      <c r="E107" s="77" t="inlineStr">
        <is>
          <t>MAP_NEW_MAUVILLE_INSIDE</t>
        </is>
      </c>
      <c r="F107" s="77" t="n">
        <v>26</v>
      </c>
      <c r="G107" s="77" t="inlineStr">
        <is>
          <t>Mapsec MAPSEC_NEW_MAUVILLE -&gt; Magnezone; Item (Thunder Stone) -&gt; Magnezone</t>
        </is>
      </c>
      <c r="H107" s="77" t="inlineStr">
        <is>
          <t>see Evolution Changes sheet</t>
        </is>
      </c>
    </row>
    <row r="108">
      <c r="A108" s="32" t="inlineStr">
        <is>
          <t>Makuhita</t>
        </is>
      </c>
      <c r="B108" s="32" t="inlineStr">
        <is>
          <t>Wild</t>
        </is>
      </c>
      <c r="C108" s="32" t="inlineStr">
        <is>
          <t>Split 3</t>
        </is>
      </c>
      <c r="D108" s="32" t="inlineStr">
        <is>
          <t>Split 3, Elite Four &amp; Champion, Unassigned</t>
        </is>
      </c>
      <c r="E108" s="32" t="inlineStr">
        <is>
          <t>MAP_GRANITE_CAVE_1F, MAP_GRANITE_CAVE_B1F, MAP_GRANITE_CAVE_B2F, MAP_GRANITE_CAVE_STEVENS_ROOM, MAP_TRAINER_GROVE, MAP_VICTORY_ROAD_1F</t>
        </is>
      </c>
      <c r="F108" s="32" t="n">
        <v>9</v>
      </c>
      <c r="G108" s="32" t="inlineStr">
        <is>
          <t>Lv 24 -&gt; Hariyama</t>
        </is>
      </c>
      <c r="H108" s="32" t="inlineStr">
        <is>
          <t>see Evolution Changes sheet</t>
        </is>
      </c>
    </row>
    <row r="109">
      <c r="A109" s="77" t="inlineStr">
        <is>
          <t>Manectric</t>
        </is>
      </c>
      <c r="B109" s="77" t="inlineStr">
        <is>
          <t>Wild</t>
        </is>
      </c>
      <c r="C109" s="77" t="inlineStr">
        <is>
          <t>Split 6</t>
        </is>
      </c>
      <c r="D109" s="77" t="inlineStr">
        <is>
          <t>Split 6</t>
        </is>
      </c>
      <c r="E109" s="77" t="inlineStr">
        <is>
          <t>MAP_ROUTE118</t>
        </is>
      </c>
      <c r="F109" s="77" t="n">
        <v>26</v>
      </c>
      <c r="G109" s="77" t="n"/>
      <c r="H109" s="77" t="inlineStr">
        <is>
          <t>see Evolution Changes sheet</t>
        </is>
      </c>
    </row>
    <row r="110">
      <c r="A110" s="32" t="inlineStr">
        <is>
          <t>Maractus</t>
        </is>
      </c>
      <c r="B110" s="32" t="inlineStr">
        <is>
          <t>Wild</t>
        </is>
      </c>
      <c r="C110" s="32" t="inlineStr">
        <is>
          <t>Split 2</t>
        </is>
      </c>
      <c r="D110" s="32" t="inlineStr">
        <is>
          <t>Split 2</t>
        </is>
      </c>
      <c r="E110" s="32" t="inlineStr">
        <is>
          <t>MAP_RUSTBORO_CITY</t>
        </is>
      </c>
      <c r="F110" s="32" t="n">
        <v>13</v>
      </c>
      <c r="G110" s="32" t="n"/>
      <c r="H110" s="32" t="inlineStr">
        <is>
          <t>see Evolution Changes sheet</t>
        </is>
      </c>
    </row>
    <row r="111">
      <c r="A111" s="77" t="inlineStr">
        <is>
          <t>Mareep</t>
        </is>
      </c>
      <c r="B111" s="77" t="inlineStr">
        <is>
          <t>Wild</t>
        </is>
      </c>
      <c r="C111" s="77" t="inlineStr">
        <is>
          <t>Split 1</t>
        </is>
      </c>
      <c r="D111" s="77" t="inlineStr">
        <is>
          <t>Split 1, Postgame</t>
        </is>
      </c>
      <c r="E111" s="77" t="inlineStr">
        <is>
          <t>MAP_ALTERING_CAVE, MAP_ROUTE102, MAP_SAFARI_ZONE_SOUTHEAST</t>
        </is>
      </c>
      <c r="F111" s="77" t="n">
        <v>3</v>
      </c>
      <c r="G111" s="77" t="inlineStr">
        <is>
          <t>Lv 15 -&gt; Flaaffy</t>
        </is>
      </c>
      <c r="H111" s="77" t="inlineStr">
        <is>
          <t>see Evolution Changes sheet</t>
        </is>
      </c>
    </row>
    <row r="112">
      <c r="A112" s="32" t="inlineStr">
        <is>
          <t>Marill</t>
        </is>
      </c>
      <c r="B112" s="32" t="inlineStr">
        <is>
          <t>Wild</t>
        </is>
      </c>
      <c r="C112" s="32" t="inlineStr">
        <is>
          <t>Split 1</t>
        </is>
      </c>
      <c r="D112" s="32" t="inlineStr">
        <is>
          <t>Split 1, Split 4, Split 5, Split 7, Postgame</t>
        </is>
      </c>
      <c r="E112" s="32" t="inlineStr">
        <is>
          <t>MAP_PETALBURG_CITY, MAP_ROUTE102, MAP_ROUTE111, MAP_ROUTE112, MAP_ROUTE114, MAP_ROUTE117, MAP_ROUTE120, MAP_SAFARI_ZONE_SOUTHEAST</t>
        </is>
      </c>
      <c r="F112" s="32" t="n">
        <v>5</v>
      </c>
      <c r="G112" s="32" t="inlineStr">
        <is>
          <t>Lv 18 -&gt; Azumarill</t>
        </is>
      </c>
      <c r="H112" s="32" t="inlineStr">
        <is>
          <t>see Evolution Changes sheet</t>
        </is>
      </c>
    </row>
    <row r="113">
      <c r="A113" s="77" t="inlineStr">
        <is>
          <t>Mawile</t>
        </is>
      </c>
      <c r="B113" s="77" t="inlineStr">
        <is>
          <t>Wild</t>
        </is>
      </c>
      <c r="C113" s="77" t="inlineStr">
        <is>
          <t>Elite Four &amp; Champion</t>
        </is>
      </c>
      <c r="D113" s="77" t="inlineStr">
        <is>
          <t>Elite Four &amp; Champion, Unassigned</t>
        </is>
      </c>
      <c r="E113" s="77" t="inlineStr">
        <is>
          <t>MAP_LOST_CAVE, MAP_VICTORY_ROAD_B1F, MAP_VICTORY_ROAD_B2F</t>
        </is>
      </c>
      <c r="F113" s="77" t="n">
        <v>14</v>
      </c>
      <c r="G113" s="77" t="n"/>
      <c r="H113" s="77" t="inlineStr">
        <is>
          <t>see Evolution Changes sheet</t>
        </is>
      </c>
    </row>
    <row r="114">
      <c r="A114" s="32" t="inlineStr">
        <is>
          <t>Meditite</t>
        </is>
      </c>
      <c r="B114" s="32" t="inlineStr">
        <is>
          <t>Wild</t>
        </is>
      </c>
      <c r="C114" s="32" t="inlineStr">
        <is>
          <t>Split 3</t>
        </is>
      </c>
      <c r="D114" s="32" t="inlineStr">
        <is>
          <t>Split 3</t>
        </is>
      </c>
      <c r="E114" s="32" t="inlineStr">
        <is>
          <t>MAP_GRANITE_CAVE_1F, MAP_GRANITE_CAVE_B1F, MAP_GRANITE_CAVE_B2F, MAP_GRANITE_CAVE_STEVENS_ROOM</t>
        </is>
      </c>
      <c r="F114" s="32" t="n">
        <v>16</v>
      </c>
      <c r="G114" s="32" t="inlineStr">
        <is>
          <t>Lv 37 -&gt; Medicham</t>
        </is>
      </c>
      <c r="H114" s="32" t="inlineStr">
        <is>
          <t>see Evolution Changes sheet</t>
        </is>
      </c>
    </row>
    <row r="115">
      <c r="A115" s="77" t="inlineStr">
        <is>
          <t>Meowth</t>
        </is>
      </c>
      <c r="B115" s="77" t="inlineStr">
        <is>
          <t>Trade</t>
        </is>
      </c>
      <c r="C115" s="77" t="inlineStr">
        <is>
          <t>Postgame</t>
        </is>
      </c>
      <c r="D115" s="77" t="inlineStr">
        <is>
          <t>Postgame</t>
        </is>
      </c>
      <c r="E115" s="77" t="inlineStr">
        <is>
          <t>BattleFrontier_Lounge6</t>
        </is>
      </c>
      <c r="F115" s="77" t="n"/>
      <c r="G115" s="77" t="inlineStr">
        <is>
          <t>Lv 28 -&gt; Persian</t>
        </is>
      </c>
      <c r="H115" s="77" t="inlineStr">
        <is>
          <t>see Evolution Changes sheet</t>
        </is>
      </c>
    </row>
    <row r="116">
      <c r="A116" s="32" t="inlineStr">
        <is>
          <t>Metapod</t>
        </is>
      </c>
      <c r="B116" s="32" t="inlineStr">
        <is>
          <t>Wild</t>
        </is>
      </c>
      <c r="C116" s="32" t="inlineStr">
        <is>
          <t>Split 1</t>
        </is>
      </c>
      <c r="D116" s="32" t="inlineStr">
        <is>
          <t>Split 1</t>
        </is>
      </c>
      <c r="E116" s="32" t="inlineStr">
        <is>
          <t>MAP_VIRIDIAN_FOREST</t>
        </is>
      </c>
      <c r="F116" s="32" t="n">
        <v>10</v>
      </c>
      <c r="G116" s="32" t="inlineStr">
        <is>
          <t>Lv 10 -&gt; Butterfree</t>
        </is>
      </c>
      <c r="H116" s="32" t="inlineStr">
        <is>
          <t>see Evolution Changes sheet</t>
        </is>
      </c>
    </row>
    <row r="117">
      <c r="A117" s="77" t="inlineStr">
        <is>
          <t>Mienfoo</t>
        </is>
      </c>
      <c r="B117" s="77" t="inlineStr">
        <is>
          <t>Wild</t>
        </is>
      </c>
      <c r="C117" s="77" t="inlineStr">
        <is>
          <t>Unassigned</t>
        </is>
      </c>
      <c r="D117" s="77" t="inlineStr">
        <is>
          <t>Unassigned</t>
        </is>
      </c>
      <c r="E117" s="77" t="inlineStr">
        <is>
          <t>MAP_TRAINER_GROVE</t>
        </is>
      </c>
      <c r="F117" s="77" t="n">
        <v>8</v>
      </c>
      <c r="G117" s="77" t="inlineStr">
        <is>
          <t>Lv 34 -&gt; Mienshao</t>
        </is>
      </c>
      <c r="H117" s="77" t="inlineStr">
        <is>
          <t>see Evolution Changes sheet</t>
        </is>
      </c>
    </row>
    <row r="118">
      <c r="A118" s="32" t="inlineStr">
        <is>
          <t>Mightyena</t>
        </is>
      </c>
      <c r="B118" s="32" t="inlineStr">
        <is>
          <t>Wild</t>
        </is>
      </c>
      <c r="C118" s="32" t="inlineStr">
        <is>
          <t>Split 7</t>
        </is>
      </c>
      <c r="D118" s="32" t="inlineStr">
        <is>
          <t>Split 7</t>
        </is>
      </c>
      <c r="E118" s="32" t="inlineStr">
        <is>
          <t>MAP_ROUTE120, MAP_ROUTE121, MAP_ROUTE123</t>
        </is>
      </c>
      <c r="F118" s="32" t="n">
        <v>25</v>
      </c>
      <c r="G118" s="32" t="n"/>
      <c r="H118" s="32" t="inlineStr">
        <is>
          <t>see Evolution Changes sheet</t>
        </is>
      </c>
    </row>
    <row r="119">
      <c r="A119" s="77" t="inlineStr">
        <is>
          <t>Milotic</t>
        </is>
      </c>
      <c r="B119" s="77" t="inlineStr">
        <is>
          <t>Wild</t>
        </is>
      </c>
      <c r="C119" s="77" t="inlineStr">
        <is>
          <t>Unassigned</t>
        </is>
      </c>
      <c r="D119" s="77" t="inlineStr">
        <is>
          <t>Unassigned</t>
        </is>
      </c>
      <c r="E119" s="77" t="n"/>
      <c r="F119" s="77" t="n">
        <v>5</v>
      </c>
      <c r="G119" s="77" t="n"/>
      <c r="H119" s="77" t="inlineStr">
        <is>
          <t>see Evolution Changes sheet</t>
        </is>
      </c>
    </row>
    <row r="120">
      <c r="A120" s="32" t="inlineStr">
        <is>
          <t>Miltank</t>
        </is>
      </c>
      <c r="B120" s="32" t="inlineStr">
        <is>
          <t>Wild</t>
        </is>
      </c>
      <c r="C120" s="32" t="inlineStr">
        <is>
          <t>Postgame</t>
        </is>
      </c>
      <c r="D120" s="32" t="inlineStr">
        <is>
          <t>Postgame</t>
        </is>
      </c>
      <c r="E120" s="32" t="inlineStr">
        <is>
          <t>MAP_SAFARI_ZONE_NORTHEAST</t>
        </is>
      </c>
      <c r="F120" s="32" t="n">
        <v>37</v>
      </c>
      <c r="G120" s="32" t="n"/>
      <c r="H120" s="32" t="inlineStr">
        <is>
          <t>see Evolution Changes sheet</t>
        </is>
      </c>
    </row>
    <row r="121">
      <c r="A121" s="77" t="inlineStr">
        <is>
          <t>Minccino</t>
        </is>
      </c>
      <c r="B121" s="77" t="inlineStr">
        <is>
          <t>Wild</t>
        </is>
      </c>
      <c r="C121" s="77" t="inlineStr">
        <is>
          <t>Unassigned</t>
        </is>
      </c>
      <c r="D121" s="77" t="inlineStr">
        <is>
          <t>Unassigned</t>
        </is>
      </c>
      <c r="E121" s="77" t="inlineStr">
        <is>
          <t>MAP_TRAINER_GROVE</t>
        </is>
      </c>
      <c r="F121" s="77" t="n">
        <v>8</v>
      </c>
      <c r="G121" s="77" t="inlineStr">
        <is>
          <t>Item (Shiny Stone) -&gt; Cinccino</t>
        </is>
      </c>
      <c r="H121" s="77" t="inlineStr">
        <is>
          <t>see Evolution Changes sheet</t>
        </is>
      </c>
    </row>
    <row r="122">
      <c r="A122" s="32" t="inlineStr">
        <is>
          <t>Minun</t>
        </is>
      </c>
      <c r="B122" s="32" t="inlineStr">
        <is>
          <t>Wild</t>
        </is>
      </c>
      <c r="C122" s="32" t="inlineStr">
        <is>
          <t>Split 4</t>
        </is>
      </c>
      <c r="D122" s="32" t="inlineStr">
        <is>
          <t>Split 4</t>
        </is>
      </c>
      <c r="E122" s="32" t="inlineStr">
        <is>
          <t>MAP_ROUTE110</t>
        </is>
      </c>
      <c r="F122" s="32" t="n">
        <v>13</v>
      </c>
      <c r="G122" s="32" t="n"/>
      <c r="H122" s="32" t="inlineStr">
        <is>
          <t>see Evolution Changes sheet</t>
        </is>
      </c>
    </row>
    <row r="123">
      <c r="A123" s="77" t="inlineStr">
        <is>
          <t>Natu</t>
        </is>
      </c>
      <c r="B123" s="77" t="inlineStr">
        <is>
          <t>Wild</t>
        </is>
      </c>
      <c r="C123" s="77" t="inlineStr">
        <is>
          <t>Unassigned</t>
        </is>
      </c>
      <c r="D123" s="77" t="inlineStr">
        <is>
          <t>Unassigned, Postgame</t>
        </is>
      </c>
      <c r="E123" s="77" t="inlineStr">
        <is>
          <t>MAP_SAFARI_ZONE_NORTH, MAP_SAFARI_ZONE_SOUTH, MAP_SAFARI_ZONE_SOUTHWEST, MAP_TRAINER_GROVE</t>
        </is>
      </c>
      <c r="F123" s="77" t="n">
        <v>9</v>
      </c>
      <c r="G123" s="77" t="inlineStr">
        <is>
          <t>Lv 25 -&gt; Xatu</t>
        </is>
      </c>
      <c r="H123" s="77" t="inlineStr">
        <is>
          <t>see Evolution Changes sheet</t>
        </is>
      </c>
    </row>
    <row r="124">
      <c r="A124" s="32" t="inlineStr">
        <is>
          <t>Nosepass</t>
        </is>
      </c>
      <c r="B124" s="32" t="inlineStr">
        <is>
          <t>Wild</t>
        </is>
      </c>
      <c r="C124" s="32" t="inlineStr">
        <is>
          <t>Split 1</t>
        </is>
      </c>
      <c r="D124" s="32" t="inlineStr">
        <is>
          <t>Split 1, Split 3, Unassigned</t>
        </is>
      </c>
      <c r="E124" s="32" t="inlineStr">
        <is>
          <t>MAP_GRANITE_CAVE_B2F, MAP_LOST_CAVE, MAP_PETALBURG_COAST</t>
        </is>
      </c>
      <c r="F124" s="32" t="n">
        <v>8</v>
      </c>
      <c r="G124" s="32" t="inlineStr">
        <is>
          <t>Mapsec MAPSEC_NEW_MAUVILLE -&gt; Probopass; Item (Thunder Stone) -&gt; Probopass</t>
        </is>
      </c>
      <c r="H124" s="32" t="inlineStr">
        <is>
          <t>see Evolution Changes sheet</t>
        </is>
      </c>
    </row>
    <row r="125">
      <c r="A125" s="77" t="inlineStr">
        <is>
          <t>Numel</t>
        </is>
      </c>
      <c r="B125" s="77" t="inlineStr">
        <is>
          <t>Wild</t>
        </is>
      </c>
      <c r="C125" s="77" t="inlineStr">
        <is>
          <t>Split 1</t>
        </is>
      </c>
      <c r="D125" s="77" t="inlineStr">
        <is>
          <t>Split 1, Split 5</t>
        </is>
      </c>
      <c r="E125" s="77" t="inlineStr">
        <is>
          <t>MAP_FIERY_PATH, MAP_JAGGED_PASS, MAP_OLDALE_TOWN, MAP_ROUTE112</t>
        </is>
      </c>
      <c r="F125" s="77" t="n">
        <v>3</v>
      </c>
      <c r="G125" s="77" t="inlineStr">
        <is>
          <t>Lv 33 -&gt; Camerupt</t>
        </is>
      </c>
      <c r="H125" s="77" t="inlineStr">
        <is>
          <t>see Evolution Changes sheet</t>
        </is>
      </c>
    </row>
    <row r="126">
      <c r="A126" s="32" t="inlineStr">
        <is>
          <t>Nuzleaf</t>
        </is>
      </c>
      <c r="B126" s="32" t="inlineStr">
        <is>
          <t>Wild</t>
        </is>
      </c>
      <c r="C126" s="32" t="inlineStr">
        <is>
          <t>Split 5</t>
        </is>
      </c>
      <c r="D126" s="32" t="inlineStr">
        <is>
          <t>Split 5</t>
        </is>
      </c>
      <c r="E126" s="32" t="inlineStr">
        <is>
          <t>MAP_ROUTE114</t>
        </is>
      </c>
      <c r="F126" s="32" t="n">
        <v>15</v>
      </c>
      <c r="G126" s="32" t="inlineStr">
        <is>
          <t>Item (Leaf Stone) -&gt; Shiftry</t>
        </is>
      </c>
      <c r="H126" s="32" t="inlineStr">
        <is>
          <t>see Evolution Changes sheet</t>
        </is>
      </c>
    </row>
    <row r="127">
      <c r="A127" s="77" t="inlineStr">
        <is>
          <t>Octillery</t>
        </is>
      </c>
      <c r="B127" s="77" t="inlineStr">
        <is>
          <t>Wild</t>
        </is>
      </c>
      <c r="C127" s="77" t="inlineStr">
        <is>
          <t>Postgame</t>
        </is>
      </c>
      <c r="D127" s="77" t="inlineStr">
        <is>
          <t>Postgame</t>
        </is>
      </c>
      <c r="E127" s="77" t="inlineStr">
        <is>
          <t>MAP_SAFARI_ZONE_SOUTHEAST</t>
        </is>
      </c>
      <c r="F127" s="77" t="n">
        <v>35</v>
      </c>
      <c r="G127" s="77" t="n"/>
      <c r="H127" s="77" t="inlineStr">
        <is>
          <t>see Evolution Changes sheet</t>
        </is>
      </c>
    </row>
    <row r="128">
      <c r="A128" s="32" t="inlineStr">
        <is>
          <t>Oddish</t>
        </is>
      </c>
      <c r="B128" s="32" t="inlineStr">
        <is>
          <t>Wild</t>
        </is>
      </c>
      <c r="C128" s="32" t="inlineStr">
        <is>
          <t>Split 2</t>
        </is>
      </c>
      <c r="D128" s="32" t="inlineStr">
        <is>
          <t>Split 2, Split 4, Split 6, Split 7, Postgame</t>
        </is>
      </c>
      <c r="E128" s="32" t="inlineStr">
        <is>
          <t>MAP_ROUTE104, MAP_ROUTE110, MAP_ROUTE117, MAP_ROUTE119, MAP_ROUTE120, MAP_ROUTE121, MAP_ROUTE123, MAP_SAFARI_ZONE_NORTH, MAP_SAFARI_ZONE_NORTHWEST, MAP_SAFARI_ZONE_SOUTH, MAP_SAFARI_ZONE_SOUTHWEST</t>
        </is>
      </c>
      <c r="F128" s="32" t="n">
        <v>6</v>
      </c>
      <c r="G128" s="32" t="inlineStr">
        <is>
          <t>Lv 21 -&gt; Gloom</t>
        </is>
      </c>
      <c r="H128" s="32" t="inlineStr">
        <is>
          <t>see Evolution Changes sheet</t>
        </is>
      </c>
    </row>
    <row r="129">
      <c r="A129" s="77" t="inlineStr">
        <is>
          <t>Omanyte</t>
        </is>
      </c>
      <c r="B129" s="77" t="inlineStr">
        <is>
          <t>Wild</t>
        </is>
      </c>
      <c r="C129" s="77" t="inlineStr">
        <is>
          <t>Split 1</t>
        </is>
      </c>
      <c r="D129" s="77" t="inlineStr">
        <is>
          <t>Split 1</t>
        </is>
      </c>
      <c r="E129" s="77" t="inlineStr">
        <is>
          <t>MAP_LITTLEROOT_TOWN</t>
        </is>
      </c>
      <c r="F129" s="77" t="n">
        <v>3</v>
      </c>
      <c r="G129" s="77" t="inlineStr">
        <is>
          <t>Lv 40 -&gt; Omastar</t>
        </is>
      </c>
      <c r="H129" s="77" t="inlineStr">
        <is>
          <t>see Evolution Changes sheet</t>
        </is>
      </c>
    </row>
    <row r="130">
      <c r="A130" s="32" t="inlineStr">
        <is>
          <t>Onix</t>
        </is>
      </c>
      <c r="B130" s="32" t="inlineStr">
        <is>
          <t>Wild</t>
        </is>
      </c>
      <c r="C130" s="32" t="inlineStr">
        <is>
          <t>Split 1</t>
        </is>
      </c>
      <c r="D130" s="32" t="inlineStr">
        <is>
          <t>Split 1, Split 3</t>
        </is>
      </c>
      <c r="E130" s="32" t="inlineStr">
        <is>
          <t>MAP_GRANITE_CAVE_1F, MAP_GRANITE_CAVE_B1F, MAP_GRANITE_CAVE_B2F, MAP_GRANITE_CAVE_STEVENS_ROOM, MAP_PETALBURG_COAST</t>
        </is>
      </c>
      <c r="F130" s="32" t="n">
        <v>8</v>
      </c>
      <c r="G130" s="32" t="inlineStr">
        <is>
          <t>Trade Item (Metal Coat) -&gt; Steelix; Item (Metal Coat) -&gt; Steelix</t>
        </is>
      </c>
      <c r="H130" s="32" t="inlineStr">
        <is>
          <t>see Evolution Changes sheet</t>
        </is>
      </c>
    </row>
    <row r="131">
      <c r="A131" s="77" t="inlineStr">
        <is>
          <t>Oshawott</t>
        </is>
      </c>
      <c r="B131" s="77" t="inlineStr">
        <is>
          <t>Wild</t>
        </is>
      </c>
      <c r="C131" s="77" t="inlineStr">
        <is>
          <t>Split 1</t>
        </is>
      </c>
      <c r="D131" s="77" t="inlineStr">
        <is>
          <t>Split 1</t>
        </is>
      </c>
      <c r="E131" s="77" t="inlineStr">
        <is>
          <t>MAP_PETALBURG_CITY</t>
        </is>
      </c>
      <c r="F131" s="77" t="n">
        <v>6</v>
      </c>
      <c r="G131" s="77" t="inlineStr">
        <is>
          <t>Lv 17 -&gt; Dewott</t>
        </is>
      </c>
      <c r="H131" s="77" t="inlineStr">
        <is>
          <t>see Evolution Changes sheet</t>
        </is>
      </c>
    </row>
    <row r="132">
      <c r="A132" s="32" t="inlineStr">
        <is>
          <t>Pancham</t>
        </is>
      </c>
      <c r="B132" s="32" t="inlineStr">
        <is>
          <t>Wild</t>
        </is>
      </c>
      <c r="C132" s="32" t="inlineStr">
        <is>
          <t>Unassigned</t>
        </is>
      </c>
      <c r="D132" s="32" t="inlineStr">
        <is>
          <t>Unassigned</t>
        </is>
      </c>
      <c r="E132" s="32" t="inlineStr">
        <is>
          <t>MAP_TRAINER_GROVE</t>
        </is>
      </c>
      <c r="F132" s="32" t="n">
        <v>8</v>
      </c>
      <c r="G132" s="32" t="inlineStr">
        <is>
          <t>Level Dark Type Mon In Party 32 -&gt; Pangoro</t>
        </is>
      </c>
      <c r="H132" s="32" t="inlineStr">
        <is>
          <t>see Evolution Changes sheet</t>
        </is>
      </c>
    </row>
    <row r="133">
      <c r="A133" s="77" t="inlineStr">
        <is>
          <t>Paras</t>
        </is>
      </c>
      <c r="B133" s="77" t="inlineStr">
        <is>
          <t>Wild</t>
        </is>
      </c>
      <c r="C133" s="77" t="inlineStr">
        <is>
          <t>Split 2</t>
        </is>
      </c>
      <c r="D133" s="77" t="inlineStr">
        <is>
          <t>Split 2</t>
        </is>
      </c>
      <c r="E133" s="77" t="inlineStr">
        <is>
          <t>MAP_PETALBURG_WOODS</t>
        </is>
      </c>
      <c r="F133" s="77" t="n">
        <v>11</v>
      </c>
      <c r="G133" s="77" t="inlineStr">
        <is>
          <t>Lv 24 -&gt; Parasect</t>
        </is>
      </c>
      <c r="H133" s="77" t="inlineStr">
        <is>
          <t>see Evolution Changes sheet</t>
        </is>
      </c>
    </row>
    <row r="134">
      <c r="A134" s="32" t="inlineStr">
        <is>
          <t>Patrat</t>
        </is>
      </c>
      <c r="B134" s="32" t="inlineStr">
        <is>
          <t>Wild</t>
        </is>
      </c>
      <c r="C134" s="32" t="inlineStr">
        <is>
          <t>Split 1</t>
        </is>
      </c>
      <c r="D134" s="32" t="inlineStr">
        <is>
          <t>Split 1</t>
        </is>
      </c>
      <c r="E134" s="32" t="inlineStr">
        <is>
          <t>MAP_ROUTE102</t>
        </is>
      </c>
      <c r="F134" s="32" t="n">
        <v>4</v>
      </c>
      <c r="G134" s="32" t="inlineStr">
        <is>
          <t>Lv 17 -&gt; Watchog</t>
        </is>
      </c>
      <c r="H134" s="32" t="inlineStr">
        <is>
          <t>see Evolution Changes sheet</t>
        </is>
      </c>
    </row>
    <row r="135">
      <c r="A135" s="77" t="inlineStr">
        <is>
          <t>Pawniard</t>
        </is>
      </c>
      <c r="B135" s="77" t="inlineStr">
        <is>
          <t>Wild</t>
        </is>
      </c>
      <c r="C135" s="77" t="inlineStr">
        <is>
          <t>Split 2</t>
        </is>
      </c>
      <c r="D135" s="77" t="inlineStr">
        <is>
          <t>Split 2</t>
        </is>
      </c>
      <c r="E135" s="77" t="inlineStr">
        <is>
          <t>MAP_ROUTE116</t>
        </is>
      </c>
      <c r="F135" s="77" t="n">
        <v>13</v>
      </c>
      <c r="G135" s="77" t="inlineStr">
        <is>
          <t>Lv 44 -&gt; Bisharp</t>
        </is>
      </c>
      <c r="H135" s="77" t="inlineStr">
        <is>
          <t>see Evolution Changes sheet</t>
        </is>
      </c>
    </row>
    <row r="136">
      <c r="A136" s="32" t="inlineStr">
        <is>
          <t>Pelipper</t>
        </is>
      </c>
      <c r="B136" s="32" t="inlineStr">
        <is>
          <t>Wild</t>
        </is>
      </c>
      <c r="C136" s="32" t="inlineStr">
        <is>
          <t>Split 1</t>
        </is>
      </c>
      <c r="D136" s="32" t="inlineStr">
        <is>
          <t>Split 1, Split 2, Split 3, Split 4, Split 6, Split 7, Split 8, Elite Four &amp; Champion, Unassigned</t>
        </is>
      </c>
      <c r="E136" s="32" t="inlineStr">
        <is>
          <t>MAP_DEWFORD_TOWN, MAP_EVER_GRANDE_CITY, MAP_LILYCOVE_CITY, MAP_MOSSDEEP_CITY, MAP_PACIFIDLOG_TOWN, MAP_ROUTE103, MAP_ROUTE104, MAP_ROUTE105, MAP_ROUTE106, MAP_ROUTE107, MAP_ROUTE108, MAP_ROUTE109, MAP_ROUTE110, MAP_ROUTE115, MAP_ROUTE118, MAP_ROUTE11</t>
        </is>
      </c>
      <c r="F136" s="32" t="n">
        <v>25</v>
      </c>
      <c r="G136" s="32" t="n"/>
      <c r="H136" s="32" t="inlineStr">
        <is>
          <t>see Evolution Changes sheet</t>
        </is>
      </c>
    </row>
    <row r="137">
      <c r="A137" s="77" t="inlineStr">
        <is>
          <t>Petilil</t>
        </is>
      </c>
      <c r="B137" s="77" t="inlineStr">
        <is>
          <t>Wild</t>
        </is>
      </c>
      <c r="C137" s="77" t="inlineStr">
        <is>
          <t>Split 2</t>
        </is>
      </c>
      <c r="D137" s="77" t="inlineStr">
        <is>
          <t>Split 2</t>
        </is>
      </c>
      <c r="E137" s="77" t="inlineStr">
        <is>
          <t>MAP_ROUTE104</t>
        </is>
      </c>
      <c r="F137" s="77" t="n">
        <v>7</v>
      </c>
      <c r="G137" s="77" t="inlineStr">
        <is>
          <t>Item (Sun Stone) -&gt; Lilligant; None -&gt; Lilligant Hisui</t>
        </is>
      </c>
      <c r="H137" s="77" t="inlineStr">
        <is>
          <t>see Evolution Changes sheet</t>
        </is>
      </c>
    </row>
    <row r="138">
      <c r="A138" s="32" t="inlineStr">
        <is>
          <t>Phanpy</t>
        </is>
      </c>
      <c r="B138" s="32" t="inlineStr">
        <is>
          <t>Wild</t>
        </is>
      </c>
      <c r="C138" s="32" t="inlineStr">
        <is>
          <t>Unassigned</t>
        </is>
      </c>
      <c r="D138" s="32" t="inlineStr">
        <is>
          <t>Unassigned, Postgame</t>
        </is>
      </c>
      <c r="E138" s="32" t="inlineStr">
        <is>
          <t>MAP_SAFARI_ZONE_NORTH, MAP_TRAINER_GROVE</t>
        </is>
      </c>
      <c r="F138" s="32" t="n">
        <v>9</v>
      </c>
      <c r="G138" s="32" t="inlineStr">
        <is>
          <t>Lv 25 -&gt; Donphan</t>
        </is>
      </c>
      <c r="H138" s="32" t="inlineStr">
        <is>
          <t>see Evolution Changes sheet</t>
        </is>
      </c>
    </row>
    <row r="139">
      <c r="A139" s="77" t="inlineStr">
        <is>
          <t>Pidgey</t>
        </is>
      </c>
      <c r="B139" s="77" t="inlineStr">
        <is>
          <t>Wild</t>
        </is>
      </c>
      <c r="C139" s="77" t="inlineStr">
        <is>
          <t>Split 1</t>
        </is>
      </c>
      <c r="D139" s="77" t="inlineStr">
        <is>
          <t>Split 1</t>
        </is>
      </c>
      <c r="E139" s="77" t="inlineStr">
        <is>
          <t>MAP_VIRIDIAN_FOREST</t>
        </is>
      </c>
      <c r="F139" s="77" t="n">
        <v>9</v>
      </c>
      <c r="G139" s="77" t="inlineStr">
        <is>
          <t>Lv 18 -&gt; Pidgeotto</t>
        </is>
      </c>
      <c r="H139" s="77" t="inlineStr">
        <is>
          <t>see Evolution Changes sheet</t>
        </is>
      </c>
    </row>
    <row r="140">
      <c r="A140" s="32" t="inlineStr">
        <is>
          <t>Pikachu</t>
        </is>
      </c>
      <c r="B140" s="32" t="inlineStr">
        <is>
          <t>Wild</t>
        </is>
      </c>
      <c r="C140" s="32" t="inlineStr">
        <is>
          <t>Split 1</t>
        </is>
      </c>
      <c r="D140" s="32" t="inlineStr">
        <is>
          <t>Split 1, Postgame</t>
        </is>
      </c>
      <c r="E140" s="32" t="inlineStr">
        <is>
          <t>MAP_SAFARI_ZONE_SOUTH, MAP_SAFARI_ZONE_SOUTHWEST, MAP_VIRIDIAN_FOREST</t>
        </is>
      </c>
      <c r="F140" s="32" t="n">
        <v>10</v>
      </c>
      <c r="G140" s="32" t="inlineStr">
        <is>
          <t>Item (Thunder Stone) -&gt; Raichu; None -&gt; Raichu Alola</t>
        </is>
      </c>
      <c r="H140" s="32" t="inlineStr">
        <is>
          <t>see Evolution Changes sheet</t>
        </is>
      </c>
    </row>
    <row r="141">
      <c r="A141" s="77" t="inlineStr">
        <is>
          <t>Pineco</t>
        </is>
      </c>
      <c r="B141" s="77" t="inlineStr">
        <is>
          <t>Wild</t>
        </is>
      </c>
      <c r="C141" s="77" t="inlineStr">
        <is>
          <t>Split 2</t>
        </is>
      </c>
      <c r="D141" s="77" t="inlineStr">
        <is>
          <t>Split 2, Postgame</t>
        </is>
      </c>
      <c r="E141" s="77" t="inlineStr">
        <is>
          <t>MAP_ALTERING_CAVE, MAP_PETALBURG_WOODS, MAP_SAFARI_ZONE_NORTHEAST</t>
        </is>
      </c>
      <c r="F141" s="77" t="n">
        <v>12</v>
      </c>
      <c r="G141" s="77" t="inlineStr">
        <is>
          <t>Lv 31 -&gt; Forretress</t>
        </is>
      </c>
      <c r="H141" s="77" t="inlineStr">
        <is>
          <t>see Evolution Changes sheet</t>
        </is>
      </c>
    </row>
    <row r="142">
      <c r="A142" s="32" t="inlineStr">
        <is>
          <t>Pinsir</t>
        </is>
      </c>
      <c r="B142" s="32" t="inlineStr">
        <is>
          <t>Wild</t>
        </is>
      </c>
      <c r="C142" s="32" t="inlineStr">
        <is>
          <t>Postgame</t>
        </is>
      </c>
      <c r="D142" s="32" t="inlineStr">
        <is>
          <t>Postgame</t>
        </is>
      </c>
      <c r="E142" s="32" t="inlineStr">
        <is>
          <t>MAP_SAFARI_ZONE_NORTHWEST</t>
        </is>
      </c>
      <c r="F142" s="32" t="n">
        <v>27</v>
      </c>
      <c r="G142" s="32" t="n"/>
      <c r="H142" s="32" t="inlineStr">
        <is>
          <t>see Evolution Changes sheet</t>
        </is>
      </c>
    </row>
    <row r="143">
      <c r="A143" s="77" t="inlineStr">
        <is>
          <t>Plusle</t>
        </is>
      </c>
      <c r="B143" s="77" t="inlineStr">
        <is>
          <t>Trade, Wild</t>
        </is>
      </c>
      <c r="C143" s="77" t="inlineStr">
        <is>
          <t>Split 4</t>
        </is>
      </c>
      <c r="D143" s="77" t="inlineStr">
        <is>
          <t>Split 4, Split 6</t>
        </is>
      </c>
      <c r="E143" s="77" t="inlineStr">
        <is>
          <t>FortreeCity_House1, MAP_ROUTE110</t>
        </is>
      </c>
      <c r="F143" s="77" t="n">
        <v>12</v>
      </c>
      <c r="G143" s="77" t="n"/>
      <c r="H143" s="77" t="inlineStr">
        <is>
          <t>see Evolution Changes sheet</t>
        </is>
      </c>
    </row>
    <row r="144">
      <c r="A144" s="32" t="inlineStr">
        <is>
          <t>Poliwag</t>
        </is>
      </c>
      <c r="B144" s="32" t="inlineStr">
        <is>
          <t>Wild</t>
        </is>
      </c>
      <c r="C144" s="32" t="inlineStr">
        <is>
          <t>Split 4</t>
        </is>
      </c>
      <c r="D144" s="32" t="inlineStr">
        <is>
          <t>Split 4</t>
        </is>
      </c>
      <c r="E144" s="32" t="inlineStr">
        <is>
          <t>MAP_ROUTE117</t>
        </is>
      </c>
      <c r="F144" s="32" t="n">
        <v>30</v>
      </c>
      <c r="G144" s="32" t="inlineStr">
        <is>
          <t>Lv 25 -&gt; Poliwhirl</t>
        </is>
      </c>
      <c r="H144" s="32" t="inlineStr">
        <is>
          <t>see Evolution Changes sheet</t>
        </is>
      </c>
    </row>
    <row r="145">
      <c r="A145" s="77" t="inlineStr">
        <is>
          <t>Poliwhirl</t>
        </is>
      </c>
      <c r="B145" s="77" t="inlineStr">
        <is>
          <t>Wild</t>
        </is>
      </c>
      <c r="C145" s="77" t="inlineStr">
        <is>
          <t>Split 4</t>
        </is>
      </c>
      <c r="D145" s="77" t="inlineStr">
        <is>
          <t>Split 4</t>
        </is>
      </c>
      <c r="E145" s="77" t="inlineStr">
        <is>
          <t>MAP_ROUTE117</t>
        </is>
      </c>
      <c r="F145" s="77" t="n">
        <v>42</v>
      </c>
      <c r="G145" s="77" t="inlineStr">
        <is>
          <t>Item (Water Stone) -&gt; Poliwrath; Lv 36 -&gt; Politoed</t>
        </is>
      </c>
      <c r="H145" s="77" t="inlineStr">
        <is>
          <t>see Evolution Changes sheet</t>
        </is>
      </c>
    </row>
    <row r="146">
      <c r="A146" s="32" t="inlineStr">
        <is>
          <t>Poochyena</t>
        </is>
      </c>
      <c r="B146" s="32" t="inlineStr">
        <is>
          <t>Wild</t>
        </is>
      </c>
      <c r="C146" s="32" t="inlineStr">
        <is>
          <t>Split 4</t>
        </is>
      </c>
      <c r="D146" s="32" t="inlineStr">
        <is>
          <t>Split 4, Split 7</t>
        </is>
      </c>
      <c r="E146" s="32" t="inlineStr">
        <is>
          <t>MAP_ROUTE110, MAP_ROUTE117, MAP_ROUTE120, MAP_ROUTE121, MAP_ROUTE123</t>
        </is>
      </c>
      <c r="F146" s="32" t="n">
        <v>12</v>
      </c>
      <c r="G146" s="32" t="inlineStr">
        <is>
          <t>Lv 18 -&gt; Mightyena</t>
        </is>
      </c>
      <c r="H146" s="32" t="inlineStr">
        <is>
          <t>see Evolution Changes sheet</t>
        </is>
      </c>
    </row>
    <row r="147">
      <c r="A147" s="77" t="inlineStr">
        <is>
          <t>Psyduck</t>
        </is>
      </c>
      <c r="B147" s="77" t="inlineStr">
        <is>
          <t>Wild</t>
        </is>
      </c>
      <c r="C147" s="77" t="inlineStr">
        <is>
          <t>Split 4</t>
        </is>
      </c>
      <c r="D147" s="77" t="inlineStr">
        <is>
          <t>Split 4, Postgame</t>
        </is>
      </c>
      <c r="E147" s="77" t="inlineStr">
        <is>
          <t>MAP_ROUTE117, MAP_SAFARI_ZONE_NORTHWEST, MAP_SAFARI_ZONE_SOUTHWEST</t>
        </is>
      </c>
      <c r="F147" s="77" t="n">
        <v>20</v>
      </c>
      <c r="G147" s="77" t="inlineStr">
        <is>
          <t>Lv 33 -&gt; Golduck</t>
        </is>
      </c>
      <c r="H147" s="77" t="inlineStr">
        <is>
          <t>see Evolution Changes sheet</t>
        </is>
      </c>
    </row>
    <row r="148">
      <c r="A148" s="32" t="inlineStr">
        <is>
          <t>Purrloin</t>
        </is>
      </c>
      <c r="B148" s="32" t="inlineStr">
        <is>
          <t>Wild</t>
        </is>
      </c>
      <c r="C148" s="32" t="inlineStr">
        <is>
          <t>Split 2</t>
        </is>
      </c>
      <c r="D148" s="32" t="inlineStr">
        <is>
          <t>Split 2</t>
        </is>
      </c>
      <c r="E148" s="32" t="inlineStr">
        <is>
          <t>MAP_ROUTE116</t>
        </is>
      </c>
      <c r="F148" s="32" t="n">
        <v>13</v>
      </c>
      <c r="G148" s="32" t="inlineStr">
        <is>
          <t>Lv 20 -&gt; Liepard</t>
        </is>
      </c>
      <c r="H148" s="32" t="inlineStr">
        <is>
          <t>see Evolution Changes sheet</t>
        </is>
      </c>
    </row>
    <row r="149">
      <c r="A149" s="77" t="inlineStr">
        <is>
          <t>Quagsire</t>
        </is>
      </c>
      <c r="B149" s="77" t="inlineStr">
        <is>
          <t>Wild</t>
        </is>
      </c>
      <c r="C149" s="77" t="inlineStr">
        <is>
          <t>Split 4</t>
        </is>
      </c>
      <c r="D149" s="77" t="inlineStr">
        <is>
          <t>Split 4, Postgame</t>
        </is>
      </c>
      <c r="E149" s="77" t="inlineStr">
        <is>
          <t>MAP_ROUTE117, MAP_SAFARI_ZONE_SOUTHEAST</t>
        </is>
      </c>
      <c r="F149" s="77" t="n">
        <v>35</v>
      </c>
      <c r="G149" s="77" t="n"/>
      <c r="H149" s="77" t="inlineStr">
        <is>
          <t>see Evolution Changes sheet</t>
        </is>
      </c>
    </row>
    <row r="150">
      <c r="A150" s="32" t="inlineStr">
        <is>
          <t>Quilava</t>
        </is>
      </c>
      <c r="B150" s="32" t="inlineStr">
        <is>
          <t>Wild</t>
        </is>
      </c>
      <c r="C150" s="32" t="inlineStr">
        <is>
          <t>Split 1</t>
        </is>
      </c>
      <c r="D150" s="32" t="inlineStr">
        <is>
          <t>Split 1</t>
        </is>
      </c>
      <c r="E150" s="32" t="inlineStr">
        <is>
          <t>MAP_OLDALE_TOWN</t>
        </is>
      </c>
      <c r="F150" s="32" t="n">
        <v>4</v>
      </c>
      <c r="G150" s="32" t="inlineStr">
        <is>
          <t>Lv 32 -&gt; Typhlosion; None -&gt; Typhlosion Hisui</t>
        </is>
      </c>
      <c r="H150" s="32" t="inlineStr">
        <is>
          <t>see Evolution Changes sheet</t>
        </is>
      </c>
    </row>
    <row r="151">
      <c r="A151" s="77" t="inlineStr">
        <is>
          <t>Relicanth</t>
        </is>
      </c>
      <c r="B151" s="77" t="inlineStr">
        <is>
          <t>Wild</t>
        </is>
      </c>
      <c r="C151" s="77" t="inlineStr">
        <is>
          <t>Unassigned</t>
        </is>
      </c>
      <c r="D151" s="77" t="inlineStr">
        <is>
          <t>Unassigned</t>
        </is>
      </c>
      <c r="E151" s="77" t="inlineStr">
        <is>
          <t>MAP_UNDERWATER_ROUTE124, MAP_UNDERWATER_ROUTE126</t>
        </is>
      </c>
      <c r="F151" s="77" t="n">
        <v>30</v>
      </c>
      <c r="G151" s="77" t="n"/>
      <c r="H151" s="77" t="inlineStr">
        <is>
          <t>see Evolution Changes sheet</t>
        </is>
      </c>
    </row>
    <row r="152">
      <c r="A152" s="32" t="inlineStr">
        <is>
          <t>Remoraid</t>
        </is>
      </c>
      <c r="B152" s="32" t="inlineStr">
        <is>
          <t>Wild</t>
        </is>
      </c>
      <c r="C152" s="32" t="inlineStr">
        <is>
          <t>Postgame</t>
        </is>
      </c>
      <c r="D152" s="32" t="inlineStr">
        <is>
          <t>Postgame</t>
        </is>
      </c>
      <c r="E152" s="32" t="inlineStr">
        <is>
          <t>MAP_SAFARI_ZONE_SOUTHEAST</t>
        </is>
      </c>
      <c r="F152" s="32" t="n">
        <v>25</v>
      </c>
      <c r="G152" s="32" t="inlineStr">
        <is>
          <t>Lv 25 -&gt; Octillery</t>
        </is>
      </c>
      <c r="H152" s="32" t="inlineStr">
        <is>
          <t>see Evolution Changes sheet</t>
        </is>
      </c>
    </row>
    <row r="153">
      <c r="A153" s="77" t="inlineStr">
        <is>
          <t>Rhyhorn</t>
        </is>
      </c>
      <c r="B153" s="77" t="inlineStr">
        <is>
          <t>Trade, Wild</t>
        </is>
      </c>
      <c r="C153" s="77" t="inlineStr">
        <is>
          <t>Split 1</t>
        </is>
      </c>
      <c r="D153" s="77" t="inlineStr">
        <is>
          <t>Split 1, Split 3, Postgame</t>
        </is>
      </c>
      <c r="E153" s="77" t="inlineStr">
        <is>
          <t>MAP_GRANITE_CAVE_1F, MAP_GRANITE_CAVE_B1F, MAP_GRANITE_CAVE_B2F, MAP_GRANITE_CAVE_STEVENS_ROOM, MAP_SAFARI_ZONE_NORTHWEST, PetalburgCity</t>
        </is>
      </c>
      <c r="F153" s="77" t="n">
        <v>16</v>
      </c>
      <c r="G153" s="77" t="inlineStr">
        <is>
          <t>Lv 42 -&gt; Rhydon</t>
        </is>
      </c>
      <c r="H153" s="77" t="inlineStr">
        <is>
          <t>see Evolution Changes sheet</t>
        </is>
      </c>
    </row>
    <row r="154">
      <c r="A154" s="32" t="inlineStr">
        <is>
          <t>Riolu</t>
        </is>
      </c>
      <c r="B154" s="32" t="inlineStr">
        <is>
          <t>Wild</t>
        </is>
      </c>
      <c r="C154" s="32" t="inlineStr">
        <is>
          <t>Split 3</t>
        </is>
      </c>
      <c r="D154" s="32" t="inlineStr">
        <is>
          <t>Split 3</t>
        </is>
      </c>
      <c r="E154" s="32" t="inlineStr">
        <is>
          <t>MAP_GRANITE_CAVE_1F, MAP_GRANITE_CAVE_B1F, MAP_GRANITE_CAVE_B2F, MAP_GRANITE_CAVE_STEVENS_ROOM</t>
        </is>
      </c>
      <c r="F154" s="32" t="n">
        <v>15</v>
      </c>
      <c r="G154" s="32" t="inlineStr">
        <is>
          <t>Lv 36 -&gt; Lucario</t>
        </is>
      </c>
      <c r="H154" s="32" t="inlineStr">
        <is>
          <t>see Evolution Changes sheet</t>
        </is>
      </c>
    </row>
    <row r="155">
      <c r="A155" s="77" t="inlineStr">
        <is>
          <t>Roggenrola</t>
        </is>
      </c>
      <c r="B155" s="77" t="inlineStr">
        <is>
          <t>Wild</t>
        </is>
      </c>
      <c r="C155" s="77" t="inlineStr">
        <is>
          <t>Split 1</t>
        </is>
      </c>
      <c r="D155" s="77" t="inlineStr">
        <is>
          <t>Split 1</t>
        </is>
      </c>
      <c r="E155" s="77" t="inlineStr">
        <is>
          <t>MAP_PETALBURG_COAST</t>
        </is>
      </c>
      <c r="F155" s="77" t="n">
        <v>7</v>
      </c>
      <c r="G155" s="77" t="inlineStr">
        <is>
          <t>Lv 22 -&gt; Boldore</t>
        </is>
      </c>
      <c r="H155" s="77" t="inlineStr">
        <is>
          <t>see Evolution Changes sheet</t>
        </is>
      </c>
    </row>
    <row r="156">
      <c r="A156" s="32" t="inlineStr">
        <is>
          <t>Sableye</t>
        </is>
      </c>
      <c r="B156" s="32" t="inlineStr">
        <is>
          <t>Wild</t>
        </is>
      </c>
      <c r="C156" s="32" t="inlineStr">
        <is>
          <t>Elite Four &amp; Champion</t>
        </is>
      </c>
      <c r="D156" s="32" t="inlineStr">
        <is>
          <t>Elite Four &amp; Champion, Unassigned</t>
        </is>
      </c>
      <c r="E156" s="32" t="inlineStr">
        <is>
          <t>MAP_CAVE_OF_ORIGIN_1F, MAP_CAVE_OF_ORIGIN_UNUSED_RUBY_SAPPHIRE_MAP1, MAP_CAVE_OF_ORIGIN_UNUSED_RUBY_SAPPHIRE_MAP2, MAP_CAVE_OF_ORIGIN_UNUSED_RUBY_SAPPHIRE_MAP3, MAP_SKY_PILLAR_1F, MAP_SKY_PILLAR_3F, MAP_SKY_PILLAR_5F, MAP_VICTORY_ROAD_B2F</t>
        </is>
      </c>
      <c r="F156" s="32" t="n">
        <v>30</v>
      </c>
      <c r="G156" s="32" t="n"/>
      <c r="H156" s="32" t="inlineStr">
        <is>
          <t>see Evolution Changes sheet</t>
        </is>
      </c>
    </row>
    <row r="157">
      <c r="A157" s="77" t="inlineStr">
        <is>
          <t>Sandile</t>
        </is>
      </c>
      <c r="B157" s="77" t="inlineStr">
        <is>
          <t>Wild</t>
        </is>
      </c>
      <c r="C157" s="77" t="inlineStr">
        <is>
          <t>Split 1</t>
        </is>
      </c>
      <c r="D157" s="77" t="inlineStr">
        <is>
          <t>Split 1</t>
        </is>
      </c>
      <c r="E157" s="77" t="inlineStr">
        <is>
          <t>MAP_PETALBURG_COAST</t>
        </is>
      </c>
      <c r="F157" s="77" t="n">
        <v>7</v>
      </c>
      <c r="G157" s="77" t="inlineStr">
        <is>
          <t>Lv 29 -&gt; Krokorok</t>
        </is>
      </c>
      <c r="H157" s="77" t="inlineStr">
        <is>
          <t>see Evolution Changes sheet</t>
        </is>
      </c>
    </row>
    <row r="158">
      <c r="A158" s="32" t="inlineStr">
        <is>
          <t>Sandshrew</t>
        </is>
      </c>
      <c r="B158" s="32" t="inlineStr">
        <is>
          <t>Wild</t>
        </is>
      </c>
      <c r="C158" s="32" t="inlineStr">
        <is>
          <t>Split 1</t>
        </is>
      </c>
      <c r="D158" s="32" t="inlineStr">
        <is>
          <t>Split 1, Split 5, Unassigned</t>
        </is>
      </c>
      <c r="E158" s="32" t="inlineStr">
        <is>
          <t>MAP_MIRAGE_TOWER_1F, MAP_MIRAGE_TOWER_2F, MAP_MIRAGE_TOWER_3F, MAP_MIRAGE_TOWER_4F, MAP_ROUTE101, MAP_ROUTE103, MAP_ROUTE111, MAP_TRAINER_GROVE</t>
        </is>
      </c>
      <c r="F158" s="32" t="n">
        <v>4</v>
      </c>
      <c r="G158" s="32" t="inlineStr">
        <is>
          <t>Lv 22 -&gt; Sandslash</t>
        </is>
      </c>
      <c r="H158" s="32" t="inlineStr">
        <is>
          <t>see Evolution Changes sheet</t>
        </is>
      </c>
    </row>
    <row r="159">
      <c r="A159" s="77" t="inlineStr">
        <is>
          <t>Scraggy</t>
        </is>
      </c>
      <c r="B159" s="77" t="inlineStr">
        <is>
          <t>Wild</t>
        </is>
      </c>
      <c r="C159" s="77" t="inlineStr">
        <is>
          <t>Split 2</t>
        </is>
      </c>
      <c r="D159" s="77" t="inlineStr">
        <is>
          <t>Split 2</t>
        </is>
      </c>
      <c r="E159" s="77" t="inlineStr">
        <is>
          <t>MAP_ROUTE116</t>
        </is>
      </c>
      <c r="F159" s="77" t="n">
        <v>14</v>
      </c>
      <c r="G159" s="77" t="inlineStr">
        <is>
          <t>Lv 39 -&gt; Scrafty</t>
        </is>
      </c>
      <c r="H159" s="77" t="inlineStr">
        <is>
          <t>see Evolution Changes sheet</t>
        </is>
      </c>
    </row>
    <row r="160">
      <c r="A160" s="32" t="inlineStr">
        <is>
          <t>Seaking</t>
        </is>
      </c>
      <c r="B160" s="32" t="inlineStr">
        <is>
          <t>Wild</t>
        </is>
      </c>
      <c r="C160" s="32" t="inlineStr">
        <is>
          <t>Postgame</t>
        </is>
      </c>
      <c r="D160" s="32" t="inlineStr">
        <is>
          <t>Postgame</t>
        </is>
      </c>
      <c r="E160" s="32" t="inlineStr">
        <is>
          <t>MAP_SAFARI_ZONE_NORTHWEST, MAP_SAFARI_ZONE_SOUTHWEST</t>
        </is>
      </c>
      <c r="F160" s="32" t="n">
        <v>25</v>
      </c>
      <c r="G160" s="32" t="n"/>
      <c r="H160" s="32" t="inlineStr">
        <is>
          <t>see Evolution Changes sheet</t>
        </is>
      </c>
    </row>
    <row r="161">
      <c r="A161" s="77" t="inlineStr">
        <is>
          <t>Seedot</t>
        </is>
      </c>
      <c r="B161" s="77" t="inlineStr">
        <is>
          <t>Trade, Wild</t>
        </is>
      </c>
      <c r="C161" s="77" t="inlineStr">
        <is>
          <t>Split 2</t>
        </is>
      </c>
      <c r="D161" s="77" t="inlineStr">
        <is>
          <t>Split 2, Split 4, Split 7</t>
        </is>
      </c>
      <c r="E161" s="77" t="inlineStr">
        <is>
          <t>MAP_ROUTE117, MAP_ROUTE120, RustboroCity_House1</t>
        </is>
      </c>
      <c r="F161" s="77" t="n">
        <v>13</v>
      </c>
      <c r="G161" s="77" t="inlineStr">
        <is>
          <t>Lv 14 -&gt; Nuzleaf</t>
        </is>
      </c>
      <c r="H161" s="77" t="inlineStr">
        <is>
          <t>see Evolution Changes sheet</t>
        </is>
      </c>
    </row>
    <row r="162">
      <c r="A162" s="32" t="inlineStr">
        <is>
          <t>Sentret</t>
        </is>
      </c>
      <c r="B162" s="32" t="inlineStr">
        <is>
          <t>Wild</t>
        </is>
      </c>
      <c r="C162" s="32" t="inlineStr">
        <is>
          <t>Split 1</t>
        </is>
      </c>
      <c r="D162" s="32" t="inlineStr">
        <is>
          <t>Split 1</t>
        </is>
      </c>
      <c r="E162" s="32" t="inlineStr">
        <is>
          <t>MAP_ROUTE101, MAP_ROUTE103</t>
        </is>
      </c>
      <c r="F162" s="32" t="n">
        <v>3</v>
      </c>
      <c r="G162" s="32" t="inlineStr">
        <is>
          <t>Lv 15 -&gt; Furret</t>
        </is>
      </c>
      <c r="H162" s="32" t="inlineStr">
        <is>
          <t>see Evolution Changes sheet</t>
        </is>
      </c>
    </row>
    <row r="163">
      <c r="A163" s="77" t="inlineStr">
        <is>
          <t>Seviper</t>
        </is>
      </c>
      <c r="B163" s="77" t="inlineStr">
        <is>
          <t>Wild</t>
        </is>
      </c>
      <c r="C163" s="77" t="inlineStr">
        <is>
          <t>Split 5</t>
        </is>
      </c>
      <c r="D163" s="77" t="inlineStr">
        <is>
          <t>Split 5, Unassigned</t>
        </is>
      </c>
      <c r="E163" s="77" t="inlineStr">
        <is>
          <t>MAP_ROUTE114</t>
        </is>
      </c>
      <c r="F163" s="77" t="n">
        <v>5</v>
      </c>
      <c r="G163" s="77" t="n"/>
      <c r="H163" s="77" t="inlineStr">
        <is>
          <t>see Evolution Changes sheet</t>
        </is>
      </c>
    </row>
    <row r="164">
      <c r="A164" s="32" t="inlineStr">
        <is>
          <t>Sewaddle</t>
        </is>
      </c>
      <c r="B164" s="32" t="inlineStr">
        <is>
          <t>Wild</t>
        </is>
      </c>
      <c r="C164" s="32" t="inlineStr">
        <is>
          <t>Split 2</t>
        </is>
      </c>
      <c r="D164" s="32" t="inlineStr">
        <is>
          <t>Split 2</t>
        </is>
      </c>
      <c r="E164" s="32" t="inlineStr">
        <is>
          <t>MAP_ROUTE104</t>
        </is>
      </c>
      <c r="F164" s="32" t="n">
        <v>7</v>
      </c>
      <c r="G164" s="32" t="inlineStr">
        <is>
          <t>Lv 16 -&gt; Swadloon</t>
        </is>
      </c>
      <c r="H164" s="32" t="inlineStr">
        <is>
          <t>see Evolution Changes sheet</t>
        </is>
      </c>
    </row>
    <row r="165">
      <c r="A165" s="77" t="inlineStr">
        <is>
          <t>Sharpedo</t>
        </is>
      </c>
      <c r="B165" s="77" t="inlineStr">
        <is>
          <t>Wild</t>
        </is>
      </c>
      <c r="C165" s="77" t="inlineStr">
        <is>
          <t>Split 1</t>
        </is>
      </c>
      <c r="D165" s="77" t="inlineStr">
        <is>
          <t>Split 1, Split 6, Split 7, Split 8, Unassigned</t>
        </is>
      </c>
      <c r="E165" s="77" t="inlineStr">
        <is>
          <t>MAP_MOSSDEEP_CITY, MAP_PACIFIDLOG_TOWN, MAP_ROUTE103, MAP_ROUTE118, MAP_ROUTE122, MAP_ROUTE124, MAP_ROUTE125, MAP_ROUTE126, MAP_ROUTE127, MAP_ROUTE129, MAP_ROUTE130, MAP_ROUTE131, MAP_ROUTE132, MAP_ROUTE133, MAP_ROUTE134</t>
        </is>
      </c>
      <c r="F165" s="77" t="n">
        <v>30</v>
      </c>
      <c r="G165" s="77" t="n"/>
      <c r="H165" s="77" t="inlineStr">
        <is>
          <t>see Evolution Changes sheet</t>
        </is>
      </c>
    </row>
    <row r="166">
      <c r="A166" s="32" t="inlineStr">
        <is>
          <t>Shellder</t>
        </is>
      </c>
      <c r="B166" s="32" t="inlineStr">
        <is>
          <t>Wild</t>
        </is>
      </c>
      <c r="C166" s="32" t="inlineStr">
        <is>
          <t>Split 1</t>
        </is>
      </c>
      <c r="D166" s="32" t="inlineStr">
        <is>
          <t>Split 1</t>
        </is>
      </c>
      <c r="E166" s="32" t="inlineStr">
        <is>
          <t>MAP_PETALBURG_COAST</t>
        </is>
      </c>
      <c r="F166" s="32" t="n">
        <v>10</v>
      </c>
      <c r="G166" s="32" t="inlineStr">
        <is>
          <t>Item (Water Stone) -&gt; Cloyster</t>
        </is>
      </c>
      <c r="H166" s="32" t="inlineStr">
        <is>
          <t>see Evolution Changes sheet</t>
        </is>
      </c>
    </row>
    <row r="167">
      <c r="A167" s="77" t="inlineStr">
        <is>
          <t>Shelmet</t>
        </is>
      </c>
      <c r="B167" s="77" t="inlineStr">
        <is>
          <t>Wild</t>
        </is>
      </c>
      <c r="C167" s="77" t="inlineStr">
        <is>
          <t>Split 2</t>
        </is>
      </c>
      <c r="D167" s="77" t="inlineStr">
        <is>
          <t>Split 2</t>
        </is>
      </c>
      <c r="E167" s="77" t="inlineStr">
        <is>
          <t>MAP_PETALBURG_WOODS, MAP_ROUTE116</t>
        </is>
      </c>
      <c r="F167" s="77" t="n">
        <v>12</v>
      </c>
      <c r="G167" s="77" t="inlineStr">
        <is>
          <t>Lv 34 -&gt; Accelgor</t>
        </is>
      </c>
      <c r="H167" s="77" t="inlineStr">
        <is>
          <t>see Evolution Changes sheet</t>
        </is>
      </c>
    </row>
    <row r="168">
      <c r="A168" s="32" t="inlineStr">
        <is>
          <t>Shroomish</t>
        </is>
      </c>
      <c r="B168" s="32" t="inlineStr">
        <is>
          <t>Wild</t>
        </is>
      </c>
      <c r="C168" s="32" t="inlineStr">
        <is>
          <t>Split 2</t>
        </is>
      </c>
      <c r="D168" s="32" t="inlineStr">
        <is>
          <t>Split 2</t>
        </is>
      </c>
      <c r="E168" s="32" t="inlineStr">
        <is>
          <t>MAP_PETALBURG_WOODS</t>
        </is>
      </c>
      <c r="F168" s="32" t="n">
        <v>11</v>
      </c>
      <c r="G168" s="32" t="inlineStr">
        <is>
          <t>Lv 23 -&gt; Breloom</t>
        </is>
      </c>
      <c r="H168" s="32" t="inlineStr">
        <is>
          <t>see Evolution Changes sheet</t>
        </is>
      </c>
    </row>
    <row r="169">
      <c r="A169" s="77" t="inlineStr">
        <is>
          <t>Shuckle</t>
        </is>
      </c>
      <c r="B169" s="77" t="inlineStr">
        <is>
          <t>Wild</t>
        </is>
      </c>
      <c r="C169" s="77" t="inlineStr">
        <is>
          <t>Postgame</t>
        </is>
      </c>
      <c r="D169" s="77" t="inlineStr">
        <is>
          <t>Postgame</t>
        </is>
      </c>
      <c r="E169" s="77" t="inlineStr">
        <is>
          <t>MAP_ALTERING_CAVE, MAP_SAFARI_ZONE_NORTHEAST</t>
        </is>
      </c>
      <c r="F169" s="77" t="n">
        <v>18</v>
      </c>
      <c r="G169" s="77" t="n"/>
      <c r="H169" s="77" t="inlineStr">
        <is>
          <t>see Evolution Changes sheet</t>
        </is>
      </c>
    </row>
    <row r="170">
      <c r="A170" s="32" t="inlineStr">
        <is>
          <t>Shuppet</t>
        </is>
      </c>
      <c r="B170" s="32" t="inlineStr">
        <is>
          <t>Wild</t>
        </is>
      </c>
      <c r="C170" s="32" t="inlineStr">
        <is>
          <t>Split 7</t>
        </is>
      </c>
      <c r="D170" s="32" t="inlineStr">
        <is>
          <t>Split 7</t>
        </is>
      </c>
      <c r="E170" s="32" t="inlineStr">
        <is>
          <t>MAP_MT_PYRE_1F, MAP_MT_PYRE_2F, MAP_MT_PYRE_3F, MAP_MT_PYRE_4F, MAP_MT_PYRE_5F, MAP_MT_PYRE_6F, MAP_MT_PYRE_EXTERIOR, MAP_MT_PYRE_SUMMIT, MAP_ROUTE121, MAP_ROUTE123</t>
        </is>
      </c>
      <c r="F170" s="32" t="n">
        <v>22</v>
      </c>
      <c r="G170" s="32" t="inlineStr">
        <is>
          <t>Lv 37 -&gt; Banette</t>
        </is>
      </c>
      <c r="H170" s="32" t="inlineStr">
        <is>
          <t>see Evolution Changes sheet</t>
        </is>
      </c>
    </row>
    <row r="171">
      <c r="A171" s="77" t="inlineStr">
        <is>
          <t>Skarmory</t>
        </is>
      </c>
      <c r="B171" s="77" t="inlineStr">
        <is>
          <t>Wild</t>
        </is>
      </c>
      <c r="C171" s="77" t="inlineStr">
        <is>
          <t>Split 5</t>
        </is>
      </c>
      <c r="D171" s="77" t="inlineStr">
        <is>
          <t>Split 5</t>
        </is>
      </c>
      <c r="E171" s="77" t="inlineStr">
        <is>
          <t>MAP_ROUTE113</t>
        </is>
      </c>
      <c r="F171" s="77" t="n">
        <v>16</v>
      </c>
      <c r="G171" s="77" t="n"/>
      <c r="H171" s="77" t="inlineStr">
        <is>
          <t>see Evolution Changes sheet</t>
        </is>
      </c>
    </row>
    <row r="172">
      <c r="A172" s="32" t="inlineStr">
        <is>
          <t>Skiddo</t>
        </is>
      </c>
      <c r="B172" s="32" t="inlineStr">
        <is>
          <t>Wild</t>
        </is>
      </c>
      <c r="C172" s="32" t="inlineStr">
        <is>
          <t>Split 2</t>
        </is>
      </c>
      <c r="D172" s="32" t="inlineStr">
        <is>
          <t>Split 2</t>
        </is>
      </c>
      <c r="E172" s="32" t="inlineStr">
        <is>
          <t>MAP_ROUTE104</t>
        </is>
      </c>
      <c r="F172" s="32" t="n">
        <v>6</v>
      </c>
      <c r="G172" s="32" t="inlineStr">
        <is>
          <t>Lv 28 -&gt; Gogoat</t>
        </is>
      </c>
      <c r="H172" s="32" t="inlineStr">
        <is>
          <t>see Evolution Changes sheet</t>
        </is>
      </c>
    </row>
    <row r="173">
      <c r="A173" s="77" t="inlineStr">
        <is>
          <t>Skorupi</t>
        </is>
      </c>
      <c r="B173" s="77" t="inlineStr">
        <is>
          <t>Trade</t>
        </is>
      </c>
      <c r="C173" s="77" t="inlineStr">
        <is>
          <t>Split 4</t>
        </is>
      </c>
      <c r="D173" s="77" t="inlineStr">
        <is>
          <t>Split 4</t>
        </is>
      </c>
      <c r="E173" s="77" t="inlineStr">
        <is>
          <t>VerdanturfTown</t>
        </is>
      </c>
      <c r="F173" s="77" t="n"/>
      <c r="G173" s="77" t="inlineStr">
        <is>
          <t>Lv 32 -&gt; Drapion</t>
        </is>
      </c>
      <c r="H173" s="77" t="inlineStr">
        <is>
          <t>see Evolution Changes sheet</t>
        </is>
      </c>
    </row>
    <row r="174">
      <c r="A174" s="32" t="inlineStr">
        <is>
          <t>Skrelp</t>
        </is>
      </c>
      <c r="B174" s="32" t="inlineStr">
        <is>
          <t>Wild</t>
        </is>
      </c>
      <c r="C174" s="32" t="inlineStr">
        <is>
          <t>Split 1</t>
        </is>
      </c>
      <c r="D174" s="32" t="inlineStr">
        <is>
          <t>Split 1, Unassigned</t>
        </is>
      </c>
      <c r="E174" s="32" t="inlineStr">
        <is>
          <t>MAP_PETALBURG_COAST, MAP_ROUTE115</t>
        </is>
      </c>
      <c r="F174" s="32" t="n">
        <v>10</v>
      </c>
      <c r="G174" s="32" t="inlineStr">
        <is>
          <t>Lv 42 -&gt; Dragalge</t>
        </is>
      </c>
      <c r="H174" s="32" t="inlineStr">
        <is>
          <t>see Evolution Changes sheet</t>
        </is>
      </c>
    </row>
    <row r="175">
      <c r="A175" s="77" t="inlineStr">
        <is>
          <t>Slugma</t>
        </is>
      </c>
      <c r="B175" s="77" t="inlineStr">
        <is>
          <t>Wild</t>
        </is>
      </c>
      <c r="C175" s="77" t="inlineStr">
        <is>
          <t>Split 1</t>
        </is>
      </c>
      <c r="D175" s="77" t="inlineStr">
        <is>
          <t>Split 1, Split 5</t>
        </is>
      </c>
      <c r="E175" s="77" t="inlineStr">
        <is>
          <t>MAP_FIERY_PATH, MAP_OLDALE_TOWN, MAP_ROUTE113</t>
        </is>
      </c>
      <c r="F175" s="77" t="n">
        <v>3</v>
      </c>
      <c r="G175" s="77" t="inlineStr">
        <is>
          <t>Lv 38 -&gt; Magcargo</t>
        </is>
      </c>
      <c r="H175" s="77" t="inlineStr">
        <is>
          <t>see Evolution Changes sheet</t>
        </is>
      </c>
    </row>
    <row r="176">
      <c r="A176" s="32" t="inlineStr">
        <is>
          <t>Smeargle</t>
        </is>
      </c>
      <c r="B176" s="32" t="inlineStr">
        <is>
          <t>Wild</t>
        </is>
      </c>
      <c r="C176" s="32" t="inlineStr">
        <is>
          <t>Unassigned</t>
        </is>
      </c>
      <c r="D176" s="32" t="inlineStr">
        <is>
          <t>Unassigned, Postgame</t>
        </is>
      </c>
      <c r="E176" s="32" t="inlineStr">
        <is>
          <t>MAP_ALTERING_CAVE, MAP_ARTISAN_CAVE_1F, MAP_ARTISAN_CAVE_B1F</t>
        </is>
      </c>
      <c r="F176" s="32" t="n">
        <v>18</v>
      </c>
      <c r="G176" s="32" t="n"/>
      <c r="H176" s="32" t="inlineStr">
        <is>
          <t>see Evolution Changes sheet</t>
        </is>
      </c>
    </row>
    <row r="177">
      <c r="A177" s="77" t="inlineStr">
        <is>
          <t>Snivy</t>
        </is>
      </c>
      <c r="B177" s="77" t="inlineStr">
        <is>
          <t>Wild</t>
        </is>
      </c>
      <c r="C177" s="77" t="inlineStr">
        <is>
          <t>Split 2</t>
        </is>
      </c>
      <c r="D177" s="77" t="inlineStr">
        <is>
          <t>Split 2</t>
        </is>
      </c>
      <c r="E177" s="77" t="inlineStr">
        <is>
          <t>MAP_ROUTE104</t>
        </is>
      </c>
      <c r="F177" s="77" t="n">
        <v>7</v>
      </c>
      <c r="G177" s="77" t="inlineStr">
        <is>
          <t>Lv 17 -&gt; Servine</t>
        </is>
      </c>
      <c r="H177" s="77" t="inlineStr">
        <is>
          <t>see Evolution Changes sheet</t>
        </is>
      </c>
    </row>
    <row r="178">
      <c r="A178" s="32" t="inlineStr">
        <is>
          <t>Snorunt</t>
        </is>
      </c>
      <c r="B178" s="32" t="inlineStr">
        <is>
          <t>Wild</t>
        </is>
      </c>
      <c r="C178" s="32" t="inlineStr">
        <is>
          <t>Split 7</t>
        </is>
      </c>
      <c r="D178" s="32" t="inlineStr">
        <is>
          <t>Split 7</t>
        </is>
      </c>
      <c r="E178" s="32" t="inlineStr">
        <is>
          <t>MAP_SHOAL_CAVE_LOW_TIDE_ICE_ROOM</t>
        </is>
      </c>
      <c r="F178" s="32" t="n">
        <v>26</v>
      </c>
      <c r="G178" s="32" t="inlineStr">
        <is>
          <t>Lv 42 -&gt; Glalie; Item Female (Dawn Stone) -&gt; Froslass</t>
        </is>
      </c>
      <c r="H178" s="32" t="inlineStr">
        <is>
          <t>see Evolution Changes sheet</t>
        </is>
      </c>
    </row>
    <row r="179">
      <c r="A179" s="77" t="inlineStr">
        <is>
          <t>Snubbull</t>
        </is>
      </c>
      <c r="B179" s="77" t="inlineStr">
        <is>
          <t>Wild</t>
        </is>
      </c>
      <c r="C179" s="77" t="inlineStr">
        <is>
          <t>Postgame</t>
        </is>
      </c>
      <c r="D179" s="77" t="inlineStr">
        <is>
          <t>Postgame</t>
        </is>
      </c>
      <c r="E179" s="77" t="inlineStr">
        <is>
          <t>MAP_SAFARI_ZONE_SOUTHEAST</t>
        </is>
      </c>
      <c r="F179" s="77" t="n">
        <v>34</v>
      </c>
      <c r="G179" s="77" t="inlineStr">
        <is>
          <t>Lv 23 -&gt; Granbull</t>
        </is>
      </c>
      <c r="H179" s="77" t="inlineStr">
        <is>
          <t>see Evolution Changes sheet</t>
        </is>
      </c>
    </row>
    <row r="180">
      <c r="A180" s="32" t="inlineStr">
        <is>
          <t>Solrock</t>
        </is>
      </c>
      <c r="B180" s="32" t="inlineStr">
        <is>
          <t>Wild</t>
        </is>
      </c>
      <c r="C180" s="32" t="inlineStr">
        <is>
          <t>Unassigned</t>
        </is>
      </c>
      <c r="D180" s="32" t="inlineStr">
        <is>
          <t>Unassigned</t>
        </is>
      </c>
      <c r="E180" s="32" t="inlineStr">
        <is>
          <t>MAP_METEOR_FALLS_1F_1R, MAP_METEOR_FALLS_1F_2R, MAP_METEOR_FALLS_B1F_1R, MAP_METEOR_FALLS_B1F_2R, MAP_METEOR_FALLS_STEVENS_CAVE</t>
        </is>
      </c>
      <c r="F180" s="32" t="n">
        <v>5</v>
      </c>
      <c r="G180" s="32" t="n"/>
      <c r="H180" s="32" t="inlineStr">
        <is>
          <t>see Evolution Changes sheet</t>
        </is>
      </c>
    </row>
    <row r="181">
      <c r="A181" s="77" t="inlineStr">
        <is>
          <t>Spheal</t>
        </is>
      </c>
      <c r="B181" s="77" t="inlineStr">
        <is>
          <t>Wild</t>
        </is>
      </c>
      <c r="C181" s="77" t="inlineStr">
        <is>
          <t>Split 1</t>
        </is>
      </c>
      <c r="D181" s="77" t="inlineStr">
        <is>
          <t>Split 1, Split 7</t>
        </is>
      </c>
      <c r="E181" s="77" t="inlineStr">
        <is>
          <t>MAP_PETALBURG_CITY, MAP_SHOAL_CAVE_LOW_TIDE_ENTRANCE_ROOM, MAP_SHOAL_CAVE_LOW_TIDE_ICE_ROOM, MAP_SHOAL_CAVE_LOW_TIDE_INNER_ROOM, MAP_SHOAL_CAVE_LOW_TIDE_LOWER_ROOM, MAP_SHOAL_CAVE_LOW_TIDE_STAIRS_ROOM</t>
        </is>
      </c>
      <c r="F181" s="77" t="n">
        <v>5</v>
      </c>
      <c r="G181" s="77" t="inlineStr">
        <is>
          <t>Lv 32 -&gt; Sealeo</t>
        </is>
      </c>
      <c r="H181" s="77" t="inlineStr">
        <is>
          <t>see Evolution Changes sheet</t>
        </is>
      </c>
    </row>
    <row r="182">
      <c r="A182" s="32" t="inlineStr">
        <is>
          <t>Spinarak</t>
        </is>
      </c>
      <c r="B182" s="32" t="inlineStr">
        <is>
          <t>Wild</t>
        </is>
      </c>
      <c r="C182" s="32" t="inlineStr">
        <is>
          <t>Split 2</t>
        </is>
      </c>
      <c r="D182" s="32" t="inlineStr">
        <is>
          <t>Split 2, Postgame</t>
        </is>
      </c>
      <c r="E182" s="32" t="inlineStr">
        <is>
          <t>MAP_PETALBURG_WOODS, MAP_SAFARI_ZONE_SOUTHEAST</t>
        </is>
      </c>
      <c r="F182" s="32" t="n">
        <v>11</v>
      </c>
      <c r="G182" s="32" t="inlineStr">
        <is>
          <t>Lv 22 -&gt; Ariados</t>
        </is>
      </c>
      <c r="H182" s="32" t="inlineStr">
        <is>
          <t>see Evolution Changes sheet</t>
        </is>
      </c>
    </row>
    <row r="183">
      <c r="A183" s="77" t="inlineStr">
        <is>
          <t>Spinda</t>
        </is>
      </c>
      <c r="B183" s="77" t="inlineStr">
        <is>
          <t>Wild</t>
        </is>
      </c>
      <c r="C183" s="77" t="inlineStr">
        <is>
          <t>Split 5</t>
        </is>
      </c>
      <c r="D183" s="77" t="inlineStr">
        <is>
          <t>Split 5</t>
        </is>
      </c>
      <c r="E183" s="77" t="inlineStr">
        <is>
          <t>MAP_ROUTE113</t>
        </is>
      </c>
      <c r="F183" s="77" t="n">
        <v>14</v>
      </c>
      <c r="G183" s="77" t="n"/>
      <c r="H183" s="77" t="inlineStr">
        <is>
          <t>see Evolution Changes sheet</t>
        </is>
      </c>
    </row>
    <row r="184">
      <c r="A184" s="32" t="inlineStr">
        <is>
          <t>Spoink</t>
        </is>
      </c>
      <c r="B184" s="32" t="inlineStr">
        <is>
          <t>Wild</t>
        </is>
      </c>
      <c r="C184" s="32" t="inlineStr">
        <is>
          <t>Split 1</t>
        </is>
      </c>
      <c r="D184" s="32" t="inlineStr">
        <is>
          <t>Split 1, Split 5</t>
        </is>
      </c>
      <c r="E184" s="32" t="inlineStr">
        <is>
          <t>MAP_JAGGED_PASS, MAP_ROUTE102</t>
        </is>
      </c>
      <c r="F184" s="32" t="n">
        <v>4</v>
      </c>
      <c r="G184" s="32" t="inlineStr">
        <is>
          <t>Lv 32 -&gt; Grumpig</t>
        </is>
      </c>
      <c r="H184" s="32" t="inlineStr">
        <is>
          <t>see Evolution Changes sheet</t>
        </is>
      </c>
    </row>
    <row r="185">
      <c r="A185" s="77" t="inlineStr">
        <is>
          <t>Squirtle</t>
        </is>
      </c>
      <c r="B185" s="77" t="inlineStr">
        <is>
          <t>Wild</t>
        </is>
      </c>
      <c r="C185" s="77" t="inlineStr">
        <is>
          <t>Unassigned</t>
        </is>
      </c>
      <c r="D185" s="77" t="inlineStr">
        <is>
          <t>Unassigned</t>
        </is>
      </c>
      <c r="E185" s="77" t="inlineStr">
        <is>
          <t>MAP_ROUTE115</t>
        </is>
      </c>
      <c r="F185" s="77" t="n">
        <v>5</v>
      </c>
      <c r="G185" s="77" t="inlineStr">
        <is>
          <t>Lv 16 -&gt; Wartortle</t>
        </is>
      </c>
      <c r="H185" s="77" t="inlineStr">
        <is>
          <t>see Evolution Changes sheet</t>
        </is>
      </c>
    </row>
    <row r="186">
      <c r="A186" s="32" t="inlineStr">
        <is>
          <t>Stantler</t>
        </is>
      </c>
      <c r="B186" s="32" t="inlineStr">
        <is>
          <t>Wild</t>
        </is>
      </c>
      <c r="C186" s="32" t="inlineStr">
        <is>
          <t>Postgame</t>
        </is>
      </c>
      <c r="D186" s="32" t="inlineStr">
        <is>
          <t>Postgame</t>
        </is>
      </c>
      <c r="E186" s="32" t="inlineStr">
        <is>
          <t>MAP_ALTERING_CAVE, MAP_SAFARI_ZONE_SOUTHEAST</t>
        </is>
      </c>
      <c r="F186" s="32" t="n">
        <v>18</v>
      </c>
      <c r="G186" s="32" t="inlineStr">
        <is>
          <t>Use Move Twenty Times MOVE_PSYSHIELD_BASH -&gt; Wyrdeer</t>
        </is>
      </c>
      <c r="H186" s="32" t="inlineStr">
        <is>
          <t>see Evolution Changes sheet</t>
        </is>
      </c>
    </row>
    <row r="187">
      <c r="A187" s="77" t="inlineStr">
        <is>
          <t>Starly</t>
        </is>
      </c>
      <c r="B187" s="77" t="inlineStr">
        <is>
          <t>Wild</t>
        </is>
      </c>
      <c r="C187" s="77" t="inlineStr">
        <is>
          <t>Split 1</t>
        </is>
      </c>
      <c r="D187" s="77" t="inlineStr">
        <is>
          <t>Split 1</t>
        </is>
      </c>
      <c r="E187" s="77" t="inlineStr">
        <is>
          <t>MAP_ROUTE101, MAP_ROUTE103</t>
        </is>
      </c>
      <c r="F187" s="77" t="n">
        <v>3</v>
      </c>
      <c r="G187" s="77" t="inlineStr">
        <is>
          <t>Lv 14 -&gt; Staravia</t>
        </is>
      </c>
      <c r="H187" s="77" t="inlineStr">
        <is>
          <t>see Evolution Changes sheet</t>
        </is>
      </c>
    </row>
    <row r="188">
      <c r="A188" s="32" t="inlineStr">
        <is>
          <t>Staryu</t>
        </is>
      </c>
      <c r="B188" s="32" t="inlineStr">
        <is>
          <t>Wild</t>
        </is>
      </c>
      <c r="C188" s="32" t="inlineStr">
        <is>
          <t>Split 1</t>
        </is>
      </c>
      <c r="D188" s="32" t="inlineStr">
        <is>
          <t>Split 1, Split 7</t>
        </is>
      </c>
      <c r="E188" s="32" t="inlineStr">
        <is>
          <t>MAP_LILYCOVE_CITY, MAP_PETALBURG_COAST</t>
        </is>
      </c>
      <c r="F188" s="32" t="n">
        <v>25</v>
      </c>
      <c r="G188" s="32" t="inlineStr">
        <is>
          <t>Item (Water Stone) -&gt; Starmie</t>
        </is>
      </c>
      <c r="H188" s="32" t="inlineStr">
        <is>
          <t>see Evolution Changes sheet</t>
        </is>
      </c>
    </row>
    <row r="189">
      <c r="A189" s="77" t="inlineStr">
        <is>
          <t>Stunfisk</t>
        </is>
      </c>
      <c r="B189" s="77" t="inlineStr">
        <is>
          <t>Wild</t>
        </is>
      </c>
      <c r="C189" s="77" t="inlineStr">
        <is>
          <t>Split 1</t>
        </is>
      </c>
      <c r="D189" s="77" t="inlineStr">
        <is>
          <t>Split 1</t>
        </is>
      </c>
      <c r="E189" s="77" t="inlineStr">
        <is>
          <t>MAP_PETALBURG_CITY</t>
        </is>
      </c>
      <c r="F189" s="77" t="n">
        <v>6</v>
      </c>
      <c r="G189" s="77" t="n"/>
      <c r="H189" s="77" t="inlineStr">
        <is>
          <t>see Evolution Changes sheet</t>
        </is>
      </c>
    </row>
    <row r="190">
      <c r="A190" s="32" t="inlineStr">
        <is>
          <t>Sunkern</t>
        </is>
      </c>
      <c r="B190" s="32" t="inlineStr">
        <is>
          <t>Wild</t>
        </is>
      </c>
      <c r="C190" s="32" t="inlineStr">
        <is>
          <t>Split 1</t>
        </is>
      </c>
      <c r="D190" s="32" t="inlineStr">
        <is>
          <t>Split 1, Postgame</t>
        </is>
      </c>
      <c r="E190" s="32" t="inlineStr">
        <is>
          <t>MAP_ROUTE101, MAP_ROUTE103, MAP_SAFARI_ZONE_NORTHEAST, MAP_SAFARI_ZONE_SOUTHEAST</t>
        </is>
      </c>
      <c r="F190" s="32" t="n">
        <v>3</v>
      </c>
      <c r="G190" s="32" t="inlineStr">
        <is>
          <t>Item (Sun Stone) -&gt; Sunflora</t>
        </is>
      </c>
      <c r="H190" s="32" t="inlineStr">
        <is>
          <t>see Evolution Changes sheet</t>
        </is>
      </c>
    </row>
    <row r="191">
      <c r="A191" s="77" t="inlineStr">
        <is>
          <t>Surskit</t>
        </is>
      </c>
      <c r="B191" s="77" t="inlineStr">
        <is>
          <t>Wild</t>
        </is>
      </c>
      <c r="C191" s="77" t="inlineStr">
        <is>
          <t>Split 4</t>
        </is>
      </c>
      <c r="D191" s="77" t="inlineStr">
        <is>
          <t>Split 4</t>
        </is>
      </c>
      <c r="E191" s="77" t="inlineStr">
        <is>
          <t>MAP_ROUTE117</t>
        </is>
      </c>
      <c r="F191" s="77" t="n">
        <v>30</v>
      </c>
      <c r="G191" s="77" t="inlineStr">
        <is>
          <t>Lv 22 -&gt; Masquerain</t>
        </is>
      </c>
      <c r="H191" s="77" t="inlineStr">
        <is>
          <t>see Evolution Changes sheet</t>
        </is>
      </c>
    </row>
    <row r="192">
      <c r="A192" s="32" t="inlineStr">
        <is>
          <t>Swablu</t>
        </is>
      </c>
      <c r="B192" s="32" t="inlineStr">
        <is>
          <t>Wild</t>
        </is>
      </c>
      <c r="C192" s="32" t="inlineStr">
        <is>
          <t>Split 5</t>
        </is>
      </c>
      <c r="D192" s="32" t="inlineStr">
        <is>
          <t>Split 5, Unassigned</t>
        </is>
      </c>
      <c r="E192" s="32" t="inlineStr">
        <is>
          <t>MAP_ROUTE114, MAP_ROUTE115</t>
        </is>
      </c>
      <c r="F192" s="32" t="n">
        <v>15</v>
      </c>
      <c r="G192" s="32" t="inlineStr">
        <is>
          <t>Lv 35 -&gt; Altaria</t>
        </is>
      </c>
      <c r="H192" s="32" t="inlineStr">
        <is>
          <t>see Evolution Changes sheet</t>
        </is>
      </c>
    </row>
    <row r="193">
      <c r="A193" s="77" t="inlineStr">
        <is>
          <t>Swellow</t>
        </is>
      </c>
      <c r="B193" s="77" t="inlineStr">
        <is>
          <t>Wild</t>
        </is>
      </c>
      <c r="C193" s="77" t="inlineStr">
        <is>
          <t>Unassigned</t>
        </is>
      </c>
      <c r="D193" s="77" t="inlineStr">
        <is>
          <t>Unassigned</t>
        </is>
      </c>
      <c r="E193" s="77" t="inlineStr">
        <is>
          <t>MAP_ROUTE115</t>
        </is>
      </c>
      <c r="F193" s="77" t="n">
        <v>25</v>
      </c>
      <c r="G193" s="77" t="n"/>
      <c r="H193" s="77" t="inlineStr">
        <is>
          <t>see Evolution Changes sheet</t>
        </is>
      </c>
    </row>
    <row r="194">
      <c r="A194" s="32" t="inlineStr">
        <is>
          <t>Taillow</t>
        </is>
      </c>
      <c r="B194" s="32" t="inlineStr">
        <is>
          <t>Wild</t>
        </is>
      </c>
      <c r="C194" s="32" t="inlineStr">
        <is>
          <t>Unassigned</t>
        </is>
      </c>
      <c r="D194" s="32" t="inlineStr">
        <is>
          <t>Unassigned</t>
        </is>
      </c>
      <c r="E194" s="32" t="inlineStr">
        <is>
          <t>MAP_ROUTE115</t>
        </is>
      </c>
      <c r="F194" s="32" t="n">
        <v>23</v>
      </c>
      <c r="G194" s="32" t="inlineStr">
        <is>
          <t>Lv 22 -&gt; Swellow</t>
        </is>
      </c>
      <c r="H194" s="32" t="inlineStr">
        <is>
          <t>see Evolution Changes sheet</t>
        </is>
      </c>
    </row>
    <row r="195">
      <c r="A195" s="77" t="inlineStr">
        <is>
          <t>Teddiursa</t>
        </is>
      </c>
      <c r="B195" s="77" t="inlineStr">
        <is>
          <t>Wild</t>
        </is>
      </c>
      <c r="C195" s="77" t="inlineStr">
        <is>
          <t>Postgame</t>
        </is>
      </c>
      <c r="D195" s="77" t="inlineStr">
        <is>
          <t>Postgame</t>
        </is>
      </c>
      <c r="E195" s="77" t="inlineStr">
        <is>
          <t>MAP_ALTERING_CAVE, MAP_SAFARI_ZONE_NORTHEAST</t>
        </is>
      </c>
      <c r="F195" s="77" t="n">
        <v>6</v>
      </c>
      <c r="G195" s="77" t="inlineStr">
        <is>
          <t>Lv 30 -&gt; Ursaring</t>
        </is>
      </c>
      <c r="H195" s="77" t="inlineStr">
        <is>
          <t>see Evolution Changes sheet</t>
        </is>
      </c>
    </row>
    <row r="196">
      <c r="A196" s="32" t="inlineStr">
        <is>
          <t>Tentacool</t>
        </is>
      </c>
      <c r="B196" s="32" t="inlineStr">
        <is>
          <t>Wild</t>
        </is>
      </c>
      <c r="C196" s="32" t="inlineStr">
        <is>
          <t>Split 1</t>
        </is>
      </c>
      <c r="D196" s="32" t="inlineStr">
        <is>
          <t>Split 1, Split 3, Split 4, Split 6, Split 7, Split 8, Elite Four &amp; Champion, Unassigned</t>
        </is>
      </c>
      <c r="E196" s="32" t="inlineStr">
        <is>
          <t>MAP_ABANDONED_SHIP_HIDDEN_FLOOR_CORRIDORS, MAP_ABANDONED_SHIP_ROOMS_B1F, MAP_DEWFORD_TOWN, MAP_EVER_GRANDE_CITY, MAP_LILYCOVE_CITY, MAP_MOSSDEEP_CITY, MAP_PACIFIDLOG_TOWN, MAP_PETALBURG_COAST, MAP_ROUTE103, MAP_ROUTE105, MAP_ROUTE106, MAP_ROUTE107, M</t>
        </is>
      </c>
      <c r="F196" s="32" t="n">
        <v>5</v>
      </c>
      <c r="G196" s="32" t="inlineStr">
        <is>
          <t>Lv 30 -&gt; Tentacruel</t>
        </is>
      </c>
      <c r="H196" s="32" t="inlineStr">
        <is>
          <t>see Evolution Changes sheet</t>
        </is>
      </c>
    </row>
    <row r="197">
      <c r="A197" s="77" t="inlineStr">
        <is>
          <t>Tentacruel</t>
        </is>
      </c>
      <c r="B197" s="77" t="inlineStr">
        <is>
          <t>Wild</t>
        </is>
      </c>
      <c r="C197" s="77" t="inlineStr">
        <is>
          <t>Split 4</t>
        </is>
      </c>
      <c r="D197" s="77" t="inlineStr">
        <is>
          <t>Split 4</t>
        </is>
      </c>
      <c r="E197" s="77" t="inlineStr">
        <is>
          <t>MAP_ABANDONED_SHIP_HIDDEN_FLOOR_CORRIDORS, MAP_ABANDONED_SHIP_ROOMS_B1F</t>
        </is>
      </c>
      <c r="F197" s="77" t="n">
        <v>20</v>
      </c>
      <c r="G197" s="77" t="n"/>
      <c r="H197" s="77" t="inlineStr">
        <is>
          <t>see Evolution Changes sheet</t>
        </is>
      </c>
    </row>
    <row r="198">
      <c r="A198" s="32" t="inlineStr">
        <is>
          <t>Tepig</t>
        </is>
      </c>
      <c r="B198" s="32" t="inlineStr">
        <is>
          <t>Wild</t>
        </is>
      </c>
      <c r="C198" s="32" t="inlineStr">
        <is>
          <t>Split 1</t>
        </is>
      </c>
      <c r="D198" s="32" t="inlineStr">
        <is>
          <t>Split 1</t>
        </is>
      </c>
      <c r="E198" s="32" t="inlineStr">
        <is>
          <t>MAP_OLDALE_TOWN</t>
        </is>
      </c>
      <c r="F198" s="32" t="n">
        <v>4</v>
      </c>
      <c r="G198" s="32" t="inlineStr">
        <is>
          <t>Lv 17 -&gt; Pignite</t>
        </is>
      </c>
      <c r="H198" s="32" t="inlineStr">
        <is>
          <t>see Evolution Changes sheet</t>
        </is>
      </c>
    </row>
    <row r="199">
      <c r="A199" s="77" t="inlineStr">
        <is>
          <t>Timburr</t>
        </is>
      </c>
      <c r="B199" s="77" t="inlineStr">
        <is>
          <t>Wild</t>
        </is>
      </c>
      <c r="C199" s="77" t="inlineStr">
        <is>
          <t>Split 2</t>
        </is>
      </c>
      <c r="D199" s="77" t="inlineStr">
        <is>
          <t>Split 2</t>
        </is>
      </c>
      <c r="E199" s="77" t="inlineStr">
        <is>
          <t>MAP_ROUTE116</t>
        </is>
      </c>
      <c r="F199" s="77" t="n">
        <v>13</v>
      </c>
      <c r="G199" s="77" t="inlineStr">
        <is>
          <t>Lv 25 -&gt; Gurdurr</t>
        </is>
      </c>
      <c r="H199" s="77" t="inlineStr">
        <is>
          <t>see Evolution Changes sheet</t>
        </is>
      </c>
    </row>
    <row r="200">
      <c r="A200" s="32" t="inlineStr">
        <is>
          <t>Tirtouga</t>
        </is>
      </c>
      <c r="B200" s="32" t="inlineStr">
        <is>
          <t>Wild</t>
        </is>
      </c>
      <c r="C200" s="32" t="inlineStr">
        <is>
          <t>Split 1</t>
        </is>
      </c>
      <c r="D200" s="32" t="inlineStr">
        <is>
          <t>Split 1</t>
        </is>
      </c>
      <c r="E200" s="32" t="inlineStr">
        <is>
          <t>MAP_LITTLEROOT_TOWN</t>
        </is>
      </c>
      <c r="F200" s="32" t="n">
        <v>3</v>
      </c>
      <c r="G200" s="32" t="inlineStr">
        <is>
          <t>Lv 37 -&gt; Carracosta</t>
        </is>
      </c>
      <c r="H200" s="32" t="inlineStr">
        <is>
          <t>see Evolution Changes sheet</t>
        </is>
      </c>
    </row>
    <row r="201">
      <c r="A201" s="77" t="inlineStr">
        <is>
          <t>Torkoal</t>
        </is>
      </c>
      <c r="B201" s="77" t="inlineStr">
        <is>
          <t>Wild</t>
        </is>
      </c>
      <c r="C201" s="77" t="inlineStr">
        <is>
          <t>Split 5</t>
        </is>
      </c>
      <c r="D201" s="77" t="inlineStr">
        <is>
          <t>Split 5</t>
        </is>
      </c>
      <c r="E201" s="77" t="inlineStr">
        <is>
          <t>MAP_FIERY_PATH, MAP_MAGMA_HIDEOUT_1F, MAP_MAGMA_HIDEOUT_2F_1R, MAP_MAGMA_HIDEOUT_2F_2R, MAP_MAGMA_HIDEOUT_2F_3R, MAP_MAGMA_HIDEOUT_3F_1R, MAP_MAGMA_HIDEOUT_3F_2R, MAP_MAGMA_HIDEOUT_3F_3R, MAP_MAGMA_HIDEOUT_4F</t>
        </is>
      </c>
      <c r="F201" s="77" t="n">
        <v>14</v>
      </c>
      <c r="G201" s="77" t="n"/>
      <c r="H201" s="77" t="inlineStr">
        <is>
          <t>see Evolution Changes sheet</t>
        </is>
      </c>
    </row>
    <row r="202">
      <c r="A202" s="32" t="inlineStr">
        <is>
          <t>Totodile</t>
        </is>
      </c>
      <c r="B202" s="32" t="inlineStr">
        <is>
          <t>Gift, Trade</t>
        </is>
      </c>
      <c r="C202" s="32" t="inlineStr">
        <is>
          <t>Split 1</t>
        </is>
      </c>
      <c r="D202" s="32" t="inlineStr">
        <is>
          <t>Split 1, Unassigned</t>
        </is>
      </c>
      <c r="E202" s="32" t="inlineStr">
        <is>
          <t>LittlerootTown_ProfessorBirchsLab, StarterRoom</t>
        </is>
      </c>
      <c r="F202" s="32" t="n"/>
      <c r="G202" s="32" t="inlineStr">
        <is>
          <t>Lv 18 -&gt; Croconaw</t>
        </is>
      </c>
      <c r="H202" s="32" t="inlineStr">
        <is>
          <t>see Evolution Changes sheet</t>
        </is>
      </c>
    </row>
    <row r="203">
      <c r="A203" s="77" t="inlineStr">
        <is>
          <t>Trapinch</t>
        </is>
      </c>
      <c r="B203" s="77" t="inlineStr">
        <is>
          <t>Wild</t>
        </is>
      </c>
      <c r="C203" s="77" t="inlineStr">
        <is>
          <t>Split 5</t>
        </is>
      </c>
      <c r="D203" s="77" t="inlineStr">
        <is>
          <t>Split 5</t>
        </is>
      </c>
      <c r="E203" s="77" t="inlineStr">
        <is>
          <t>MAP_MIRAGE_TOWER_1F, MAP_MIRAGE_TOWER_2F, MAP_MIRAGE_TOWER_3F, MAP_MIRAGE_TOWER_4F, MAP_ROUTE111</t>
        </is>
      </c>
      <c r="F203" s="77" t="n">
        <v>19</v>
      </c>
      <c r="G203" s="77" t="inlineStr">
        <is>
          <t>Lv 35 -&gt; Vibrava</t>
        </is>
      </c>
      <c r="H203" s="77" t="inlineStr">
        <is>
          <t>see Evolution Changes sheet</t>
        </is>
      </c>
    </row>
    <row r="204">
      <c r="A204" s="32" t="inlineStr">
        <is>
          <t>Treecko</t>
        </is>
      </c>
      <c r="B204" s="32" t="inlineStr">
        <is>
          <t>Wild</t>
        </is>
      </c>
      <c r="C204" s="32" t="inlineStr">
        <is>
          <t>Split 2</t>
        </is>
      </c>
      <c r="D204" s="32" t="inlineStr">
        <is>
          <t>Split 2</t>
        </is>
      </c>
      <c r="E204" s="32" t="inlineStr">
        <is>
          <t>MAP_RUSTBORO_CITY</t>
        </is>
      </c>
      <c r="F204" s="32" t="n">
        <v>12</v>
      </c>
      <c r="G204" s="32" t="inlineStr">
        <is>
          <t>Lv 16 -&gt; Grovyle</t>
        </is>
      </c>
      <c r="H204" s="32" t="inlineStr">
        <is>
          <t>see Evolution Changes sheet</t>
        </is>
      </c>
    </row>
    <row r="205">
      <c r="A205" s="77" t="inlineStr">
        <is>
          <t>Tropius</t>
        </is>
      </c>
      <c r="B205" s="77" t="inlineStr">
        <is>
          <t>Wild</t>
        </is>
      </c>
      <c r="C205" s="77" t="inlineStr">
        <is>
          <t>Split 6</t>
        </is>
      </c>
      <c r="D205" s="77" t="inlineStr">
        <is>
          <t>Split 6</t>
        </is>
      </c>
      <c r="E205" s="77" t="inlineStr">
        <is>
          <t>MAP_ROUTE119</t>
        </is>
      </c>
      <c r="F205" s="77" t="n">
        <v>25</v>
      </c>
      <c r="G205" s="77" t="n"/>
      <c r="H205" s="77" t="inlineStr">
        <is>
          <t>see Evolution Changes sheet</t>
        </is>
      </c>
    </row>
    <row r="206">
      <c r="A206" s="32" t="inlineStr">
        <is>
          <t>Turtwig</t>
        </is>
      </c>
      <c r="B206" s="32" t="inlineStr">
        <is>
          <t>Wild</t>
        </is>
      </c>
      <c r="C206" s="32" t="inlineStr">
        <is>
          <t>Split 2</t>
        </is>
      </c>
      <c r="D206" s="32" t="inlineStr">
        <is>
          <t>Split 2</t>
        </is>
      </c>
      <c r="E206" s="32" t="inlineStr">
        <is>
          <t>MAP_RUSTBORO_CITY</t>
        </is>
      </c>
      <c r="F206" s="32" t="n">
        <v>12</v>
      </c>
      <c r="G206" s="32" t="inlineStr">
        <is>
          <t>Lv 18 -&gt; Grotle</t>
        </is>
      </c>
      <c r="H206" s="32" t="inlineStr">
        <is>
          <t>see Evolution Changes sheet</t>
        </is>
      </c>
    </row>
    <row r="207">
      <c r="A207" s="77" t="inlineStr">
        <is>
          <t>Venipede</t>
        </is>
      </c>
      <c r="B207" s="77" t="inlineStr">
        <is>
          <t>Wild</t>
        </is>
      </c>
      <c r="C207" s="77" t="inlineStr">
        <is>
          <t>Split 2</t>
        </is>
      </c>
      <c r="D207" s="77" t="inlineStr">
        <is>
          <t>Split 2</t>
        </is>
      </c>
      <c r="E207" s="77" t="inlineStr">
        <is>
          <t>MAP_PETALBURG_WOODS</t>
        </is>
      </c>
      <c r="F207" s="77" t="n">
        <v>12</v>
      </c>
      <c r="G207" s="77" t="inlineStr">
        <is>
          <t>Lv 22 -&gt; Whirlipede</t>
        </is>
      </c>
      <c r="H207" s="77" t="inlineStr">
        <is>
          <t>see Evolution Changes sheet</t>
        </is>
      </c>
    </row>
    <row r="208">
      <c r="A208" s="32" t="inlineStr">
        <is>
          <t>Venusaur</t>
        </is>
      </c>
      <c r="B208" s="32" t="inlineStr">
        <is>
          <t>Wild</t>
        </is>
      </c>
      <c r="C208" s="32" t="inlineStr">
        <is>
          <t>Unassigned</t>
        </is>
      </c>
      <c r="D208" s="32" t="inlineStr">
        <is>
          <t>Unassigned</t>
        </is>
      </c>
      <c r="E208" s="32" t="n"/>
      <c r="F208" s="32" t="n">
        <v>5</v>
      </c>
      <c r="G208" s="32" t="n"/>
      <c r="H208" s="32" t="inlineStr">
        <is>
          <t>see Evolution Changes sheet</t>
        </is>
      </c>
    </row>
    <row r="209">
      <c r="A209" s="77" t="inlineStr">
        <is>
          <t>Volbeat</t>
        </is>
      </c>
      <c r="B209" s="77" t="inlineStr">
        <is>
          <t>Wild</t>
        </is>
      </c>
      <c r="C209" s="77" t="inlineStr">
        <is>
          <t>Split 4</t>
        </is>
      </c>
      <c r="D209" s="77" t="inlineStr">
        <is>
          <t>Split 4</t>
        </is>
      </c>
      <c r="E209" s="77" t="inlineStr">
        <is>
          <t>MAP_ROUTE117</t>
        </is>
      </c>
      <c r="F209" s="77" t="n">
        <v>13</v>
      </c>
      <c r="G209" s="77" t="n"/>
      <c r="H209" s="77" t="inlineStr">
        <is>
          <t>see Evolution Changes sheet</t>
        </is>
      </c>
    </row>
    <row r="210">
      <c r="A210" s="32" t="inlineStr">
        <is>
          <t>Voltorb</t>
        </is>
      </c>
      <c r="B210" s="32" t="inlineStr">
        <is>
          <t>Wild</t>
        </is>
      </c>
      <c r="C210" s="32" t="inlineStr">
        <is>
          <t>Split 4</t>
        </is>
      </c>
      <c r="D210" s="32" t="inlineStr">
        <is>
          <t>Split 4</t>
        </is>
      </c>
      <c r="E210" s="32" t="inlineStr">
        <is>
          <t>MAP_NEW_MAUVILLE_ENTRANCE, MAP_NEW_MAUVILLE_INSIDE</t>
        </is>
      </c>
      <c r="F210" s="32" t="n">
        <v>22</v>
      </c>
      <c r="G210" s="32" t="inlineStr">
        <is>
          <t>Lv 30 -&gt; Electrode</t>
        </is>
      </c>
      <c r="H210" s="32" t="inlineStr">
        <is>
          <t>see Evolution Changes sheet</t>
        </is>
      </c>
    </row>
    <row r="211">
      <c r="A211" s="77" t="inlineStr">
        <is>
          <t>Vulpix</t>
        </is>
      </c>
      <c r="B211" s="77" t="inlineStr">
        <is>
          <t>Wild</t>
        </is>
      </c>
      <c r="C211" s="77" t="inlineStr">
        <is>
          <t>Split 1</t>
        </is>
      </c>
      <c r="D211" s="77" t="inlineStr">
        <is>
          <t>Split 1, Split 7</t>
        </is>
      </c>
      <c r="E211" s="77" t="inlineStr">
        <is>
          <t>MAP_MT_PYRE_EXTERIOR, MAP_OLDALE_TOWN</t>
        </is>
      </c>
      <c r="F211" s="77" t="n">
        <v>4</v>
      </c>
      <c r="G211" s="77" t="inlineStr">
        <is>
          <t>Item (Fire Stone) -&gt; Ninetales</t>
        </is>
      </c>
      <c r="H211" s="77" t="inlineStr">
        <is>
          <t>see Evolution Changes sheet</t>
        </is>
      </c>
    </row>
    <row r="212">
      <c r="A212" s="32" t="inlineStr">
        <is>
          <t>Wailmer</t>
        </is>
      </c>
      <c r="B212" s="32" t="inlineStr">
        <is>
          <t>Wild</t>
        </is>
      </c>
      <c r="C212" s="32" t="inlineStr">
        <is>
          <t>Split 1</t>
        </is>
      </c>
      <c r="D212" s="32" t="inlineStr">
        <is>
          <t>Split 1, Split 3, Split 4, Split 7, Split 8, Elite Four &amp; Champion, Unassigned</t>
        </is>
      </c>
      <c r="E212" s="32" t="inlineStr">
        <is>
          <t>MAP_DEWFORD_TOWN, MAP_EVER_GRANDE_CITY, MAP_LILYCOVE_CITY, MAP_MOSSDEEP_CITY, MAP_PACIFIDLOG_TOWN, MAP_ROUTE103, MAP_ROUTE105, MAP_ROUTE106, MAP_ROUTE107, MAP_ROUTE108, MAP_ROUTE109, MAP_ROUTE110, MAP_ROUTE115, MAP_ROUTE121, MAP_ROUTE122, MAP_ROUTE12</t>
        </is>
      </c>
      <c r="F212" s="32" t="n">
        <v>10</v>
      </c>
      <c r="G212" s="32" t="inlineStr">
        <is>
          <t>Lv 40 -&gt; Wailord</t>
        </is>
      </c>
      <c r="H212" s="32" t="inlineStr">
        <is>
          <t>see Evolution Changes sheet</t>
        </is>
      </c>
    </row>
    <row r="213">
      <c r="A213" s="77" t="inlineStr">
        <is>
          <t>Wailord</t>
        </is>
      </c>
      <c r="B213" s="77" t="inlineStr">
        <is>
          <t>Wild</t>
        </is>
      </c>
      <c r="C213" s="77" t="inlineStr">
        <is>
          <t>Unassigned</t>
        </is>
      </c>
      <c r="D213" s="77" t="inlineStr">
        <is>
          <t>Unassigned</t>
        </is>
      </c>
      <c r="E213" s="77" t="inlineStr">
        <is>
          <t>MAP_ROUTE129</t>
        </is>
      </c>
      <c r="F213" s="77" t="n">
        <v>25</v>
      </c>
      <c r="G213" s="77" t="n"/>
      <c r="H213" s="77" t="inlineStr">
        <is>
          <t>see Evolution Changes sheet</t>
        </is>
      </c>
    </row>
    <row r="214">
      <c r="A214" s="32" t="inlineStr">
        <is>
          <t>Wartortle</t>
        </is>
      </c>
      <c r="B214" s="32" t="inlineStr">
        <is>
          <t>Wild</t>
        </is>
      </c>
      <c r="C214" s="32" t="inlineStr">
        <is>
          <t>Unassigned</t>
        </is>
      </c>
      <c r="D214" s="32" t="inlineStr">
        <is>
          <t>Unassigned</t>
        </is>
      </c>
      <c r="E214" s="32" t="n"/>
      <c r="F214" s="32" t="n">
        <v>5</v>
      </c>
      <c r="G214" s="32" t="inlineStr">
        <is>
          <t>Lv 36 -&gt; Blastoise</t>
        </is>
      </c>
      <c r="H214" s="32" t="inlineStr">
        <is>
          <t>see Evolution Changes sheet</t>
        </is>
      </c>
    </row>
    <row r="215">
      <c r="A215" s="77" t="inlineStr">
        <is>
          <t>Weedle</t>
        </is>
      </c>
      <c r="B215" s="77" t="inlineStr">
        <is>
          <t>Wild</t>
        </is>
      </c>
      <c r="C215" s="77" t="inlineStr">
        <is>
          <t>Split 1</t>
        </is>
      </c>
      <c r="D215" s="77" t="inlineStr">
        <is>
          <t>Split 1</t>
        </is>
      </c>
      <c r="E215" s="77" t="inlineStr">
        <is>
          <t>MAP_VIRIDIAN_FOREST</t>
        </is>
      </c>
      <c r="F215" s="77" t="n">
        <v>9</v>
      </c>
      <c r="G215" s="77" t="inlineStr">
        <is>
          <t>Lv 7 -&gt; Kakuna</t>
        </is>
      </c>
      <c r="H215" s="77" t="inlineStr">
        <is>
          <t>see Evolution Changes sheet</t>
        </is>
      </c>
    </row>
    <row r="216">
      <c r="A216" s="32" t="inlineStr">
        <is>
          <t>Whiscash</t>
        </is>
      </c>
      <c r="B216" s="32" t="inlineStr">
        <is>
          <t>Wild</t>
        </is>
      </c>
      <c r="C216" s="32" t="inlineStr">
        <is>
          <t>Split 4</t>
        </is>
      </c>
      <c r="D216" s="32" t="inlineStr">
        <is>
          <t>Split 4, Elite Four &amp; Champion, Unassigned</t>
        </is>
      </c>
      <c r="E216" s="32" t="inlineStr">
        <is>
          <t>MAP_METEOR_FALLS_1F_2R, MAP_METEOR_FALLS_B1F_1R, MAP_METEOR_FALLS_B1F_2R, MAP_ROUTE117, MAP_VICTORY_ROAD_B2F</t>
        </is>
      </c>
      <c r="F216" s="32" t="n">
        <v>30</v>
      </c>
      <c r="G216" s="32" t="n"/>
      <c r="H216" s="32" t="inlineStr">
        <is>
          <t>see Evolution Changes sheet</t>
        </is>
      </c>
    </row>
    <row r="217">
      <c r="A217" s="77" t="inlineStr">
        <is>
          <t>Whismur</t>
        </is>
      </c>
      <c r="B217" s="77" t="inlineStr">
        <is>
          <t>Wild</t>
        </is>
      </c>
      <c r="C217" s="77" t="inlineStr">
        <is>
          <t>Split 2</t>
        </is>
      </c>
      <c r="D217" s="77" t="inlineStr">
        <is>
          <t>Split 2, Elite Four &amp; Champion, Postgame</t>
        </is>
      </c>
      <c r="E217" s="77" t="inlineStr">
        <is>
          <t>MAP_DESERT_UNDERPASS, MAP_RUSTURF_TUNNEL, MAP_VICTORY_ROAD_1F</t>
        </is>
      </c>
      <c r="F217" s="77" t="n">
        <v>5</v>
      </c>
      <c r="G217" s="77" t="inlineStr">
        <is>
          <t>Lv 20 -&gt; Loudred</t>
        </is>
      </c>
      <c r="H217" s="77" t="inlineStr">
        <is>
          <t>see Evolution Changes sheet</t>
        </is>
      </c>
    </row>
    <row r="218">
      <c r="A218" s="32" t="inlineStr">
        <is>
          <t>Wingull</t>
        </is>
      </c>
      <c r="B218" s="32" t="inlineStr">
        <is>
          <t>Wild</t>
        </is>
      </c>
      <c r="C218" s="32" t="inlineStr">
        <is>
          <t>Split 1</t>
        </is>
      </c>
      <c r="D218" s="32" t="inlineStr">
        <is>
          <t>Split 1, Split 2, Split 3, Split 4, Split 6, Split 7, Split 8, Elite Four &amp; Champion, Unassigned</t>
        </is>
      </c>
      <c r="E218" s="32" t="inlineStr">
        <is>
          <t>MAP_DEWFORD_TOWN, MAP_EVER_GRANDE_CITY, MAP_LILYCOVE_CITY, MAP_MOSSDEEP_CITY, MAP_MT_PYRE_EXTERIOR, MAP_PACIFIDLOG_TOWN, MAP_PETALBURG_COAST, MAP_ROUTE103, MAP_ROUTE104, MAP_ROUTE105, MAP_ROUTE106, MAP_ROUTE107, MAP_ROUTE108, MAP_ROUTE109, MAP_ROUTE1</t>
        </is>
      </c>
      <c r="F218" s="32" t="n">
        <v>3</v>
      </c>
      <c r="G218" s="32" t="inlineStr">
        <is>
          <t>Lv 25 -&gt; Pelipper</t>
        </is>
      </c>
      <c r="H218" s="32" t="inlineStr">
        <is>
          <t>see Evolution Changes sheet</t>
        </is>
      </c>
    </row>
    <row r="219">
      <c r="A219" s="77" t="inlineStr">
        <is>
          <t>Wobbuffet</t>
        </is>
      </c>
      <c r="B219" s="77" t="inlineStr">
        <is>
          <t>Wild</t>
        </is>
      </c>
      <c r="C219" s="77" t="inlineStr">
        <is>
          <t>Unassigned</t>
        </is>
      </c>
      <c r="D219" s="77" t="inlineStr">
        <is>
          <t>Unassigned, Postgame</t>
        </is>
      </c>
      <c r="E219" s="77" t="inlineStr">
        <is>
          <t>MAP_SAFARI_ZONE_SOUTH, MAP_SAFARI_ZONE_SOUTHWEST</t>
        </is>
      </c>
      <c r="F219" s="77" t="n">
        <v>5</v>
      </c>
      <c r="G219" s="77" t="n"/>
      <c r="H219" s="77" t="inlineStr">
        <is>
          <t>see Evolution Changes sheet</t>
        </is>
      </c>
    </row>
    <row r="220">
      <c r="A220" s="32" t="inlineStr">
        <is>
          <t>Woobat</t>
        </is>
      </c>
      <c r="B220" s="32" t="inlineStr">
        <is>
          <t>Wild</t>
        </is>
      </c>
      <c r="C220" s="32" t="inlineStr">
        <is>
          <t>Split 3</t>
        </is>
      </c>
      <c r="D220" s="32" t="inlineStr">
        <is>
          <t>Split 3</t>
        </is>
      </c>
      <c r="E220" s="32" t="inlineStr">
        <is>
          <t>MAP_GRANITE_CAVE_1F, MAP_GRANITE_CAVE_B1F, MAP_GRANITE_CAVE_B2F, MAP_GRANITE_CAVE_STEVENS_ROOM</t>
        </is>
      </c>
      <c r="F220" s="32" t="n">
        <v>15</v>
      </c>
      <c r="G220" s="32" t="inlineStr">
        <is>
          <t>Lv 22 -&gt; Swoobat</t>
        </is>
      </c>
      <c r="H220" s="32" t="inlineStr">
        <is>
          <t>see Evolution Changes sheet</t>
        </is>
      </c>
    </row>
    <row r="221">
      <c r="A221" s="77" t="inlineStr">
        <is>
          <t>Wooper</t>
        </is>
      </c>
      <c r="B221" s="77" t="inlineStr">
        <is>
          <t>Wild</t>
        </is>
      </c>
      <c r="C221" s="77" t="inlineStr">
        <is>
          <t>Split 4</t>
        </is>
      </c>
      <c r="D221" s="77" t="inlineStr">
        <is>
          <t>Split 4, Postgame</t>
        </is>
      </c>
      <c r="E221" s="77" t="inlineStr">
        <is>
          <t>MAP_ROUTE117, MAP_SAFARI_ZONE_SOUTHEAST</t>
        </is>
      </c>
      <c r="F221" s="77" t="n">
        <v>25</v>
      </c>
      <c r="G221" s="77" t="inlineStr">
        <is>
          <t>Lv 20 -&gt; Quagsire</t>
        </is>
      </c>
      <c r="H221" s="77" t="inlineStr">
        <is>
          <t>see Evolution Changes sheet</t>
        </is>
      </c>
    </row>
    <row r="222">
      <c r="A222" s="32" t="inlineStr">
        <is>
          <t>Wynaut</t>
        </is>
      </c>
      <c r="B222" s="32" t="inlineStr">
        <is>
          <t>Wild</t>
        </is>
      </c>
      <c r="C222" s="32" t="inlineStr">
        <is>
          <t>Unassigned</t>
        </is>
      </c>
      <c r="D222" s="32" t="inlineStr">
        <is>
          <t>Unassigned</t>
        </is>
      </c>
      <c r="E222" s="32" t="inlineStr">
        <is>
          <t>MAP_ROUTE130</t>
        </is>
      </c>
      <c r="F222" s="32" t="n">
        <v>5</v>
      </c>
      <c r="G222" s="32" t="inlineStr">
        <is>
          <t>Lv 15 -&gt; Wobbuffet</t>
        </is>
      </c>
      <c r="H222" s="32" t="inlineStr">
        <is>
          <t>see Evolution Changes sheet</t>
        </is>
      </c>
    </row>
    <row r="223">
      <c r="A223" s="77" t="inlineStr">
        <is>
          <t>Xatu</t>
        </is>
      </c>
      <c r="B223" s="77" t="inlineStr">
        <is>
          <t>Wild</t>
        </is>
      </c>
      <c r="C223" s="77" t="inlineStr">
        <is>
          <t>Postgame</t>
        </is>
      </c>
      <c r="D223" s="77" t="inlineStr">
        <is>
          <t>Postgame</t>
        </is>
      </c>
      <c r="E223" s="77" t="inlineStr">
        <is>
          <t>MAP_SAFARI_ZONE_NORTH</t>
        </is>
      </c>
      <c r="F223" s="77" t="n">
        <v>29</v>
      </c>
      <c r="G223" s="77" t="n"/>
      <c r="H223" s="77" t="inlineStr">
        <is>
          <t>see Evolution Changes sheet</t>
        </is>
      </c>
    </row>
    <row r="224">
      <c r="A224" s="32" t="inlineStr">
        <is>
          <t>Zigzagoon</t>
        </is>
      </c>
      <c r="B224" s="32" t="inlineStr">
        <is>
          <t>Wild</t>
        </is>
      </c>
      <c r="C224" s="32" t="inlineStr">
        <is>
          <t>Split 6</t>
        </is>
      </c>
      <c r="D224" s="32" t="inlineStr">
        <is>
          <t>Split 6</t>
        </is>
      </c>
      <c r="E224" s="32" t="inlineStr">
        <is>
          <t>MAP_ROUTE118, MAP_ROUTE119</t>
        </is>
      </c>
      <c r="F224" s="32" t="n">
        <v>24</v>
      </c>
      <c r="G224" s="32" t="inlineStr">
        <is>
          <t>Lv 20 -&gt; Linoone</t>
        </is>
      </c>
      <c r="H224" s="32" t="inlineStr">
        <is>
          <t>see Evolution Changes sheet</t>
        </is>
      </c>
    </row>
    <row r="225">
      <c r="A225" s="77" t="inlineStr">
        <is>
          <t>Zorua</t>
        </is>
      </c>
      <c r="B225" s="77" t="inlineStr">
        <is>
          <t>Wild</t>
        </is>
      </c>
      <c r="C225" s="77" t="inlineStr">
        <is>
          <t>Unassigned</t>
        </is>
      </c>
      <c r="D225" s="77" t="inlineStr">
        <is>
          <t>Unassigned</t>
        </is>
      </c>
      <c r="E225" s="77" t="inlineStr">
        <is>
          <t>MAP_TRAINER_GROVE</t>
        </is>
      </c>
      <c r="F225" s="77" t="n">
        <v>8</v>
      </c>
      <c r="G225" s="77" t="inlineStr">
        <is>
          <t>Lv 30 -&gt; Zoroark</t>
        </is>
      </c>
      <c r="H225" s="77" t="inlineStr">
        <is>
          <t>see Evolution Changes sheet</t>
        </is>
      </c>
    </row>
    <row r="226">
      <c r="A226" s="32" t="inlineStr">
        <is>
          <t>Zubat</t>
        </is>
      </c>
      <c r="B226" s="32" t="inlineStr">
        <is>
          <t>Wild</t>
        </is>
      </c>
      <c r="C226" s="32" t="inlineStr">
        <is>
          <t>Split 3</t>
        </is>
      </c>
      <c r="D226" s="32" t="inlineStr">
        <is>
          <t>Split 3, Split 7, Split 8, Elite Four &amp; Champion, Unassigned, Postgame</t>
        </is>
      </c>
      <c r="E226" s="32" t="inlineStr">
        <is>
          <t>MAP_ALTERING_CAVE, MAP_CAVE_OF_ORIGIN_1F, MAP_CAVE_OF_ORIGIN_ENTRANCE, MAP_CAVE_OF_ORIGIN_UNUSED_RUBY_SAPPHIRE_MAP1, MAP_CAVE_OF_ORIGIN_UNUSED_RUBY_SAPPHIRE_MAP2, MAP_CAVE_OF_ORIGIN_UNUSED_RUBY_SAPPHIRE_MAP3, MAP_GRANITE_CAVE_1F, MAP_GRANITE_CAVE_B1F</t>
        </is>
      </c>
      <c r="F226" s="32" t="n">
        <v>5</v>
      </c>
      <c r="G226" s="32" t="inlineStr">
        <is>
          <t>Lv 22 -&gt; Golbat</t>
        </is>
      </c>
      <c r="H226" s="32" t="inlineStr">
        <is>
          <t>see Evolution Changes sheet</t>
        </is>
      </c>
    </row>
  </sheetData>
  <autoFilter ref="A1:H22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(2, 46)</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n"/>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n"/>
    </row>
    <row r="158">
      <c r="A158" s="7" t="inlineStr">
        <is>
          <t>Sachet</t>
        </is>
      </c>
      <c r="B158" s="6" t="inlineStr">
        <is>
          <t>Items</t>
        </is>
      </c>
      <c r="C158" s="6" t="inlineStr">
        <is>
          <t>2000 * TREASURE_FACTOR</t>
        </is>
      </c>
      <c r="D158" s="6" t="n">
        <v>80</v>
      </c>
      <c r="E158" s="32" t="inlineStr">
        <is>
          <t>A sachet of strong perfumes, loved by a certain Pokémon.</t>
        </is>
      </c>
      <c r="F158" s="32" t="n"/>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n"/>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8"/>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Oldale Town</t>
        </is>
      </c>
      <c r="B3" s="77" t="n"/>
      <c r="C3" s="77" t="n"/>
      <c r="D3" s="77" t="n"/>
    </row>
    <row r="4">
      <c r="A4" s="32" t="inlineStr">
        <is>
          <t>Good Rod</t>
        </is>
      </c>
      <c r="B4" s="32" t="inlineStr">
        <is>
          <t>From Fisherman</t>
        </is>
      </c>
      <c r="C4" s="32" t="n"/>
      <c r="D4" s="32" t="inlineStr">
        <is>
          <t>☐</t>
        </is>
      </c>
    </row>
    <row r="5">
      <c r="A5" s="32" t="inlineStr">
        <is>
          <t>Mart stock</t>
        </is>
      </c>
      <c r="B5" s="32" t="inlineStr">
        <is>
          <t>Oldale Town - Mart: Antidote, Awakening, Paralyze Heal, Poké Ball, Potion, Rare Candy</t>
        </is>
      </c>
      <c r="C5" s="32" t="n"/>
      <c r="D5" s="32" t="n"/>
    </row>
    <row r="6">
      <c r="A6" s="77" t="inlineStr">
        <is>
          <t>Route 103</t>
        </is>
      </c>
      <c r="B6" s="77" t="n"/>
      <c r="C6" s="77" t="n"/>
      <c r="D6" s="77" t="n"/>
    </row>
    <row r="7">
      <c r="A7" s="32" t="inlineStr">
        <is>
          <t>Guard Spec.</t>
        </is>
      </c>
      <c r="B7" s="32" t="inlineStr">
        <is>
          <t>Item ball at (50, 5)</t>
        </is>
      </c>
      <c r="C7" s="32" t="inlineStr">
        <is>
          <t>Surf</t>
        </is>
      </c>
      <c r="D7" s="32" t="inlineStr">
        <is>
          <t>☐</t>
        </is>
      </c>
    </row>
    <row r="8">
      <c r="A8" s="32" t="inlineStr">
        <is>
          <t>PP Up</t>
        </is>
      </c>
      <c r="B8" s="32" t="inlineStr">
        <is>
          <t>Item ball at (64, 7)</t>
        </is>
      </c>
      <c r="C8" s="32" t="inlineStr">
        <is>
          <t>Surf</t>
        </is>
      </c>
      <c r="D8" s="32" t="inlineStr">
        <is>
          <t>☐</t>
        </is>
      </c>
    </row>
    <row r="9">
      <c r="A9" s="32" t="inlineStr">
        <is>
          <t>Ultra Ball</t>
        </is>
      </c>
      <c r="B9" s="32" t="inlineStr">
        <is>
          <t>Item ball at (4, 13)</t>
        </is>
      </c>
      <c r="C9" s="32" t="n"/>
      <c r="D9" s="32" t="inlineStr">
        <is>
          <t>☐</t>
        </is>
      </c>
    </row>
    <row r="10">
      <c r="A10" s="77" t="inlineStr">
        <is>
          <t>Route 102</t>
        </is>
      </c>
      <c r="B10" s="77" t="n"/>
      <c r="C10" s="77" t="n"/>
      <c r="D10" s="77" t="n"/>
    </row>
    <row r="11">
      <c r="A11" s="32" t="inlineStr">
        <is>
          <t>Potion</t>
        </is>
      </c>
      <c r="B11" s="32" t="inlineStr">
        <is>
          <t>Item ball at (11, 15)</t>
        </is>
      </c>
      <c r="C11" s="32" t="n"/>
      <c r="D11" s="32" t="inlineStr">
        <is>
          <t>☐</t>
        </is>
      </c>
    </row>
    <row r="12">
      <c r="A12" s="77" t="inlineStr">
        <is>
          <t>Petalburg City</t>
        </is>
      </c>
      <c r="B12" s="77" t="n"/>
      <c r="C12" s="77" t="n"/>
      <c r="D12" s="77" t="n"/>
    </row>
    <row r="13">
      <c r="A13" s="32" t="inlineStr">
        <is>
          <t>Mart stock</t>
        </is>
      </c>
      <c r="B13" s="32" t="inlineStr">
        <is>
          <t>Petalburg City - Mart: Antidote, Awakening, Escape Rope, Great Ball (after Badge 2), Orange Mail, Paralyze Heal, Poké Ball, Potion, Rare Candy, Repel, Super Potion, X Attack, X Defense, X Speed</t>
        </is>
      </c>
      <c r="C13" s="32" t="n"/>
      <c r="D13" s="32" t="n"/>
    </row>
    <row r="14">
      <c r="A14" s="32" t="inlineStr">
        <is>
          <t>Ether</t>
        </is>
      </c>
      <c r="B14" s="32" t="inlineStr">
        <is>
          <t>Item ball at (3, 28)</t>
        </is>
      </c>
      <c r="C14" s="32" t="n"/>
      <c r="D14" s="32" t="inlineStr">
        <is>
          <t>☐</t>
        </is>
      </c>
    </row>
    <row r="15">
      <c r="A15" s="32" t="inlineStr">
        <is>
          <t>Max Revive</t>
        </is>
      </c>
      <c r="B15" s="32" t="inlineStr">
        <is>
          <t>Item ball at (19, 2)</t>
        </is>
      </c>
      <c r="C15" s="32" t="n"/>
      <c r="D15" s="32" t="inlineStr">
        <is>
          <t>☐</t>
        </is>
      </c>
    </row>
    <row r="16">
      <c r="A16" s="32" t="inlineStr">
        <is>
          <t>Rare Candy</t>
        </is>
      </c>
      <c r="B16" s="32" t="inlineStr">
        <is>
          <t>At (11, 29) (hidden)</t>
        </is>
      </c>
      <c r="C16" s="32" t="n"/>
      <c r="D16" s="32" t="inlineStr">
        <is>
          <t>☐</t>
        </is>
      </c>
    </row>
    <row r="17">
      <c r="A17" s="32" t="inlineStr">
        <is>
          <t>Focus Sash</t>
        </is>
      </c>
      <c r="B17" s="32" t="inlineStr">
        <is>
          <t>From Wally runs up on first entering Petalburg (The only Focus Sash in Splits 1-2)</t>
        </is>
      </c>
      <c r="C17" s="32" t="n"/>
      <c r="D17" s="32" t="inlineStr">
        <is>
          <t>☐</t>
        </is>
      </c>
    </row>
    <row r="18">
      <c r="A18" s="32" t="inlineStr">
        <is>
          <t>Silk Scarf</t>
        </is>
      </c>
      <c r="B18" s="32" t="inlineStr">
        <is>
          <t>From Gentleman (Explains type-boosting held items)</t>
        </is>
      </c>
      <c r="C18" s="32" t="n"/>
      <c r="D18" s="32" t="inlineStr">
        <is>
          <t>☐</t>
        </is>
      </c>
    </row>
    <row r="19">
      <c r="A19" s="77" t="inlineStr">
        <is>
          <t>Route 104</t>
        </is>
      </c>
      <c r="B19" s="77" t="n"/>
      <c r="C19" s="77" t="n"/>
      <c r="D19" s="77" t="n"/>
    </row>
    <row r="20">
      <c r="A20" s="32" t="inlineStr">
        <is>
          <t>Poké Ball</t>
        </is>
      </c>
      <c r="B20" s="32" t="inlineStr">
        <is>
          <t>Item ball at (29, 53)</t>
        </is>
      </c>
      <c r="C20" s="32" t="n"/>
      <c r="D20" s="32" t="inlineStr">
        <is>
          <t>☐</t>
        </is>
      </c>
    </row>
    <row r="21">
      <c r="A21" s="32" t="inlineStr">
        <is>
          <t>TM46 - Thief x2</t>
        </is>
      </c>
      <c r="B21" s="32" t="inlineStr">
        <is>
          <t>Item ball at (20, 61)</t>
        </is>
      </c>
      <c r="C21" s="32" t="n"/>
      <c r="D21" s="32" t="inlineStr">
        <is>
          <t>☐</t>
        </is>
      </c>
    </row>
    <row r="22">
      <c r="A22" s="32" t="inlineStr">
        <is>
          <t>Antidote</t>
        </is>
      </c>
      <c r="B22" s="32" t="inlineStr">
        <is>
          <t>At (16, 72) (hidden)</t>
        </is>
      </c>
      <c r="C22" s="32" t="n"/>
      <c r="D22" s="32" t="inlineStr">
        <is>
          <t>☐</t>
        </is>
      </c>
    </row>
    <row r="23">
      <c r="A23" s="32" t="inlineStr">
        <is>
          <t>Heart Scale</t>
        </is>
      </c>
      <c r="B23" s="32" t="inlineStr">
        <is>
          <t>At (16, 64) (hidden)</t>
        </is>
      </c>
      <c r="C23" s="32" t="n"/>
      <c r="D23" s="32" t="inlineStr">
        <is>
          <t>☐</t>
        </is>
      </c>
    </row>
    <row r="24">
      <c r="A24" s="32" t="inlineStr">
        <is>
          <t>Potion</t>
        </is>
      </c>
      <c r="B24" s="32" t="inlineStr">
        <is>
          <t>At (14, 55) (hidden)</t>
        </is>
      </c>
      <c r="C24" s="32" t="n"/>
      <c r="D24" s="32" t="inlineStr">
        <is>
          <t>☐</t>
        </is>
      </c>
    </row>
    <row r="25">
      <c r="A25" s="32" t="inlineStr">
        <is>
          <t>Great Ball x5</t>
        </is>
      </c>
      <c r="B25" s="32" t="inlineStr">
        <is>
          <t>From Norman, with the Everstone quest (Route 104 South)</t>
        </is>
      </c>
      <c r="C25" s="32" t="n"/>
      <c r="D25" s="32" t="inlineStr">
        <is>
          <t>☐</t>
        </is>
      </c>
    </row>
    <row r="26">
      <c r="A26" s="32" t="inlineStr">
        <is>
          <t>Mystic Water</t>
        </is>
      </c>
      <c r="B26" s="32" t="inlineStr">
        <is>
          <t>From Fisherman Darian, after battle (Route 104 South)</t>
        </is>
      </c>
      <c r="C26" s="32" t="n"/>
      <c r="D26" s="32" t="inlineStr">
        <is>
          <t>☐</t>
        </is>
      </c>
    </row>
    <row r="27">
      <c r="A27" s="32" t="inlineStr">
        <is>
          <t>TM09 - Bullet Seed x2</t>
        </is>
      </c>
      <c r="B27" s="32" t="inlineStr">
        <is>
          <t>From boy (North end of Route 104 South)</t>
        </is>
      </c>
      <c r="C27" s="32" t="n"/>
      <c r="D27" s="32" t="inlineStr">
        <is>
          <t>☐</t>
        </is>
      </c>
    </row>
    <row r="28">
      <c r="A28" s="77" t="inlineStr">
        <is>
          <t>Trainer Grove</t>
        </is>
      </c>
      <c r="B28" s="77" t="n"/>
      <c r="C28" s="77" t="n"/>
      <c r="D28" s="77" t="n"/>
    </row>
    <row r="29">
      <c r="A29" s="32" t="inlineStr">
        <is>
          <t>Miracle Seed</t>
        </is>
      </c>
      <c r="B29" s="32" t="inlineStr">
        <is>
          <t>From Picnicker Maisie, after battle</t>
        </is>
      </c>
      <c r="C29" s="32" t="n"/>
      <c r="D29" s="32" t="inlineStr">
        <is>
          <t>☐</t>
        </is>
      </c>
    </row>
    <row r="30">
      <c r="A30" s="77" t="inlineStr">
        <is>
          <t>Petalburg Coast</t>
        </is>
      </c>
      <c r="B30" s="77" t="n"/>
      <c r="C30" s="77" t="n"/>
      <c r="D30" s="77" t="n"/>
    </row>
    <row r="31">
      <c r="A31" s="32" t="inlineStr">
        <is>
          <t>Everstone</t>
        </is>
      </c>
      <c r="B31" s="32" t="inlineStr">
        <is>
          <t>Item ball at (20, 5)</t>
        </is>
      </c>
      <c r="C31" s="32" t="n"/>
      <c r="D31" s="32" t="inlineStr">
        <is>
          <t>☐</t>
        </is>
      </c>
    </row>
    <row r="32">
      <c r="A32" s="32" t="inlineStr">
        <is>
          <t>Lagging Tail</t>
        </is>
      </c>
      <c r="B32" s="32" t="inlineStr">
        <is>
          <t>Item ball at (35, 57)</t>
        </is>
      </c>
      <c r="C32" s="32" t="n"/>
      <c r="D32" s="32" t="inlineStr">
        <is>
          <t>☐</t>
        </is>
      </c>
    </row>
    <row r="33">
      <c r="A33" s="32" t="inlineStr">
        <is>
          <t>Quick Ball</t>
        </is>
      </c>
      <c r="B33" s="32" t="inlineStr">
        <is>
          <t>Item ball at (23, 37)</t>
        </is>
      </c>
      <c r="C33" s="32" t="n"/>
      <c r="D33" s="32" t="inlineStr">
        <is>
          <t>☐</t>
        </is>
      </c>
    </row>
    <row r="34">
      <c r="A34" s="32" t="inlineStr">
        <is>
          <t>TM03 - Water Pulse x2</t>
        </is>
      </c>
      <c r="B34" s="32" t="inlineStr">
        <is>
          <t>Item ball at (2, 46)</t>
        </is>
      </c>
      <c r="C34" s="32" t="n"/>
      <c r="D34" s="32" t="inlineStr">
        <is>
          <t>☐</t>
        </is>
      </c>
    </row>
    <row r="35">
      <c r="A35" s="32" t="inlineStr">
        <is>
          <t>Heart Scale</t>
        </is>
      </c>
      <c r="B35" s="32" t="inlineStr">
        <is>
          <t>At (23, 18) (hidden)</t>
        </is>
      </c>
      <c r="C35" s="32" t="n"/>
      <c r="D35" s="32" t="inlineStr">
        <is>
          <t>☐</t>
        </is>
      </c>
    </row>
    <row r="36">
      <c r="A36" s="77" t="inlineStr">
        <is>
          <t>Viridian Forest</t>
        </is>
      </c>
      <c r="B36" s="77" t="n"/>
      <c r="C36" s="77" t="n"/>
      <c r="D36" s="77" t="n"/>
    </row>
    <row r="37">
      <c r="A37" s="32" t="inlineStr">
        <is>
          <t>Focus Band</t>
        </is>
      </c>
      <c r="B37" s="32" t="inlineStr">
        <is>
          <t>Item ball at (0, 7)</t>
        </is>
      </c>
      <c r="C37" s="32" t="n"/>
      <c r="D37" s="32" t="inlineStr">
        <is>
          <t>☐</t>
        </is>
      </c>
    </row>
    <row r="38">
      <c r="A38" s="32" t="inlineStr">
        <is>
          <t>Chilan Berry</t>
        </is>
      </c>
      <c r="B38" s="32" t="inlineStr">
        <is>
          <t>At (7, 0) (hidden)</t>
        </is>
      </c>
      <c r="C38" s="32" t="n"/>
      <c r="D38" s="32" t="inlineStr">
        <is>
          <t>☐</t>
        </is>
      </c>
    </row>
    <row r="39">
      <c r="A39" s="32" t="inlineStr">
        <is>
          <t>HM06 - Rock Smash</t>
        </is>
      </c>
      <c r="B39" s="32" t="inlineStr">
        <is>
          <t>From end of forest</t>
        </is>
      </c>
      <c r="C39" s="32" t="n"/>
      <c r="D39" s="32" t="inlineStr">
        <is>
          <t>☐</t>
        </is>
      </c>
    </row>
    <row r="40">
      <c r="A40" s="77" t="inlineStr">
        <is>
          <t>Petalburg City</t>
        </is>
      </c>
      <c r="B40" s="77" t="n"/>
      <c r="C40" s="77" t="n"/>
      <c r="D40" s="77" t="n"/>
    </row>
    <row r="41">
      <c r="A41" s="32" t="inlineStr">
        <is>
          <t>TM17 - Protect x1</t>
        </is>
      </c>
      <c r="B41" s="32" t="inlineStr">
        <is>
          <t>From Norman (Only TM given as a single copy)</t>
        </is>
      </c>
      <c r="C41" s="32" t="n"/>
      <c r="D41" s="32" t="inlineStr">
        <is>
          <t>☐</t>
        </is>
      </c>
    </row>
    <row r="42">
      <c r="A42" s="81" t="inlineStr">
        <is>
          <t>Split 2</t>
        </is>
      </c>
      <c r="B42" s="81" t="n"/>
      <c r="C42" s="81" t="n"/>
      <c r="D42" s="81" t="n"/>
    </row>
    <row r="43">
      <c r="A43" s="77" t="inlineStr">
        <is>
          <t>Petalburg Woods</t>
        </is>
      </c>
      <c r="B43" s="77" t="n"/>
      <c r="C43" s="77" t="n"/>
      <c r="D43" s="77" t="n"/>
    </row>
    <row r="44">
      <c r="A44" s="32" t="inlineStr">
        <is>
          <t>Ether</t>
        </is>
      </c>
      <c r="B44" s="32" t="inlineStr">
        <is>
          <t>Item ball at (4, 8)</t>
        </is>
      </c>
      <c r="C44" s="32" t="n"/>
      <c r="D44" s="32" t="inlineStr">
        <is>
          <t>☐</t>
        </is>
      </c>
    </row>
    <row r="45">
      <c r="A45" s="32" t="inlineStr">
        <is>
          <t>Great Ball</t>
        </is>
      </c>
      <c r="B45" s="32" t="inlineStr">
        <is>
          <t>Item ball at (45, 7)</t>
        </is>
      </c>
      <c r="C45" s="32" t="inlineStr">
        <is>
          <t>Cut</t>
        </is>
      </c>
      <c r="D45" s="32" t="inlineStr">
        <is>
          <t>☐</t>
        </is>
      </c>
    </row>
    <row r="46">
      <c r="A46" s="32" t="inlineStr">
        <is>
          <t>Paralyze Heal</t>
        </is>
      </c>
      <c r="B46" s="32" t="inlineStr">
        <is>
          <t>Item ball at (4, 26)</t>
        </is>
      </c>
      <c r="C46" s="32" t="n"/>
      <c r="D46" s="32" t="inlineStr">
        <is>
          <t>☐</t>
        </is>
      </c>
    </row>
    <row r="47">
      <c r="A47" s="32" t="inlineStr">
        <is>
          <t>Poison Barb</t>
        </is>
      </c>
      <c r="B47" s="32" t="inlineStr">
        <is>
          <t>Item ball at (15, 27)</t>
        </is>
      </c>
      <c r="C47" s="32" t="n"/>
      <c r="D47" s="32" t="inlineStr">
        <is>
          <t>☐</t>
        </is>
      </c>
    </row>
    <row r="48">
      <c r="A48" s="32" t="inlineStr">
        <is>
          <t>TM53 - Silver Wind</t>
        </is>
      </c>
      <c r="B48" s="32" t="inlineStr">
        <is>
          <t>Item ball at (42, 20)</t>
        </is>
      </c>
      <c r="C48" s="32" t="inlineStr">
        <is>
          <t>Cut</t>
        </is>
      </c>
      <c r="D48" s="32" t="inlineStr">
        <is>
          <t>☐</t>
        </is>
      </c>
    </row>
    <row r="49">
      <c r="A49" s="32" t="inlineStr">
        <is>
          <t>TM67 - Struggle Bug x2</t>
        </is>
      </c>
      <c r="B49" s="32" t="inlineStr">
        <is>
          <t>Item ball at (36, 33)</t>
        </is>
      </c>
      <c r="C49" s="32" t="n"/>
      <c r="D49" s="32" t="inlineStr">
        <is>
          <t>☐</t>
        </is>
      </c>
    </row>
    <row r="50">
      <c r="A50" s="32" t="inlineStr">
        <is>
          <t>Poké Ball</t>
        </is>
      </c>
      <c r="B50" s="32" t="inlineStr">
        <is>
          <t>At (4, 19) (hidden)</t>
        </is>
      </c>
      <c r="C50" s="32" t="n"/>
      <c r="D50" s="32" t="inlineStr">
        <is>
          <t>☐</t>
        </is>
      </c>
    </row>
    <row r="51">
      <c r="A51" s="32" t="inlineStr">
        <is>
          <t>Potion</t>
        </is>
      </c>
      <c r="B51" s="32" t="inlineStr">
        <is>
          <t>At (39, 35) (hidden)</t>
        </is>
      </c>
      <c r="C51" s="32" t="n"/>
      <c r="D51" s="32" t="inlineStr">
        <is>
          <t>☐</t>
        </is>
      </c>
    </row>
    <row r="52">
      <c r="A52" s="32" t="inlineStr">
        <is>
          <t>Sceptilite</t>
        </is>
      </c>
      <c r="B52" s="32" t="inlineStr">
        <is>
          <t>At (5, 19) (hidden)</t>
        </is>
      </c>
      <c r="C52" s="32" t="n"/>
      <c r="D52" s="32" t="inlineStr">
        <is>
          <t>☐</t>
        </is>
      </c>
    </row>
    <row r="53">
      <c r="A53" s="32" t="inlineStr">
        <is>
          <t>Silver Powder</t>
        </is>
      </c>
      <c r="B53" s="32" t="inlineStr">
        <is>
          <t>At (41, 37) (hidden)</t>
        </is>
      </c>
      <c r="C53" s="32" t="n"/>
      <c r="D53" s="32" t="inlineStr">
        <is>
          <t>☐</t>
        </is>
      </c>
    </row>
    <row r="54">
      <c r="A54" s="32" t="inlineStr">
        <is>
          <t>Tiny Mushroom</t>
        </is>
      </c>
      <c r="B54" s="32" t="inlineStr">
        <is>
          <t>At (26, 6) (hidden)</t>
        </is>
      </c>
      <c r="C54" s="32" t="n"/>
      <c r="D54" s="32" t="inlineStr">
        <is>
          <t>☐</t>
        </is>
      </c>
    </row>
    <row r="55">
      <c r="A55" s="32" t="inlineStr">
        <is>
          <t>Tiny Mushroom</t>
        </is>
      </c>
      <c r="B55" s="32" t="inlineStr">
        <is>
          <t>At (40, 29) (hidden)</t>
        </is>
      </c>
      <c r="C55" s="32" t="n"/>
      <c r="D55" s="32" t="inlineStr">
        <is>
          <t>☐</t>
        </is>
      </c>
    </row>
    <row r="56">
      <c r="A56" s="32" t="inlineStr">
        <is>
          <t>Charcoal</t>
        </is>
      </c>
      <c r="B56" s="32" t="inlineStr">
        <is>
          <t>From camper boy</t>
        </is>
      </c>
      <c r="C56" s="32" t="n"/>
      <c r="D56" s="32" t="inlineStr">
        <is>
          <t>☐</t>
        </is>
      </c>
    </row>
    <row r="57">
      <c r="A57" s="77" t="inlineStr">
        <is>
          <t>Lost Cave</t>
        </is>
      </c>
      <c r="B57" s="77" t="n"/>
      <c r="C57" s="77" t="n"/>
      <c r="D57" s="77" t="n"/>
    </row>
    <row r="58">
      <c r="A58" s="32" t="inlineStr">
        <is>
          <t>Shiny Stone OR Moon Stone</t>
        </is>
      </c>
      <c r="B58" s="32" t="inlineStr">
        <is>
          <t>NPC choice (one only) (Deepest point of Lost Cave)</t>
        </is>
      </c>
      <c r="C58" s="32" t="n"/>
      <c r="D58" s="32" t="inlineStr">
        <is>
          <t>☐</t>
        </is>
      </c>
    </row>
    <row r="59">
      <c r="A59" s="77" t="inlineStr">
        <is>
          <t>Route 104</t>
        </is>
      </c>
      <c r="B59" s="77" t="n"/>
      <c r="C59" s="77" t="n"/>
      <c r="D59" s="77" t="n"/>
    </row>
    <row r="60">
      <c r="A60" s="32" t="inlineStr">
        <is>
          <t>PP Up</t>
        </is>
      </c>
      <c r="B60" s="32" t="inlineStr">
        <is>
          <t>Item ball at (39, 15)</t>
        </is>
      </c>
      <c r="C60" s="32" t="n"/>
      <c r="D60" s="32" t="inlineStr">
        <is>
          <t>☐</t>
        </is>
      </c>
    </row>
    <row r="61">
      <c r="A61" s="32" t="inlineStr">
        <is>
          <t>Potion</t>
        </is>
      </c>
      <c r="B61" s="32" t="inlineStr">
        <is>
          <t>Item ball at (5, 8)</t>
        </is>
      </c>
      <c r="C61" s="32" t="n"/>
      <c r="D61" s="32" t="inlineStr">
        <is>
          <t>☐</t>
        </is>
      </c>
    </row>
    <row r="62">
      <c r="A62" s="32" t="inlineStr">
        <is>
          <t>Poké Ball</t>
        </is>
      </c>
      <c r="B62" s="32" t="inlineStr">
        <is>
          <t>At (3, 9) (hidden)</t>
        </is>
      </c>
      <c r="C62" s="32" t="n"/>
      <c r="D62" s="32" t="inlineStr">
        <is>
          <t>☐</t>
        </is>
      </c>
    </row>
    <row r="63">
      <c r="A63" s="32" t="inlineStr">
        <is>
          <t>Super Potion</t>
        </is>
      </c>
      <c r="B63" s="32" t="inlineStr">
        <is>
          <t>At (7, 6) (hidden)</t>
        </is>
      </c>
      <c r="C63" s="32" t="n"/>
      <c r="D63" s="32" t="inlineStr">
        <is>
          <t>☐</t>
        </is>
      </c>
    </row>
    <row r="64">
      <c r="A64" s="77" t="inlineStr">
        <is>
          <t>Rustboro City</t>
        </is>
      </c>
      <c r="B64" s="77" t="n"/>
      <c r="C64" s="77" t="n"/>
      <c r="D64" s="77" t="n"/>
    </row>
    <row r="65">
      <c r="A65" s="32" t="inlineStr">
        <is>
          <t>Razor Claw</t>
        </is>
      </c>
      <c r="B65" s="32" t="inlineStr">
        <is>
          <t>Item ball at (36, 51)</t>
        </is>
      </c>
      <c r="C65" s="32" t="n"/>
      <c r="D65" s="32" t="inlineStr">
        <is>
          <t>☐</t>
        </is>
      </c>
    </row>
    <row r="66">
      <c r="A66" s="32" t="inlineStr">
        <is>
          <t>HM01 - Cut</t>
        </is>
      </c>
      <c r="B66" s="32" t="inlineStr">
        <is>
          <t>From the Cutter, in his house</t>
        </is>
      </c>
      <c r="C66" s="32" t="inlineStr">
        <is>
          <t>Cut</t>
        </is>
      </c>
      <c r="D66" s="32" t="inlineStr">
        <is>
          <t>☐</t>
        </is>
      </c>
    </row>
    <row r="67">
      <c r="A67" s="32" t="inlineStr">
        <is>
          <t>Occa + Passho + Rindo Berry</t>
        </is>
      </c>
      <c r="B67" s="32" t="inlineStr">
        <is>
          <t>From hiker, all three at once (House next to the Gym)</t>
        </is>
      </c>
      <c r="C67" s="32" t="n"/>
      <c r="D67" s="32" t="inlineStr">
        <is>
          <t>☐</t>
        </is>
      </c>
    </row>
    <row r="68">
      <c r="A68" s="32" t="inlineStr">
        <is>
          <t>TM68 - Wing Attack x2</t>
        </is>
      </c>
      <c r="B68" s="32" t="inlineStr">
        <is>
          <t>From Trainer School student (New BOFA TM)</t>
        </is>
      </c>
      <c r="C68" s="32" t="n"/>
      <c r="D68" s="32" t="inlineStr">
        <is>
          <t>☐</t>
        </is>
      </c>
    </row>
    <row r="69">
      <c r="A69" s="32" t="inlineStr">
        <is>
          <t>Mart stock</t>
        </is>
      </c>
      <c r="B69" s="32" t="inlineStr">
        <is>
          <t>Rustboro City - Mart: Antidote, Escape Rope, Great Ball (after Badge 2), Paralyze Heal, Poké Ball, Potion, Rare Candy, Repeat Ball, Repel, Super Potion, Timer Ball (after Badge 2), X Attack, X Defense, X Speed</t>
        </is>
      </c>
      <c r="C69" s="32" t="n"/>
      <c r="D69" s="32" t="n"/>
    </row>
    <row r="70">
      <c r="A70" s="77" t="inlineStr">
        <is>
          <t>Route 116</t>
        </is>
      </c>
      <c r="B70" s="77" t="n"/>
      <c r="C70" s="77" t="n"/>
      <c r="D70" s="77" t="n"/>
    </row>
    <row r="71">
      <c r="A71" s="32" t="inlineStr">
        <is>
          <t>Ether</t>
        </is>
      </c>
      <c r="B71" s="32" t="inlineStr">
        <is>
          <t>Item ball at (19, 6)</t>
        </is>
      </c>
      <c r="C71" s="32" t="n"/>
      <c r="D71" s="32" t="inlineStr">
        <is>
          <t>☐</t>
        </is>
      </c>
    </row>
    <row r="72">
      <c r="A72" s="32" t="inlineStr">
        <is>
          <t>Normal Gem</t>
        </is>
      </c>
      <c r="B72" s="32" t="inlineStr">
        <is>
          <t>Item ball at (6, 4)</t>
        </is>
      </c>
      <c r="C72" s="32" t="n"/>
      <c r="D72" s="32" t="inlineStr">
        <is>
          <t>☐</t>
        </is>
      </c>
    </row>
    <row r="73">
      <c r="A73" s="32" t="inlineStr">
        <is>
          <t>Potion</t>
        </is>
      </c>
      <c r="B73" s="32" t="inlineStr">
        <is>
          <t>Item ball at (34, 7)</t>
        </is>
      </c>
      <c r="C73" s="32" t="n"/>
      <c r="D73" s="32" t="inlineStr">
        <is>
          <t>☐</t>
        </is>
      </c>
    </row>
    <row r="74">
      <c r="A74" s="32" t="inlineStr">
        <is>
          <t>Repel</t>
        </is>
      </c>
      <c r="B74" s="32" t="inlineStr">
        <is>
          <t>Item ball at (10, 17)</t>
        </is>
      </c>
      <c r="C74" s="32" t="n"/>
      <c r="D74" s="32" t="inlineStr">
        <is>
          <t>☐</t>
        </is>
      </c>
    </row>
    <row r="75">
      <c r="A75" s="32" t="inlineStr">
        <is>
          <t>TM54 - Grass Knot x2</t>
        </is>
      </c>
      <c r="B75" s="32" t="inlineStr">
        <is>
          <t>Item ball at (32, 11)</t>
        </is>
      </c>
      <c r="C75" s="32" t="n"/>
      <c r="D75" s="32" t="inlineStr">
        <is>
          <t>☐</t>
        </is>
      </c>
    </row>
    <row r="76">
      <c r="A76" s="32" t="inlineStr">
        <is>
          <t>X Special</t>
        </is>
      </c>
      <c r="B76" s="32" t="inlineStr">
        <is>
          <t>Item ball at (55, 12)</t>
        </is>
      </c>
      <c r="C76" s="32" t="n"/>
      <c r="D76" s="32" t="inlineStr">
        <is>
          <t>☐</t>
        </is>
      </c>
    </row>
    <row r="77">
      <c r="A77" s="32" t="inlineStr">
        <is>
          <t>Super Potion</t>
        </is>
      </c>
      <c r="B77" s="32" t="inlineStr">
        <is>
          <t>At (22, 9) (hidden)</t>
        </is>
      </c>
      <c r="C77" s="32" t="n"/>
      <c r="D77" s="32" t="inlineStr">
        <is>
          <t>☐</t>
        </is>
      </c>
    </row>
    <row r="78">
      <c r="A78" s="32" t="inlineStr">
        <is>
          <t>Black Belt</t>
        </is>
      </c>
      <c r="B78" s="32" t="inlineStr">
        <is>
          <t>From Cooltrainer Cole, after the double battle (Cave-side end of Route 116)</t>
        </is>
      </c>
      <c r="C78" s="32" t="n"/>
      <c r="D78" s="32" t="inlineStr">
        <is>
          <t>☐</t>
        </is>
      </c>
    </row>
    <row r="79">
      <c r="A79" s="77" t="inlineStr">
        <is>
          <t>Rustboro City</t>
        </is>
      </c>
      <c r="B79" s="77" t="n"/>
      <c r="C79" s="77" t="n"/>
      <c r="D79" s="77" t="n"/>
    </row>
    <row r="80">
      <c r="A80" s="32" t="inlineStr">
        <is>
          <t>Rare Candy</t>
        </is>
      </c>
      <c r="B80" s="32" t="inlineStr">
        <is>
          <t>At (1, 13) (hidden)</t>
        </is>
      </c>
      <c r="C80" s="32" t="n"/>
      <c r="D80" s="32" t="inlineStr">
        <is>
          <t>☐</t>
        </is>
      </c>
    </row>
    <row r="81">
      <c r="A81" s="32" t="inlineStr">
        <is>
          <t>TM39 - Rock Tomb x2</t>
        </is>
      </c>
      <c r="B81" s="32" t="inlineStr">
        <is>
          <t>From Roxanne</t>
        </is>
      </c>
      <c r="C81" s="32" t="n"/>
      <c r="D81" s="32" t="inlineStr">
        <is>
          <t>☐</t>
        </is>
      </c>
    </row>
    <row r="82">
      <c r="A82" s="77" t="inlineStr">
        <is>
          <t>Rusturf Tunnel</t>
        </is>
      </c>
      <c r="B82" s="77" t="n"/>
      <c r="C82" s="77" t="n"/>
      <c r="D82" s="77" t="n"/>
    </row>
    <row r="83">
      <c r="A83" s="32" t="inlineStr">
        <is>
          <t>Black Glasses</t>
        </is>
      </c>
      <c r="B83" s="32" t="inlineStr">
        <is>
          <t>Item ball at (3, 8)</t>
        </is>
      </c>
      <c r="C83" s="32" t="n"/>
      <c r="D83" s="32" t="inlineStr">
        <is>
          <t>☐</t>
        </is>
      </c>
    </row>
    <row r="84">
      <c r="A84" s="32" t="inlineStr">
        <is>
          <t>Max Ether</t>
        </is>
      </c>
      <c r="B84" s="32" t="inlineStr">
        <is>
          <t>Item ball at (30, 2)</t>
        </is>
      </c>
      <c r="C84" s="32" t="n"/>
      <c r="D84" s="32" t="inlineStr">
        <is>
          <t>☐</t>
        </is>
      </c>
    </row>
    <row r="85">
      <c r="A85" s="32" t="inlineStr">
        <is>
          <t>Poké Ball</t>
        </is>
      </c>
      <c r="B85" s="32" t="inlineStr">
        <is>
          <t>Item ball at (3, 1)</t>
        </is>
      </c>
      <c r="C85" s="32" t="n"/>
      <c r="D85" s="32" t="inlineStr">
        <is>
          <t>☐</t>
        </is>
      </c>
    </row>
    <row r="86">
      <c r="A86" s="81" t="inlineStr">
        <is>
          <t>Split 3</t>
        </is>
      </c>
      <c r="B86" s="81" t="n"/>
      <c r="C86" s="81" t="n"/>
      <c r="D86" s="81" t="n"/>
    </row>
    <row r="87">
      <c r="A87" s="77" t="inlineStr">
        <is>
          <t>Rusturf Tunnel</t>
        </is>
      </c>
      <c r="B87" s="77" t="n"/>
      <c r="C87" s="77" t="n"/>
      <c r="D87" s="77" t="n"/>
    </row>
    <row r="88">
      <c r="A88" s="32" t="inlineStr">
        <is>
          <t>RageCandyBar</t>
        </is>
      </c>
      <c r="B88" s="32" t="inlineStr">
        <is>
          <t>Dropped by the Aqua grunt as he flees (Converted Shoal Shell)</t>
        </is>
      </c>
      <c r="C88" s="32" t="n"/>
      <c r="D88" s="32" t="inlineStr">
        <is>
          <t>☐</t>
        </is>
      </c>
    </row>
    <row r="89">
      <c r="A89" s="77" t="inlineStr">
        <is>
          <t>Wraithwood Forest</t>
        </is>
      </c>
      <c r="B89" s="77" t="n"/>
      <c r="C89" s="77" t="n"/>
      <c r="D89" s="77" t="n"/>
    </row>
    <row r="90">
      <c r="A90" s="32" t="inlineStr">
        <is>
          <t>Dusk Stone</t>
        </is>
      </c>
      <c r="B90" s="32" t="inlineStr">
        <is>
          <t>Item ball at (25, 5)</t>
        </is>
      </c>
      <c r="C90" s="32" t="n"/>
      <c r="D90" s="32" t="inlineStr">
        <is>
          <t>☐</t>
        </is>
      </c>
    </row>
    <row r="91">
      <c r="A91" s="32" t="inlineStr">
        <is>
          <t>Spell Tag</t>
        </is>
      </c>
      <c r="B91" s="32" t="inlineStr">
        <is>
          <t>Item ball at (2, 4)</t>
        </is>
      </c>
      <c r="C91" s="32" t="n"/>
      <c r="D91" s="32" t="inlineStr">
        <is>
          <t>☐</t>
        </is>
      </c>
    </row>
    <row r="92">
      <c r="A92" s="32" t="inlineStr">
        <is>
          <t>TM36 - Sludge Bomb</t>
        </is>
      </c>
      <c r="B92" s="32" t="inlineStr">
        <is>
          <t>Item ball at (21, 27)</t>
        </is>
      </c>
      <c r="C92" s="32" t="n"/>
      <c r="D92" s="32" t="inlineStr">
        <is>
          <t>☐</t>
        </is>
      </c>
    </row>
    <row r="93">
      <c r="A93" s="32" t="inlineStr">
        <is>
          <t>TM56 - Shadow Claw</t>
        </is>
      </c>
      <c r="B93" s="32" t="inlineStr">
        <is>
          <t>Item ball at (16, 16)</t>
        </is>
      </c>
      <c r="C93" s="32" t="n"/>
      <c r="D93" s="32" t="inlineStr">
        <is>
          <t>☐</t>
        </is>
      </c>
    </row>
    <row r="94">
      <c r="A94" s="77" t="inlineStr">
        <is>
          <t>Hollowbrook</t>
        </is>
      </c>
      <c r="B94" s="77" t="n"/>
      <c r="C94" s="77" t="n"/>
      <c r="D94" s="77" t="n"/>
    </row>
    <row r="95">
      <c r="A95" s="32" t="inlineStr">
        <is>
          <t>Twisted Spoon</t>
        </is>
      </c>
      <c r="B95" s="32" t="inlineStr">
        <is>
          <t>Item ball at (2, 5)</t>
        </is>
      </c>
      <c r="C95" s="32" t="n"/>
      <c r="D95" s="32" t="inlineStr">
        <is>
          <t>☐</t>
        </is>
      </c>
    </row>
    <row r="96">
      <c r="A96" s="32" t="inlineStr">
        <is>
          <t>Ultra Ball x3</t>
        </is>
      </c>
      <c r="B96" s="32" t="inlineStr">
        <is>
          <t>Item ball at (20, 10)</t>
        </is>
      </c>
      <c r="C96" s="32" t="n"/>
      <c r="D96" s="32" t="inlineStr">
        <is>
          <t>☐</t>
        </is>
      </c>
    </row>
    <row r="97">
      <c r="A97" s="32" t="inlineStr">
        <is>
          <t>Heart Scale</t>
        </is>
      </c>
      <c r="B97" s="32" t="inlineStr">
        <is>
          <t>At (14, 15) (hidden)</t>
        </is>
      </c>
      <c r="C97" s="32" t="n"/>
      <c r="D97" s="32" t="inlineStr">
        <is>
          <t>☐</t>
        </is>
      </c>
    </row>
    <row r="98">
      <c r="A98" s="32" t="inlineStr">
        <is>
          <t>Lum Berry x5</t>
        </is>
      </c>
      <c r="B98" s="32" t="inlineStr">
        <is>
          <t>From old woman</t>
        </is>
      </c>
      <c r="C98" s="32" t="n"/>
      <c r="D98" s="32" t="inlineStr">
        <is>
          <t>☐</t>
        </is>
      </c>
    </row>
    <row r="99">
      <c r="A99" s="77" t="inlineStr">
        <is>
          <t>Granite Cave</t>
        </is>
      </c>
      <c r="B99" s="77" t="n"/>
      <c r="C99" s="77" t="n"/>
      <c r="D99" s="77" t="n"/>
    </row>
    <row r="100">
      <c r="A100" s="32" t="inlineStr">
        <is>
          <t>Leaf Stone</t>
        </is>
      </c>
      <c r="B100" s="32" t="inlineStr">
        <is>
          <t>Item ball at (3, 20)</t>
        </is>
      </c>
      <c r="C100" s="32" t="n"/>
      <c r="D100" s="32" t="inlineStr">
        <is>
          <t>☐</t>
        </is>
      </c>
    </row>
    <row r="101">
      <c r="A101" s="32" t="inlineStr">
        <is>
          <t>Rare Candy</t>
        </is>
      </c>
      <c r="B101" s="32" t="inlineStr">
        <is>
          <t>Item ball at (29, 4)</t>
        </is>
      </c>
      <c r="C101" s="32" t="n"/>
      <c r="D101" s="32" t="inlineStr">
        <is>
          <t>☐</t>
        </is>
      </c>
    </row>
    <row r="102">
      <c r="A102" s="32" t="inlineStr">
        <is>
          <t>Repel</t>
        </is>
      </c>
      <c r="B102" s="32" t="inlineStr">
        <is>
          <t>Item ball at (4, 4)</t>
        </is>
      </c>
      <c r="C102" s="32" t="n"/>
      <c r="D102" s="32" t="inlineStr">
        <is>
          <t>☐</t>
        </is>
      </c>
    </row>
    <row r="103">
      <c r="A103" s="32" t="inlineStr">
        <is>
          <t>TM52 - Aurora Beam</t>
        </is>
      </c>
      <c r="B103" s="32" t="inlineStr">
        <is>
          <t>Item ball at (30, 6)</t>
        </is>
      </c>
      <c r="C103" s="32" t="n"/>
      <c r="D103" s="32" t="inlineStr">
        <is>
          <t>☐</t>
        </is>
      </c>
    </row>
    <row r="104">
      <c r="A104" s="32" t="inlineStr">
        <is>
          <t>TM70 - Flame Charge</t>
        </is>
      </c>
      <c r="B104" s="32" t="inlineStr">
        <is>
          <t>Item ball at (21, 11)</t>
        </is>
      </c>
      <c r="C104" s="32" t="n"/>
      <c r="D104" s="32" t="inlineStr">
        <is>
          <t>☐</t>
        </is>
      </c>
    </row>
    <row r="105">
      <c r="A105" s="32" t="inlineStr">
        <is>
          <t>Aerodactylite</t>
        </is>
      </c>
      <c r="B105" s="32" t="inlineStr">
        <is>
          <t>At (16, 16) (hidden)</t>
        </is>
      </c>
      <c r="C105" s="32" t="n"/>
      <c r="D105" s="32" t="inlineStr">
        <is>
          <t>☐</t>
        </is>
      </c>
    </row>
    <row r="106">
      <c r="A106" s="32" t="inlineStr">
        <is>
          <t>Everstone</t>
        </is>
      </c>
      <c r="B106" s="32" t="inlineStr">
        <is>
          <t>At (28, 6) (hidden)</t>
        </is>
      </c>
      <c r="C106" s="32" t="n"/>
      <c r="D106" s="32" t="inlineStr">
        <is>
          <t>☐</t>
        </is>
      </c>
    </row>
    <row r="107">
      <c r="A107" s="32" t="inlineStr">
        <is>
          <t>Everstone</t>
        </is>
      </c>
      <c r="B107" s="32" t="inlineStr">
        <is>
          <t>At (15, 11) (hidden)</t>
        </is>
      </c>
      <c r="C107" s="32" t="n"/>
      <c r="D107" s="32" t="inlineStr">
        <is>
          <t>☐</t>
        </is>
      </c>
    </row>
    <row r="108">
      <c r="A108" s="32" t="inlineStr">
        <is>
          <t>Coba Berry</t>
        </is>
      </c>
      <c r="B108" s="32" t="inlineStr">
        <is>
          <t>Item ball at (29, 17)</t>
        </is>
      </c>
      <c r="C108" s="32" t="n"/>
      <c r="D108" s="32" t="inlineStr">
        <is>
          <t>☐</t>
        </is>
      </c>
    </row>
    <row r="109">
      <c r="A109" s="32" t="inlineStr">
        <is>
          <t>Poké Ball</t>
        </is>
      </c>
      <c r="B109" s="32" t="inlineStr">
        <is>
          <t>Item ball at (15, 21)</t>
        </is>
      </c>
      <c r="C109" s="32" t="n"/>
      <c r="D109" s="32" t="inlineStr">
        <is>
          <t>☐</t>
        </is>
      </c>
    </row>
    <row r="110">
      <c r="A110" s="32" t="inlineStr">
        <is>
          <t>Shell Bell</t>
        </is>
      </c>
      <c r="B110" s="32" t="inlineStr">
        <is>
          <t>Item ball at (1, 6)</t>
        </is>
      </c>
      <c r="C110" s="32" t="n"/>
      <c r="D110" s="32" t="inlineStr">
        <is>
          <t>☐</t>
        </is>
      </c>
    </row>
    <row r="111">
      <c r="A111" s="32" t="inlineStr">
        <is>
          <t>Dragon Scale</t>
        </is>
      </c>
      <c r="B111" s="32" t="inlineStr">
        <is>
          <t>Item ball at (39, 6)</t>
        </is>
      </c>
      <c r="C111" s="32" t="n"/>
      <c r="D111" s="32" t="inlineStr">
        <is>
          <t>☐</t>
        </is>
      </c>
    </row>
    <row r="112">
      <c r="A112" s="32" t="inlineStr">
        <is>
          <t>Escape Rope</t>
        </is>
      </c>
      <c r="B112" s="32" t="inlineStr">
        <is>
          <t>Item ball at (17, 7)</t>
        </is>
      </c>
      <c r="C112" s="32" t="n"/>
      <c r="D112" s="32" t="inlineStr">
        <is>
          <t>☐</t>
        </is>
      </c>
    </row>
    <row r="113">
      <c r="A113" s="32" t="inlineStr">
        <is>
          <t>HM05 - Flash</t>
        </is>
      </c>
      <c r="B113" s="32" t="inlineStr">
        <is>
          <t>From hiker</t>
        </is>
      </c>
      <c r="C113" s="32" t="n"/>
      <c r="D113" s="32" t="inlineStr">
        <is>
          <t>☐</t>
        </is>
      </c>
    </row>
    <row r="114">
      <c r="A114" s="77" t="inlineStr">
        <is>
          <t>Route 106</t>
        </is>
      </c>
      <c r="B114" s="77" t="n"/>
      <c r="C114" s="77" t="n"/>
      <c r="D114" s="77" t="n"/>
    </row>
    <row r="115">
      <c r="A115" s="32" t="inlineStr">
        <is>
          <t>Deep Sea Tooth</t>
        </is>
      </c>
      <c r="B115" s="32" t="inlineStr">
        <is>
          <t>Item ball at (50, 19)</t>
        </is>
      </c>
      <c r="C115" s="32" t="n"/>
      <c r="D115" s="32" t="inlineStr">
        <is>
          <t>☐</t>
        </is>
      </c>
    </row>
    <row r="116">
      <c r="A116" s="32" t="inlineStr">
        <is>
          <t>Full Heal</t>
        </is>
      </c>
      <c r="B116" s="32" t="inlineStr">
        <is>
          <t>Item ball at (29, 14)</t>
        </is>
      </c>
      <c r="C116" s="32" t="n"/>
      <c r="D116" s="32" t="inlineStr">
        <is>
          <t>☐</t>
        </is>
      </c>
    </row>
    <row r="117">
      <c r="A117" s="32" t="inlineStr">
        <is>
          <t>Heart Scale</t>
        </is>
      </c>
      <c r="B117" s="32" t="inlineStr">
        <is>
          <t>At (68, 15) (hidden)</t>
        </is>
      </c>
      <c r="C117" s="32" t="n"/>
      <c r="D117" s="32" t="inlineStr">
        <is>
          <t>☐</t>
        </is>
      </c>
    </row>
    <row r="118">
      <c r="A118" s="32" t="inlineStr">
        <is>
          <t>Poké Ball</t>
        </is>
      </c>
      <c r="B118" s="32" t="inlineStr">
        <is>
          <t>At (41, 11) (hidden)</t>
        </is>
      </c>
      <c r="C118" s="32" t="n"/>
      <c r="D118" s="32" t="inlineStr">
        <is>
          <t>☐</t>
        </is>
      </c>
    </row>
    <row r="119">
      <c r="A119" s="32" t="inlineStr">
        <is>
          <t>Stardust</t>
        </is>
      </c>
      <c r="B119" s="32" t="inlineStr">
        <is>
          <t>At (53, 12) (hidden)</t>
        </is>
      </c>
      <c r="C119" s="32" t="n"/>
      <c r="D119" s="32" t="inlineStr">
        <is>
          <t>☐</t>
        </is>
      </c>
    </row>
    <row r="120">
      <c r="A120" s="77" t="inlineStr">
        <is>
          <t>Granite Shore</t>
        </is>
      </c>
      <c r="B120" s="77" t="n"/>
      <c r="C120" s="77" t="n"/>
      <c r="D120" s="77" t="n"/>
    </row>
    <row r="121">
      <c r="A121" s="32" t="inlineStr">
        <is>
          <t>Chople Berry</t>
        </is>
      </c>
      <c r="B121" s="32" t="inlineStr">
        <is>
          <t>Item ball at (1, 13)</t>
        </is>
      </c>
      <c r="C121" s="32" t="n"/>
      <c r="D121" s="32" t="inlineStr">
        <is>
          <t>☐</t>
        </is>
      </c>
    </row>
    <row r="122">
      <c r="A122" s="32" t="inlineStr">
        <is>
          <t>Deep Sea Scale</t>
        </is>
      </c>
      <c r="B122" s="32" t="inlineStr">
        <is>
          <t>Item ball at (18, 1)</t>
        </is>
      </c>
      <c r="C122" s="32" t="n"/>
      <c r="D122" s="32" t="inlineStr">
        <is>
          <t>☐</t>
        </is>
      </c>
    </row>
    <row r="123">
      <c r="A123" s="77" t="inlineStr">
        <is>
          <t>Dewford Town</t>
        </is>
      </c>
      <c r="B123" s="77" t="n"/>
      <c r="C123" s="77" t="n"/>
      <c r="D123" s="77" t="n"/>
    </row>
    <row r="124">
      <c r="A124" s="32" t="inlineStr">
        <is>
          <t>TM31 - Brick Break x2</t>
        </is>
      </c>
      <c r="B124" s="32" t="inlineStr">
        <is>
          <t>From Brawly + Phoebe tag battle</t>
        </is>
      </c>
      <c r="C124" s="32" t="n"/>
      <c r="D124" s="32" t="inlineStr">
        <is>
          <t>☐</t>
        </is>
      </c>
    </row>
    <row r="125">
      <c r="A125" s="77" t="inlineStr">
        <is>
          <t>Route 105</t>
        </is>
      </c>
      <c r="B125" s="77" t="n"/>
      <c r="C125" s="77" t="n"/>
      <c r="D125" s="77" t="n"/>
    </row>
    <row r="126">
      <c r="A126" s="32" t="inlineStr">
        <is>
          <t>Star Piece</t>
        </is>
      </c>
      <c r="B126" s="32" t="inlineStr">
        <is>
          <t>Item ball at (8, 73)</t>
        </is>
      </c>
      <c r="C126" s="32" t="n"/>
      <c r="D126" s="32" t="inlineStr">
        <is>
          <t>☐</t>
        </is>
      </c>
    </row>
    <row r="127">
      <c r="A127" s="32" t="inlineStr">
        <is>
          <t>Big Pearl</t>
        </is>
      </c>
      <c r="B127" s="32" t="inlineStr">
        <is>
          <t>At (5, 56) (hidden)</t>
        </is>
      </c>
      <c r="C127" s="32" t="n"/>
      <c r="D127" s="32" t="inlineStr">
        <is>
          <t>☐</t>
        </is>
      </c>
    </row>
    <row r="128">
      <c r="A128" s="32" t="inlineStr">
        <is>
          <t>Heart Scale</t>
        </is>
      </c>
      <c r="B128" s="32" t="inlineStr">
        <is>
          <t>At (15, 68) (hidden)</t>
        </is>
      </c>
      <c r="C128" s="32" t="n"/>
      <c r="D128" s="32" t="inlineStr">
        <is>
          <t>☐</t>
        </is>
      </c>
    </row>
    <row r="129">
      <c r="A129" s="81" t="inlineStr">
        <is>
          <t>Split 4</t>
        </is>
      </c>
      <c r="B129" s="81" t="n"/>
      <c r="C129" s="81" t="n"/>
      <c r="D129" s="81" t="n"/>
    </row>
    <row r="130">
      <c r="A130" s="77" t="inlineStr">
        <is>
          <t>Route 108</t>
        </is>
      </c>
      <c r="B130" s="77" t="n"/>
      <c r="C130" s="77" t="n"/>
      <c r="D130" s="77" t="n"/>
    </row>
    <row r="131">
      <c r="A131" s="32" t="inlineStr">
        <is>
          <t>Star Piece</t>
        </is>
      </c>
      <c r="B131" s="32" t="inlineStr">
        <is>
          <t>Item ball at (42, 4)</t>
        </is>
      </c>
      <c r="C131" s="32" t="n"/>
      <c r="D131" s="32" t="inlineStr">
        <is>
          <t>☐</t>
        </is>
      </c>
    </row>
    <row r="132">
      <c r="A132" s="32" t="inlineStr">
        <is>
          <t>Rare Candy</t>
        </is>
      </c>
      <c r="B132" s="32" t="inlineStr">
        <is>
          <t>At (38, 14) (hidden)</t>
        </is>
      </c>
      <c r="C132" s="32" t="n"/>
      <c r="D132" s="32" t="inlineStr">
        <is>
          <t>☐</t>
        </is>
      </c>
    </row>
    <row r="133">
      <c r="A133" s="77" t="inlineStr">
        <is>
          <t>Route 109</t>
        </is>
      </c>
      <c r="B133" s="77" t="n"/>
      <c r="C133" s="77" t="n"/>
      <c r="D133" s="77" t="n"/>
    </row>
    <row r="134">
      <c r="A134" s="32" t="inlineStr">
        <is>
          <t>PP Up</t>
        </is>
      </c>
      <c r="B134" s="32" t="inlineStr">
        <is>
          <t>Item ball at (27, 46)</t>
        </is>
      </c>
      <c r="C134" s="32" t="n"/>
      <c r="D134" s="32" t="inlineStr">
        <is>
          <t>☐</t>
        </is>
      </c>
    </row>
    <row r="135">
      <c r="A135" s="32" t="inlineStr">
        <is>
          <t>Potion</t>
        </is>
      </c>
      <c r="B135" s="32" t="inlineStr">
        <is>
          <t>Item ball at (25, 6)</t>
        </is>
      </c>
      <c r="C135" s="32" t="n"/>
      <c r="D135" s="32" t="inlineStr">
        <is>
          <t>☐</t>
        </is>
      </c>
    </row>
    <row r="136">
      <c r="A136" s="32" t="inlineStr">
        <is>
          <t>Ether</t>
        </is>
      </c>
      <c r="B136" s="32" t="inlineStr">
        <is>
          <t>At (28, 20) (hidden)</t>
        </is>
      </c>
      <c r="C136" s="32" t="n"/>
      <c r="D136" s="32" t="inlineStr">
        <is>
          <t>☐</t>
        </is>
      </c>
    </row>
    <row r="137">
      <c r="A137" s="32" t="inlineStr">
        <is>
          <t>Great Ball</t>
        </is>
      </c>
      <c r="B137" s="32" t="inlineStr">
        <is>
          <t>At (9, 10) (hidden)</t>
        </is>
      </c>
      <c r="C137" s="32" t="n"/>
      <c r="D137" s="32" t="inlineStr">
        <is>
          <t>☐</t>
        </is>
      </c>
    </row>
    <row r="138">
      <c r="A138" s="32" t="inlineStr">
        <is>
          <t>Heart Scale</t>
        </is>
      </c>
      <c r="B138" s="32" t="inlineStr">
        <is>
          <t>At (33, 5) (hidden)</t>
        </is>
      </c>
      <c r="C138" s="32" t="n"/>
      <c r="D138" s="32" t="inlineStr">
        <is>
          <t>☐</t>
        </is>
      </c>
    </row>
    <row r="139">
      <c r="A139" s="32" t="inlineStr">
        <is>
          <t>Heart Scale</t>
        </is>
      </c>
      <c r="B139" s="32" t="inlineStr">
        <is>
          <t>At (13, 16) (hidden)</t>
        </is>
      </c>
      <c r="C139" s="32" t="n"/>
      <c r="D139" s="32" t="inlineStr">
        <is>
          <t>☐</t>
        </is>
      </c>
    </row>
    <row r="140">
      <c r="A140" s="32" t="inlineStr">
        <is>
          <t>Heart Scale</t>
        </is>
      </c>
      <c r="B140" s="32" t="inlineStr">
        <is>
          <t>At (8, 42) (hidden)</t>
        </is>
      </c>
      <c r="C140" s="32" t="n"/>
      <c r="D140" s="32" t="inlineStr">
        <is>
          <t>☐</t>
        </is>
      </c>
    </row>
    <row r="141">
      <c r="A141" s="32" t="inlineStr">
        <is>
          <t>Revive</t>
        </is>
      </c>
      <c r="B141" s="32" t="inlineStr">
        <is>
          <t>At (16, 23) (hidden)</t>
        </is>
      </c>
      <c r="C141" s="32" t="n"/>
      <c r="D141" s="32" t="inlineStr">
        <is>
          <t>☐</t>
        </is>
      </c>
    </row>
    <row r="142">
      <c r="A142" s="77" t="inlineStr">
        <is>
          <t>Slateport City</t>
        </is>
      </c>
      <c r="B142" s="77" t="n"/>
      <c r="C142" s="77" t="n"/>
      <c r="D142" s="77" t="n"/>
    </row>
    <row r="143">
      <c r="A143" s="32" t="inlineStr">
        <is>
          <t>Mart stock</t>
        </is>
      </c>
      <c r="B143" s="32" t="inlineStr">
        <is>
          <t>Slateport City - Mart: Antidote, Escape Rope, Great Ball (after Badge 2), Harbor Mail, Paralyze Heal, Poké Ball, Potion, Rare Candy, Repel, Super Potion</t>
        </is>
      </c>
      <c r="C143" s="32" t="n"/>
      <c r="D143" s="32" t="n"/>
    </row>
    <row r="144">
      <c r="A144" s="32" t="inlineStr">
        <is>
          <t>Mart stock</t>
        </is>
      </c>
      <c r="B144" s="32" t="inlineStr">
        <is>
          <t>Slateport City: Calcium, Carbos, HP Up, Iron, Protein, Zinc</t>
        </is>
      </c>
      <c r="C144" s="32" t="n"/>
      <c r="D144" s="32" t="n"/>
    </row>
    <row r="145">
      <c r="A145" s="77" t="inlineStr">
        <is>
          <t>Route 110</t>
        </is>
      </c>
      <c r="B145" s="77" t="n"/>
      <c r="C145" s="77" t="n"/>
      <c r="D145" s="77" t="n"/>
    </row>
    <row r="146">
      <c r="A146" s="32" t="inlineStr">
        <is>
          <t>Bead Mail</t>
        </is>
      </c>
      <c r="B146" s="32" t="inlineStr">
        <is>
          <t>Item ball at (2, 2)</t>
        </is>
      </c>
      <c r="C146" s="32" t="n"/>
      <c r="D146" s="32" t="inlineStr">
        <is>
          <t>☐</t>
        </is>
      </c>
    </row>
    <row r="147">
      <c r="A147" s="32" t="inlineStr">
        <is>
          <t>Elixir</t>
        </is>
      </c>
      <c r="B147" s="32" t="inlineStr">
        <is>
          <t>Item ball at (6, 38)</t>
        </is>
      </c>
      <c r="C147" s="32" t="n"/>
      <c r="D147" s="32" t="inlineStr">
        <is>
          <t>☐</t>
        </is>
      </c>
    </row>
    <row r="148">
      <c r="A148" s="32" t="inlineStr">
        <is>
          <t>Glitter Mail</t>
        </is>
      </c>
      <c r="B148" s="32" t="inlineStr">
        <is>
          <t>Item ball at (11, 21)</t>
        </is>
      </c>
      <c r="C148" s="32" t="n"/>
      <c r="D148" s="32" t="inlineStr">
        <is>
          <t>☐</t>
        </is>
      </c>
    </row>
    <row r="149">
      <c r="A149" s="32" t="inlineStr">
        <is>
          <t>Harbor Mail</t>
        </is>
      </c>
      <c r="B149" s="32" t="inlineStr">
        <is>
          <t>Item ball at (3, 13)</t>
        </is>
      </c>
      <c r="C149" s="32" t="n"/>
      <c r="D149" s="32" t="inlineStr">
        <is>
          <t>☐</t>
        </is>
      </c>
    </row>
    <row r="150">
      <c r="A150" s="32" t="inlineStr">
        <is>
          <t>Mech Mail</t>
        </is>
      </c>
      <c r="B150" s="32" t="inlineStr">
        <is>
          <t>Item ball at (2, 5)</t>
        </is>
      </c>
      <c r="C150" s="32" t="n"/>
      <c r="D150" s="32" t="inlineStr">
        <is>
          <t>☐</t>
        </is>
      </c>
    </row>
    <row r="151">
      <c r="A151" s="32" t="inlineStr">
        <is>
          <t>Orange Mail</t>
        </is>
      </c>
      <c r="B151" s="32" t="inlineStr">
        <is>
          <t>Item ball at (9, 4)</t>
        </is>
      </c>
      <c r="C151" s="32" t="n"/>
      <c r="D151" s="32" t="inlineStr">
        <is>
          <t>☐</t>
        </is>
      </c>
    </row>
    <row r="152">
      <c r="A152" s="32" t="inlineStr">
        <is>
          <t>Rare Candy</t>
        </is>
      </c>
      <c r="B152" s="32" t="inlineStr">
        <is>
          <t>Item ball at (26, 47)</t>
        </is>
      </c>
      <c r="C152" s="32" t="n"/>
      <c r="D152" s="32" t="inlineStr">
        <is>
          <t>☐</t>
        </is>
      </c>
    </row>
    <row r="153">
      <c r="A153" s="32" t="inlineStr">
        <is>
          <t>Scope Lens</t>
        </is>
      </c>
      <c r="B153" s="32" t="inlineStr">
        <is>
          <t>Item ball at (30, 69)</t>
        </is>
      </c>
      <c r="C153" s="32" t="n"/>
      <c r="D153" s="32" t="inlineStr">
        <is>
          <t>☐</t>
        </is>
      </c>
    </row>
    <row r="154">
      <c r="A154" s="32" t="inlineStr">
        <is>
          <t>Shadow Mail</t>
        </is>
      </c>
      <c r="B154" s="32" t="inlineStr">
        <is>
          <t>Item ball at (4, 2)</t>
        </is>
      </c>
      <c r="C154" s="32" t="n"/>
      <c r="D154" s="32" t="inlineStr">
        <is>
          <t>☐</t>
        </is>
      </c>
    </row>
    <row r="155">
      <c r="A155" s="32" t="inlineStr">
        <is>
          <t>Tropic Mail</t>
        </is>
      </c>
      <c r="B155" s="32" t="inlineStr">
        <is>
          <t>Item ball at (5, 12)</t>
        </is>
      </c>
      <c r="C155" s="32" t="n"/>
      <c r="D155" s="32" t="inlineStr">
        <is>
          <t>☐</t>
        </is>
      </c>
    </row>
    <row r="156">
      <c r="A156" s="32" t="inlineStr">
        <is>
          <t>Wave Mail</t>
        </is>
      </c>
      <c r="B156" s="32" t="inlineStr">
        <is>
          <t>Item ball at (8, 17)</t>
        </is>
      </c>
      <c r="C156" s="32" t="n"/>
      <c r="D156" s="32" t="inlineStr">
        <is>
          <t>☐</t>
        </is>
      </c>
    </row>
    <row r="157">
      <c r="A157" s="32" t="inlineStr">
        <is>
          <t>Wood Mail</t>
        </is>
      </c>
      <c r="B157" s="32" t="inlineStr">
        <is>
          <t>Item ball at (1, 2)</t>
        </is>
      </c>
      <c r="C157" s="32" t="n"/>
      <c r="D157" s="32" t="inlineStr">
        <is>
          <t>☐</t>
        </is>
      </c>
    </row>
    <row r="158">
      <c r="A158" s="32" t="inlineStr">
        <is>
          <t>Full Heal</t>
        </is>
      </c>
      <c r="B158" s="32" t="inlineStr">
        <is>
          <t>At (37, 67) (hidden)</t>
        </is>
      </c>
      <c r="C158" s="32" t="n"/>
      <c r="D158" s="32" t="inlineStr">
        <is>
          <t>☐</t>
        </is>
      </c>
    </row>
    <row r="159">
      <c r="A159" s="32" t="inlineStr">
        <is>
          <t>Great Ball</t>
        </is>
      </c>
      <c r="B159" s="32" t="inlineStr">
        <is>
          <t>At (33, 45) (hidden)</t>
        </is>
      </c>
      <c r="C159" s="32" t="n"/>
      <c r="D159" s="32" t="inlineStr">
        <is>
          <t>☐</t>
        </is>
      </c>
    </row>
    <row r="160">
      <c r="A160" s="32" t="inlineStr">
        <is>
          <t>Nugget</t>
        </is>
      </c>
      <c r="B160" s="32" t="inlineStr">
        <is>
          <t>At (4, 5) (hidden)</t>
        </is>
      </c>
      <c r="C160" s="32" t="n"/>
      <c r="D160" s="32" t="inlineStr">
        <is>
          <t>☐</t>
        </is>
      </c>
    </row>
    <row r="161">
      <c r="A161" s="32" t="inlineStr">
        <is>
          <t>Poké Ball</t>
        </is>
      </c>
      <c r="B161" s="32" t="inlineStr">
        <is>
          <t>At (4, 35) (hidden)</t>
        </is>
      </c>
      <c r="C161" s="32" t="n"/>
      <c r="D161" s="32" t="inlineStr">
        <is>
          <t>☐</t>
        </is>
      </c>
    </row>
    <row r="162">
      <c r="A162" s="32" t="inlineStr">
        <is>
          <t>Revive</t>
        </is>
      </c>
      <c r="B162" s="32" t="inlineStr">
        <is>
          <t>At (35, 39) (hidden)</t>
        </is>
      </c>
      <c r="C162" s="32" t="n"/>
      <c r="D162" s="32" t="inlineStr">
        <is>
          <t>☐</t>
        </is>
      </c>
    </row>
    <row r="163">
      <c r="A163" s="32" t="inlineStr">
        <is>
          <t>Swampertite</t>
        </is>
      </c>
      <c r="B163" s="32" t="inlineStr">
        <is>
          <t>At (36, 67) (hidden)</t>
        </is>
      </c>
      <c r="C163" s="32" t="n"/>
      <c r="D163" s="32" t="inlineStr">
        <is>
          <t>☐</t>
        </is>
      </c>
    </row>
    <row r="164">
      <c r="A164" s="77" t="inlineStr">
        <is>
          <t>Mauville City</t>
        </is>
      </c>
      <c r="B164" s="77" t="n"/>
      <c r="C164" s="77" t="n"/>
      <c r="D164" s="77" t="n"/>
    </row>
    <row r="165">
      <c r="A165" s="32" t="inlineStr">
        <is>
          <t>TM55 - Sleep Talk</t>
        </is>
      </c>
      <c r="B165" s="32" t="inlineStr">
        <is>
          <t>Item ball at (33, 17)</t>
        </is>
      </c>
      <c r="C165" s="32" t="n"/>
      <c r="D165" s="32" t="inlineStr">
        <is>
          <t>☐</t>
        </is>
      </c>
    </row>
    <row r="166">
      <c r="A166" s="32" t="inlineStr">
        <is>
          <t>Ultra Ball</t>
        </is>
      </c>
      <c r="B166" s="32" t="inlineStr">
        <is>
          <t>Item ball at (28, 19)</t>
        </is>
      </c>
      <c r="C166" s="32" t="n"/>
      <c r="D166" s="32" t="inlineStr">
        <is>
          <t>☐</t>
        </is>
      </c>
    </row>
    <row r="167">
      <c r="A167" s="32" t="inlineStr">
        <is>
          <t>Mart stock</t>
        </is>
      </c>
      <c r="B167" s="32" t="inlineStr">
        <is>
          <t>Mauville City - Mart: Antidote, Awakening, Dire Hit, Great Ball (after Badge 2), Guard Spec., Paralyze Heal, Poké Ball, Rare Candy, Super Potion, X Accuracy, X Attack, X Defense, X Speed</t>
        </is>
      </c>
      <c r="C167" s="32" t="n"/>
      <c r="D167" s="32" t="n"/>
    </row>
    <row r="168">
      <c r="A168" s="77" t="inlineStr">
        <is>
          <t>Route 117</t>
        </is>
      </c>
      <c r="B168" s="77" t="n"/>
      <c r="C168" s="77" t="n"/>
      <c r="D168" s="77" t="n"/>
    </row>
    <row r="169">
      <c r="A169" s="32" t="inlineStr">
        <is>
          <t>Great Ball</t>
        </is>
      </c>
      <c r="B169" s="32" t="inlineStr">
        <is>
          <t>Item ball at (16, 18)</t>
        </is>
      </c>
      <c r="C169" s="32" t="n"/>
      <c r="D169" s="32" t="inlineStr">
        <is>
          <t>☐</t>
        </is>
      </c>
    </row>
    <row r="170">
      <c r="A170" s="32" t="inlineStr">
        <is>
          <t>Revive</t>
        </is>
      </c>
      <c r="B170" s="32" t="inlineStr">
        <is>
          <t>Item ball at (9, 1)</t>
        </is>
      </c>
      <c r="C170" s="32" t="n"/>
      <c r="D170" s="32" t="inlineStr">
        <is>
          <t>☐</t>
        </is>
      </c>
    </row>
    <row r="171">
      <c r="A171" s="32" t="inlineStr">
        <is>
          <t>TM58 - Payback</t>
        </is>
      </c>
      <c r="B171" s="32" t="inlineStr">
        <is>
          <t>Item ball at (5, 9)</t>
        </is>
      </c>
      <c r="C171" s="32" t="n"/>
      <c r="D171" s="32" t="inlineStr">
        <is>
          <t>☐</t>
        </is>
      </c>
    </row>
    <row r="172">
      <c r="A172" s="32" t="inlineStr">
        <is>
          <t>Repel</t>
        </is>
      </c>
      <c r="B172" s="32" t="inlineStr">
        <is>
          <t>At (3, 18) (hidden)</t>
        </is>
      </c>
      <c r="C172" s="32" t="n"/>
      <c r="D172" s="32" t="inlineStr">
        <is>
          <t>☐</t>
        </is>
      </c>
    </row>
    <row r="173">
      <c r="A173" s="77" t="inlineStr">
        <is>
          <t>Verdanturf Town</t>
        </is>
      </c>
      <c r="B173" s="77" t="n"/>
      <c r="C173" s="77" t="n"/>
      <c r="D173" s="77" t="n"/>
    </row>
    <row r="174">
      <c r="A174" s="32" t="inlineStr">
        <is>
          <t>Mart stock</t>
        </is>
      </c>
      <c r="B174" s="32" t="inlineStr">
        <is>
          <t>Verdanturf Town - Mart: Antidote, Awakening, Burn Heal, Fluffy Tail, Great Ball (after Badge 2), Ice Heal, Nest Ball, Paralyze Heal, Rare Candy, Repel, Super Potion, X Sp. Atk</t>
        </is>
      </c>
      <c r="C174" s="32" t="n"/>
      <c r="D174" s="32" t="n"/>
    </row>
    <row r="175">
      <c r="A175" s="77" t="inlineStr">
        <is>
          <t>Abandoned Ship</t>
        </is>
      </c>
      <c r="B175" s="77" t="n"/>
      <c r="C175" s="77" t="n"/>
      <c r="D175" s="77" t="n"/>
    </row>
    <row r="176">
      <c r="A176" s="32" t="inlineStr">
        <is>
          <t>Dive Ball</t>
        </is>
      </c>
      <c r="B176" s="32" t="inlineStr">
        <is>
          <t>Item ball at (13, 3)</t>
        </is>
      </c>
      <c r="C176" s="32" t="n"/>
      <c r="D176" s="32" t="inlineStr">
        <is>
          <t>☐</t>
        </is>
      </c>
    </row>
    <row r="177">
      <c r="A177" s="32" t="inlineStr">
        <is>
          <t>Escape Rope</t>
        </is>
      </c>
      <c r="B177" s="32" t="inlineStr">
        <is>
          <t>Item ball at (6, 7)</t>
        </is>
      </c>
      <c r="C177" s="32" t="n"/>
      <c r="D177" s="32" t="inlineStr">
        <is>
          <t>☐</t>
        </is>
      </c>
    </row>
    <row r="178">
      <c r="A178" s="32" t="inlineStr">
        <is>
          <t>Harbor Mail</t>
        </is>
      </c>
      <c r="B178" s="32" t="inlineStr">
        <is>
          <t>Item ball at (4, 5)</t>
        </is>
      </c>
      <c r="C178" s="32" t="n"/>
      <c r="D178" s="32" t="inlineStr">
        <is>
          <t>☐</t>
        </is>
      </c>
    </row>
    <row r="179">
      <c r="A179" s="32" t="inlineStr">
        <is>
          <t>Luxury Ball</t>
        </is>
      </c>
      <c r="B179" s="32" t="inlineStr">
        <is>
          <t>Item ball at (41, 4)</t>
        </is>
      </c>
      <c r="C179" s="32" t="n"/>
      <c r="D179" s="32" t="inlineStr">
        <is>
          <t>☐</t>
        </is>
      </c>
    </row>
    <row r="180">
      <c r="A180" s="32" t="inlineStr">
        <is>
          <t>Revive</t>
        </is>
      </c>
      <c r="B180" s="32" t="inlineStr">
        <is>
          <t>Item ball at (4, 4)</t>
        </is>
      </c>
      <c r="C180" s="32" t="n"/>
      <c r="D180" s="32" t="inlineStr">
        <is>
          <t>☐</t>
        </is>
      </c>
    </row>
    <row r="181">
      <c r="A181" s="32" t="inlineStr">
        <is>
          <t>Scanner</t>
        </is>
      </c>
      <c r="B181" s="32" t="inlineStr">
        <is>
          <t>Item ball at (16, 10)</t>
        </is>
      </c>
      <c r="C181" s="32" t="n"/>
      <c r="D181" s="32" t="inlineStr">
        <is>
          <t>☐</t>
        </is>
      </c>
    </row>
    <row r="182">
      <c r="A182" s="32" t="inlineStr">
        <is>
          <t>Storage Key</t>
        </is>
      </c>
      <c r="B182" s="32" t="inlineStr">
        <is>
          <t>Item ball at (0, 6)</t>
        </is>
      </c>
      <c r="C182" s="32" t="n"/>
      <c r="D182" s="32" t="inlineStr">
        <is>
          <t>☐</t>
        </is>
      </c>
    </row>
    <row r="183">
      <c r="A183" s="32" t="inlineStr">
        <is>
          <t>TM13 - Ice Beam</t>
        </is>
      </c>
      <c r="B183" s="32" t="inlineStr">
        <is>
          <t>Item ball at (4, 4)</t>
        </is>
      </c>
      <c r="C183" s="32" t="n"/>
      <c r="D183" s="32" t="inlineStr">
        <is>
          <t>☐</t>
        </is>
      </c>
    </row>
    <row r="184">
      <c r="A184" s="32" t="inlineStr">
        <is>
          <t>TM18 - Rain Dance</t>
        </is>
      </c>
      <c r="B184" s="32" t="inlineStr">
        <is>
          <t>Item ball at (5, 11)</t>
        </is>
      </c>
      <c r="C184" s="32" t="n"/>
      <c r="D184" s="32" t="inlineStr">
        <is>
          <t>☐</t>
        </is>
      </c>
    </row>
    <row r="185">
      <c r="A185" s="32" t="inlineStr">
        <is>
          <t>Water Stone</t>
        </is>
      </c>
      <c r="B185" s="32" t="inlineStr">
        <is>
          <t>Item ball at (31, 11)</t>
        </is>
      </c>
      <c r="C185" s="32" t="n"/>
      <c r="D185" s="32" t="inlineStr">
        <is>
          <t>☐</t>
        </is>
      </c>
    </row>
    <row r="186">
      <c r="A186" s="32" t="inlineStr">
        <is>
          <t>Key to Room 1</t>
        </is>
      </c>
      <c r="B186" s="32" t="inlineStr">
        <is>
          <t>At (42, 10) (hidden)</t>
        </is>
      </c>
      <c r="C186" s="32" t="n"/>
      <c r="D186" s="32" t="inlineStr">
        <is>
          <t>☐</t>
        </is>
      </c>
    </row>
    <row r="187">
      <c r="A187" s="32" t="inlineStr">
        <is>
          <t>Key to Room 2</t>
        </is>
      </c>
      <c r="B187" s="32" t="inlineStr">
        <is>
          <t>At (20, 5) (hidden)</t>
        </is>
      </c>
      <c r="C187" s="32" t="n"/>
      <c r="D187" s="32" t="inlineStr">
        <is>
          <t>☐</t>
        </is>
      </c>
    </row>
    <row r="188">
      <c r="A188" s="32" t="inlineStr">
        <is>
          <t>Key to Room 4</t>
        </is>
      </c>
      <c r="B188" s="32" t="inlineStr">
        <is>
          <t>At (1, 12) (hidden)</t>
        </is>
      </c>
      <c r="C188" s="32" t="n"/>
      <c r="D188" s="32" t="inlineStr">
        <is>
          <t>☐</t>
        </is>
      </c>
    </row>
    <row r="189">
      <c r="A189" s="32" t="inlineStr">
        <is>
          <t>Key to Room 6</t>
        </is>
      </c>
      <c r="B189" s="32" t="inlineStr">
        <is>
          <t>At (1, 2) (hidden)</t>
        </is>
      </c>
      <c r="C189" s="32" t="n"/>
      <c r="D189" s="32" t="inlineStr">
        <is>
          <t>☐</t>
        </is>
      </c>
    </row>
    <row r="190">
      <c r="A190" s="77" t="inlineStr">
        <is>
          <t>New Mauville</t>
        </is>
      </c>
      <c r="B190" s="77" t="n"/>
      <c r="C190" s="77" t="n"/>
      <c r="D190" s="77" t="n"/>
    </row>
    <row r="191">
      <c r="A191" s="32" t="inlineStr">
        <is>
          <t>Escape Rope</t>
        </is>
      </c>
      <c r="B191" s="32" t="inlineStr">
        <is>
          <t>Item ball at (16, 22)</t>
        </is>
      </c>
      <c r="C191" s="32" t="n"/>
      <c r="D191" s="32" t="inlineStr">
        <is>
          <t>☐</t>
        </is>
      </c>
    </row>
    <row r="192">
      <c r="A192" s="32" t="inlineStr">
        <is>
          <t>Full Heal</t>
        </is>
      </c>
      <c r="B192" s="32" t="inlineStr">
        <is>
          <t>Item ball at (17, 10)</t>
        </is>
      </c>
      <c r="C192" s="32" t="n"/>
      <c r="D192" s="32" t="inlineStr">
        <is>
          <t>☐</t>
        </is>
      </c>
    </row>
    <row r="193">
      <c r="A193" s="32" t="inlineStr">
        <is>
          <t>Paralyze Heal</t>
        </is>
      </c>
      <c r="B193" s="32" t="inlineStr">
        <is>
          <t>Item ball at (2, 11)</t>
        </is>
      </c>
      <c r="C193" s="32" t="n"/>
      <c r="D193" s="32" t="inlineStr">
        <is>
          <t>☐</t>
        </is>
      </c>
    </row>
    <row r="194">
      <c r="A194" s="32" t="inlineStr">
        <is>
          <t>TM62 - Wild Charge</t>
        </is>
      </c>
      <c r="B194" s="32" t="inlineStr">
        <is>
          <t>Item ball at (37, 24)</t>
        </is>
      </c>
      <c r="C194" s="32" t="n"/>
      <c r="D194" s="32" t="inlineStr">
        <is>
          <t>☐</t>
        </is>
      </c>
    </row>
    <row r="195">
      <c r="A195" s="32" t="inlineStr">
        <is>
          <t>Thunder Stone</t>
        </is>
      </c>
      <c r="B195" s="32" t="inlineStr">
        <is>
          <t>Item ball at (39, 4)</t>
        </is>
      </c>
      <c r="C195" s="32" t="n"/>
      <c r="D195" s="32" t="inlineStr">
        <is>
          <t>☐</t>
        </is>
      </c>
    </row>
    <row r="196">
      <c r="A196" s="32" t="inlineStr">
        <is>
          <t>Ultra Ball</t>
        </is>
      </c>
      <c r="B196" s="32" t="inlineStr">
        <is>
          <t>Item ball at (32, 25)</t>
        </is>
      </c>
      <c r="C196" s="32" t="n"/>
      <c r="D196" s="32" t="inlineStr">
        <is>
          <t>☐</t>
        </is>
      </c>
    </row>
    <row r="197">
      <c r="A197" s="32" t="inlineStr">
        <is>
          <t>Manectite</t>
        </is>
      </c>
      <c r="B197" s="32" t="inlineStr">
        <is>
          <t>At (33, 25) (hidden)</t>
        </is>
      </c>
      <c r="C197" s="32" t="n"/>
      <c r="D197" s="32" t="inlineStr">
        <is>
          <t>☐</t>
        </is>
      </c>
    </row>
    <row r="198">
      <c r="A198" s="81" t="inlineStr">
        <is>
          <t>Split 5</t>
        </is>
      </c>
      <c r="B198" s="81" t="n"/>
      <c r="C198" s="81" t="n"/>
      <c r="D198" s="81" t="n"/>
    </row>
    <row r="199">
      <c r="A199" s="77" t="inlineStr">
        <is>
          <t>Route 111</t>
        </is>
      </c>
      <c r="B199" s="77" t="n"/>
      <c r="C199" s="77" t="n"/>
      <c r="D199" s="77" t="n"/>
    </row>
    <row r="200">
      <c r="A200" s="32" t="inlineStr">
        <is>
          <t>Elixir</t>
        </is>
      </c>
      <c r="B200" s="32" t="inlineStr">
        <is>
          <t>Item ball at (19, 118)</t>
        </is>
      </c>
      <c r="C200" s="32" t="n"/>
      <c r="D200" s="32" t="inlineStr">
        <is>
          <t>☐</t>
        </is>
      </c>
    </row>
    <row r="201">
      <c r="A201" s="32" t="inlineStr">
        <is>
          <t>Ether</t>
        </is>
      </c>
      <c r="B201" s="32" t="inlineStr">
        <is>
          <t>Item ball at (3, 114)</t>
        </is>
      </c>
      <c r="C201" s="32" t="n"/>
      <c r="D201" s="32" t="inlineStr">
        <is>
          <t>☐</t>
        </is>
      </c>
    </row>
    <row r="202">
      <c r="A202" s="32" t="inlineStr">
        <is>
          <t>Soft Sand</t>
        </is>
      </c>
      <c r="B202" s="32" t="inlineStr">
        <is>
          <t>Item ball at (33, 104)</t>
        </is>
      </c>
      <c r="C202" s="32" t="n"/>
      <c r="D202" s="32" t="inlineStr">
        <is>
          <t>☐</t>
        </is>
      </c>
    </row>
    <row r="203">
      <c r="A203" s="32" t="inlineStr">
        <is>
          <t>Stardust</t>
        </is>
      </c>
      <c r="B203" s="32" t="inlineStr">
        <is>
          <t>Item ball at (12, 54)</t>
        </is>
      </c>
      <c r="C203" s="32" t="n"/>
      <c r="D203" s="32" t="inlineStr">
        <is>
          <t>☐</t>
        </is>
      </c>
    </row>
    <row r="204">
      <c r="A204" s="32" t="inlineStr">
        <is>
          <t>TM54 - Grass Knot</t>
        </is>
      </c>
      <c r="B204" s="32" t="inlineStr">
        <is>
          <t>Item ball at (30, 92)</t>
        </is>
      </c>
      <c r="C204" s="32" t="n"/>
      <c r="D204" s="32" t="inlineStr">
        <is>
          <t>☐</t>
        </is>
      </c>
    </row>
    <row r="205">
      <c r="A205" s="32" t="inlineStr">
        <is>
          <t>Escape Rope</t>
        </is>
      </c>
      <c r="B205" s="32" t="inlineStr">
        <is>
          <t>At (19, 55) (hidden)</t>
        </is>
      </c>
      <c r="C205" s="32" t="n"/>
      <c r="D205" s="32" t="inlineStr">
        <is>
          <t>☐</t>
        </is>
      </c>
    </row>
    <row r="206">
      <c r="A206" s="32" t="inlineStr">
        <is>
          <t>Kangaskhanite</t>
        </is>
      </c>
      <c r="B206" s="32" t="inlineStr">
        <is>
          <t>At (36, 66) (hidden)</t>
        </is>
      </c>
      <c r="C206" s="32" t="n"/>
      <c r="D206" s="32" t="inlineStr">
        <is>
          <t>☐</t>
        </is>
      </c>
    </row>
    <row r="207">
      <c r="A207" s="32" t="inlineStr">
        <is>
          <t>Rare Candy</t>
        </is>
      </c>
      <c r="B207" s="32" t="inlineStr">
        <is>
          <t>At (35, 66) (hidden)</t>
        </is>
      </c>
      <c r="C207" s="32" t="n"/>
      <c r="D207" s="32" t="inlineStr">
        <is>
          <t>☐</t>
        </is>
      </c>
    </row>
    <row r="208">
      <c r="A208" s="32" t="inlineStr">
        <is>
          <t>Stardust</t>
        </is>
      </c>
      <c r="B208" s="32" t="inlineStr">
        <is>
          <t>At (26, 70) (hidden)</t>
        </is>
      </c>
      <c r="C208" s="32" t="n"/>
      <c r="D208" s="32" t="inlineStr">
        <is>
          <t>☐</t>
        </is>
      </c>
    </row>
    <row r="209">
      <c r="A209" s="77" t="inlineStr">
        <is>
          <t>Route 112</t>
        </is>
      </c>
      <c r="B209" s="77" t="n"/>
      <c r="C209" s="77" t="n"/>
      <c r="D209" s="77" t="n"/>
    </row>
    <row r="210">
      <c r="A210" s="32" t="inlineStr">
        <is>
          <t>Nugget</t>
        </is>
      </c>
      <c r="B210" s="32" t="inlineStr">
        <is>
          <t>Item ball at (14, 43)</t>
        </is>
      </c>
      <c r="C210" s="32" t="n"/>
      <c r="D210" s="32" t="inlineStr">
        <is>
          <t>☐</t>
        </is>
      </c>
    </row>
    <row r="211">
      <c r="A211" s="32" t="inlineStr">
        <is>
          <t>Blazikenite</t>
        </is>
      </c>
      <c r="B211" s="32" t="inlineStr">
        <is>
          <t>At (25, 7) (hidden)</t>
        </is>
      </c>
      <c r="C211" s="32" t="n"/>
      <c r="D211" s="32" t="inlineStr">
        <is>
          <t>☐</t>
        </is>
      </c>
    </row>
    <row r="212">
      <c r="A212" s="77" t="inlineStr">
        <is>
          <t>Fiery Path</t>
        </is>
      </c>
      <c r="B212" s="77" t="n"/>
      <c r="C212" s="77" t="n"/>
      <c r="D212" s="77" t="n"/>
    </row>
    <row r="213">
      <c r="A213" s="32" t="inlineStr">
        <is>
          <t>Fire Stone</t>
        </is>
      </c>
      <c r="B213" s="32" t="inlineStr">
        <is>
          <t>Item ball at (7, 32)</t>
        </is>
      </c>
      <c r="C213" s="32" t="n"/>
      <c r="D213" s="32" t="inlineStr">
        <is>
          <t>☐</t>
        </is>
      </c>
    </row>
    <row r="214">
      <c r="A214" s="32" t="inlineStr">
        <is>
          <t>TM06 - Toxic</t>
        </is>
      </c>
      <c r="B214" s="32" t="inlineStr">
        <is>
          <t>Item ball at (8, 3)</t>
        </is>
      </c>
      <c r="C214" s="32" t="n"/>
      <c r="D214" s="32" t="inlineStr">
        <is>
          <t>☐</t>
        </is>
      </c>
    </row>
    <row r="215">
      <c r="A215" s="32" t="inlineStr">
        <is>
          <t>Absolite</t>
        </is>
      </c>
      <c r="B215" s="32" t="inlineStr">
        <is>
          <t>At (25, 35) (hidden)</t>
        </is>
      </c>
      <c r="C215" s="32" t="n"/>
      <c r="D215" s="32" t="inlineStr">
        <is>
          <t>☐</t>
        </is>
      </c>
    </row>
    <row r="216">
      <c r="A216" s="77" t="inlineStr">
        <is>
          <t>Route 113</t>
        </is>
      </c>
      <c r="B216" s="77" t="n"/>
      <c r="C216" s="77" t="n"/>
      <c r="D216" s="77" t="n"/>
    </row>
    <row r="217">
      <c r="A217" s="32" t="inlineStr">
        <is>
          <t>Hyper Potion</t>
        </is>
      </c>
      <c r="B217" s="32" t="inlineStr">
        <is>
          <t>Item ball at (15, 15)</t>
        </is>
      </c>
      <c r="C217" s="32" t="n"/>
      <c r="D217" s="32" t="inlineStr">
        <is>
          <t>☐</t>
        </is>
      </c>
    </row>
    <row r="218">
      <c r="A218" s="32" t="inlineStr">
        <is>
          <t>Max Ether</t>
        </is>
      </c>
      <c r="B218" s="32" t="inlineStr">
        <is>
          <t>Item ball at (53, 7)</t>
        </is>
      </c>
      <c r="C218" s="32" t="n"/>
      <c r="D218" s="32" t="inlineStr">
        <is>
          <t>☐</t>
        </is>
      </c>
    </row>
    <row r="219">
      <c r="A219" s="32" t="inlineStr">
        <is>
          <t>Super Repel</t>
        </is>
      </c>
      <c r="B219" s="32" t="inlineStr">
        <is>
          <t>Item ball at (79, 5)</t>
        </is>
      </c>
      <c r="C219" s="32" t="n"/>
      <c r="D219" s="32" t="inlineStr">
        <is>
          <t>☐</t>
        </is>
      </c>
    </row>
    <row r="220">
      <c r="A220" s="32" t="inlineStr">
        <is>
          <t>Ether</t>
        </is>
      </c>
      <c r="B220" s="32" t="inlineStr">
        <is>
          <t>At (66, 3) (hidden)</t>
        </is>
      </c>
      <c r="C220" s="32" t="n"/>
      <c r="D220" s="32" t="inlineStr">
        <is>
          <t>☐</t>
        </is>
      </c>
    </row>
    <row r="221">
      <c r="A221" s="32" t="inlineStr">
        <is>
          <t>Nugget</t>
        </is>
      </c>
      <c r="B221" s="32" t="inlineStr">
        <is>
          <t>At (73, 3) (hidden)</t>
        </is>
      </c>
      <c r="C221" s="32" t="n"/>
      <c r="D221" s="32" t="inlineStr">
        <is>
          <t>☐</t>
        </is>
      </c>
    </row>
    <row r="222">
      <c r="A222" s="32" t="inlineStr">
        <is>
          <t>TM32 - Double Team</t>
        </is>
      </c>
      <c r="B222" s="32" t="inlineStr">
        <is>
          <t>At (22, 5) (hidden)</t>
        </is>
      </c>
      <c r="C222" s="32" t="n"/>
      <c r="D222" s="32" t="inlineStr">
        <is>
          <t>☐</t>
        </is>
      </c>
    </row>
    <row r="223">
      <c r="A223" s="77" t="inlineStr">
        <is>
          <t>Fallarbor Town</t>
        </is>
      </c>
      <c r="B223" s="77" t="n"/>
      <c r="C223" s="77" t="n"/>
      <c r="D223" s="77" t="n"/>
    </row>
    <row r="224">
      <c r="A224" s="32" t="inlineStr">
        <is>
          <t>TM60 - Embargo</t>
        </is>
      </c>
      <c r="B224" s="32" t="inlineStr">
        <is>
          <t>Item ball at (16, 10)</t>
        </is>
      </c>
      <c r="C224" s="32" t="n"/>
      <c r="D224" s="32" t="inlineStr">
        <is>
          <t>☐</t>
        </is>
      </c>
    </row>
    <row r="225">
      <c r="A225" s="32" t="inlineStr">
        <is>
          <t>Nugget</t>
        </is>
      </c>
      <c r="B225" s="32" t="inlineStr">
        <is>
          <t>At (2, 15) (hidden)</t>
        </is>
      </c>
      <c r="C225" s="32" t="n"/>
      <c r="D225" s="32" t="inlineStr">
        <is>
          <t>☐</t>
        </is>
      </c>
    </row>
    <row r="226">
      <c r="A226" s="32" t="inlineStr">
        <is>
          <t>Mart stock</t>
        </is>
      </c>
      <c r="B226" s="32" t="inlineStr">
        <is>
          <t>Fallarbor Town - Mart: Antidote, Dire Hit, Escape Rope, Great Ball (after Badge 2), Guard Spec., Paralyze Heal, Rare Candy, Super Potion, Super Repel, X Attack, X Defense, X Sp. Atk, X Speed</t>
        </is>
      </c>
      <c r="C226" s="32" t="n"/>
      <c r="D226" s="32" t="n"/>
    </row>
    <row r="227">
      <c r="A227" s="77" t="inlineStr">
        <is>
          <t>Route 114</t>
        </is>
      </c>
      <c r="B227" s="77" t="n"/>
      <c r="C227" s="77" t="n"/>
      <c r="D227" s="77" t="n"/>
    </row>
    <row r="228">
      <c r="A228" s="32" t="inlineStr">
        <is>
          <t>Energy Powder</t>
        </is>
      </c>
      <c r="B228" s="32" t="inlineStr">
        <is>
          <t>Item ball at (31, 19)</t>
        </is>
      </c>
      <c r="C228" s="32" t="n"/>
      <c r="D228" s="32" t="inlineStr">
        <is>
          <t>☐</t>
        </is>
      </c>
    </row>
    <row r="229">
      <c r="A229" s="32" t="inlineStr">
        <is>
          <t>Protein</t>
        </is>
      </c>
      <c r="B229" s="32" t="inlineStr">
        <is>
          <t>Item ball at (11, 37)</t>
        </is>
      </c>
      <c r="C229" s="32" t="n"/>
      <c r="D229" s="32" t="inlineStr">
        <is>
          <t>☐</t>
        </is>
      </c>
    </row>
    <row r="230">
      <c r="A230" s="32" t="inlineStr">
        <is>
          <t>Rare Candy</t>
        </is>
      </c>
      <c r="B230" s="32" t="inlineStr">
        <is>
          <t>Item ball at (7, 6)</t>
        </is>
      </c>
      <c r="C230" s="32" t="n"/>
      <c r="D230" s="32" t="inlineStr">
        <is>
          <t>☐</t>
        </is>
      </c>
    </row>
    <row r="231">
      <c r="A231" s="32" t="inlineStr">
        <is>
          <t>Carbos</t>
        </is>
      </c>
      <c r="B231" s="32" t="inlineStr">
        <is>
          <t>At (20, 57) (hidden)</t>
        </is>
      </c>
      <c r="C231" s="32" t="n"/>
      <c r="D231" s="32" t="inlineStr">
        <is>
          <t>☐</t>
        </is>
      </c>
    </row>
    <row r="232">
      <c r="A232" s="32" t="inlineStr">
        <is>
          <t>Revive</t>
        </is>
      </c>
      <c r="B232" s="32" t="inlineStr">
        <is>
          <t>At (7, 30) (hidden)</t>
        </is>
      </c>
      <c r="C232" s="32" t="n"/>
      <c r="D232" s="32" t="inlineStr">
        <is>
          <t>☐</t>
        </is>
      </c>
    </row>
    <row r="233">
      <c r="A233" s="77" t="inlineStr">
        <is>
          <t>Jagged Pass</t>
        </is>
      </c>
      <c r="B233" s="77" t="n"/>
      <c r="C233" s="77" t="n"/>
      <c r="D233" s="77" t="n"/>
    </row>
    <row r="234">
      <c r="A234" s="32" t="inlineStr">
        <is>
          <t>Burn Heal</t>
        </is>
      </c>
      <c r="B234" s="32" t="inlineStr">
        <is>
          <t>Item ball at (23, 24)</t>
        </is>
      </c>
      <c r="C234" s="32" t="n"/>
      <c r="D234" s="32" t="inlineStr">
        <is>
          <t>☐</t>
        </is>
      </c>
    </row>
    <row r="235">
      <c r="A235" s="32" t="inlineStr">
        <is>
          <t>Full Heal</t>
        </is>
      </c>
      <c r="B235" s="32" t="inlineStr">
        <is>
          <t>At (8, 10) (hidden)</t>
        </is>
      </c>
      <c r="C235" s="32" t="n"/>
      <c r="D235" s="32" t="inlineStr">
        <is>
          <t>☐</t>
        </is>
      </c>
    </row>
    <row r="236">
      <c r="A236" s="32" t="inlineStr">
        <is>
          <t>Great Ball</t>
        </is>
      </c>
      <c r="B236" s="32" t="inlineStr">
        <is>
          <t>At (7, 29) (hidden)</t>
        </is>
      </c>
      <c r="C236" s="32" t="n"/>
      <c r="D236" s="32" t="inlineStr">
        <is>
          <t>☐</t>
        </is>
      </c>
    </row>
    <row r="237">
      <c r="A237" s="77" t="inlineStr">
        <is>
          <t>Lavaridge Town</t>
        </is>
      </c>
      <c r="B237" s="77" t="n"/>
      <c r="C237" s="77" t="n"/>
      <c r="D237" s="77" t="n"/>
    </row>
    <row r="238">
      <c r="A238" s="32" t="inlineStr">
        <is>
          <t>Ice Heal</t>
        </is>
      </c>
      <c r="B238" s="32" t="inlineStr">
        <is>
          <t>At (4, 5) (hidden)</t>
        </is>
      </c>
      <c r="C238" s="32" t="n"/>
      <c r="D238" s="32" t="inlineStr">
        <is>
          <t>☐</t>
        </is>
      </c>
    </row>
    <row r="239">
      <c r="A239" s="32" t="inlineStr">
        <is>
          <t>Mart stock</t>
        </is>
      </c>
      <c r="B239" s="32" t="inlineStr">
        <is>
          <t>Lavaridge Town - Mart: Antidote, Awakening, Burn Heal, Great Ball (after Badge 2), Paralyze Heal, Rare Candy, Revive, Super Potion, Super Repel, X Speed</t>
        </is>
      </c>
      <c r="C239" s="32" t="n"/>
      <c r="D239" s="32" t="n"/>
    </row>
    <row r="240">
      <c r="A240" s="32" t="inlineStr">
        <is>
          <t>Mart stock</t>
        </is>
      </c>
      <c r="B240" s="32" t="inlineStr">
        <is>
          <t>Lavaridge Town - Herb Shop: Energy Powder, Energy Root, Heal Powder, Revival Herb</t>
        </is>
      </c>
      <c r="C240" s="32" t="n"/>
      <c r="D240" s="32" t="n"/>
    </row>
    <row r="241">
      <c r="A241" s="77" t="inlineStr">
        <is>
          <t>Magma Hideout</t>
        </is>
      </c>
      <c r="B241" s="77" t="n"/>
      <c r="C241" s="77" t="n"/>
      <c r="D241" s="77" t="n"/>
    </row>
    <row r="242">
      <c r="A242" s="32" t="inlineStr">
        <is>
          <t>Escape Rope</t>
        </is>
      </c>
      <c r="B242" s="32" t="inlineStr">
        <is>
          <t>Item ball at (9, 19)</t>
        </is>
      </c>
      <c r="C242" s="32" t="n"/>
      <c r="D242" s="32" t="inlineStr">
        <is>
          <t>☐</t>
        </is>
      </c>
    </row>
    <row r="243">
      <c r="A243" s="32" t="inlineStr">
        <is>
          <t>Full Restore</t>
        </is>
      </c>
      <c r="B243" s="32" t="inlineStr">
        <is>
          <t>Item ball at (14, 6)</t>
        </is>
      </c>
      <c r="C243" s="32" t="n"/>
      <c r="D243" s="32" t="inlineStr">
        <is>
          <t>☐</t>
        </is>
      </c>
    </row>
    <row r="244">
      <c r="A244" s="32" t="inlineStr">
        <is>
          <t>Max Elixir</t>
        </is>
      </c>
      <c r="B244" s="32" t="inlineStr">
        <is>
          <t>Item ball at (21, 7)</t>
        </is>
      </c>
      <c r="C244" s="32" t="n"/>
      <c r="D244" s="32" t="inlineStr">
        <is>
          <t>☐</t>
        </is>
      </c>
    </row>
    <row r="245">
      <c r="A245" s="32" t="inlineStr">
        <is>
          <t>Max Revive</t>
        </is>
      </c>
      <c r="B245" s="32" t="inlineStr">
        <is>
          <t>Item ball at (3, 7)</t>
        </is>
      </c>
      <c r="C245" s="32" t="n"/>
      <c r="D245" s="32" t="inlineStr">
        <is>
          <t>☐</t>
        </is>
      </c>
    </row>
    <row r="246">
      <c r="A246" s="32" t="inlineStr">
        <is>
          <t>Nugget</t>
        </is>
      </c>
      <c r="B246" s="32" t="inlineStr">
        <is>
          <t>Item ball at (9, 16)</t>
        </is>
      </c>
      <c r="C246" s="32" t="n"/>
      <c r="D246" s="32" t="inlineStr">
        <is>
          <t>☐</t>
        </is>
      </c>
    </row>
    <row r="247">
      <c r="A247" s="32" t="inlineStr">
        <is>
          <t>PP Max</t>
        </is>
      </c>
      <c r="B247" s="32" t="inlineStr">
        <is>
          <t>Item ball at (5, 9)</t>
        </is>
      </c>
      <c r="C247" s="32" t="n"/>
      <c r="D247" s="32" t="inlineStr">
        <is>
          <t>☐</t>
        </is>
      </c>
    </row>
    <row r="248">
      <c r="A248" s="32" t="inlineStr">
        <is>
          <t>Rare Candy</t>
        </is>
      </c>
      <c r="B248" s="32" t="inlineStr">
        <is>
          <t>Item ball at (3, 20)</t>
        </is>
      </c>
      <c r="C248" s="32" t="n"/>
      <c r="D248" s="32" t="inlineStr">
        <is>
          <t>☐</t>
        </is>
      </c>
    </row>
    <row r="249">
      <c r="A249" s="81" t="inlineStr">
        <is>
          <t>Split 6</t>
        </is>
      </c>
      <c r="B249" s="81" t="n"/>
      <c r="C249" s="81" t="n"/>
      <c r="D249" s="81" t="n"/>
    </row>
    <row r="250">
      <c r="A250" s="77" t="inlineStr">
        <is>
          <t>Route 118</t>
        </is>
      </c>
      <c r="B250" s="77" t="n"/>
      <c r="C250" s="77" t="n"/>
      <c r="D250" s="77" t="n"/>
    </row>
    <row r="251">
      <c r="A251" s="32" t="inlineStr">
        <is>
          <t>Hyper Potion</t>
        </is>
      </c>
      <c r="B251" s="32" t="inlineStr">
        <is>
          <t>Item ball at (69, 7)</t>
        </is>
      </c>
      <c r="C251" s="32" t="n"/>
      <c r="D251" s="32" t="inlineStr">
        <is>
          <t>☐</t>
        </is>
      </c>
    </row>
    <row r="252">
      <c r="A252" s="32" t="inlineStr">
        <is>
          <t>Heart Scale</t>
        </is>
      </c>
      <c r="B252" s="32" t="inlineStr">
        <is>
          <t>At (12, 14) (hidden)</t>
        </is>
      </c>
      <c r="C252" s="32" t="n"/>
      <c r="D252" s="32" t="inlineStr">
        <is>
          <t>☐</t>
        </is>
      </c>
    </row>
    <row r="253">
      <c r="A253" s="32" t="inlineStr">
        <is>
          <t>Iron</t>
        </is>
      </c>
      <c r="B253" s="32" t="inlineStr">
        <is>
          <t>At (31, 13) (hidden)</t>
        </is>
      </c>
      <c r="C253" s="32" t="n"/>
      <c r="D253" s="32" t="inlineStr">
        <is>
          <t>☐</t>
        </is>
      </c>
    </row>
    <row r="254">
      <c r="A254" s="77" t="inlineStr">
        <is>
          <t>Route 119</t>
        </is>
      </c>
      <c r="B254" s="77" t="n"/>
      <c r="C254" s="77" t="n"/>
      <c r="D254" s="77" t="n"/>
    </row>
    <row r="255">
      <c r="A255" s="32" t="inlineStr">
        <is>
          <t>Elixir</t>
        </is>
      </c>
      <c r="B255" s="32" t="inlineStr">
        <is>
          <t>Item ball at (29, 53)</t>
        </is>
      </c>
      <c r="C255" s="32" t="n"/>
      <c r="D255" s="32" t="inlineStr">
        <is>
          <t>☐</t>
        </is>
      </c>
    </row>
    <row r="256">
      <c r="A256" s="32" t="inlineStr">
        <is>
          <t>Elixir</t>
        </is>
      </c>
      <c r="B256" s="32" t="inlineStr">
        <is>
          <t>Item ball at (24, 42)</t>
        </is>
      </c>
      <c r="C256" s="32" t="n"/>
      <c r="D256" s="32" t="inlineStr">
        <is>
          <t>☐</t>
        </is>
      </c>
    </row>
    <row r="257">
      <c r="A257" s="32" t="inlineStr">
        <is>
          <t>Hyper Potion</t>
        </is>
      </c>
      <c r="B257" s="32" t="inlineStr">
        <is>
          <t>Item ball at (33, 117)</t>
        </is>
      </c>
      <c r="C257" s="32" t="n"/>
      <c r="D257" s="32" t="inlineStr">
        <is>
          <t>☐</t>
        </is>
      </c>
    </row>
    <row r="258">
      <c r="A258" s="32" t="inlineStr">
        <is>
          <t>Hyper Potion</t>
        </is>
      </c>
      <c r="B258" s="32" t="inlineStr">
        <is>
          <t>Item ball at (3, 56)</t>
        </is>
      </c>
      <c r="C258" s="32" t="n"/>
      <c r="D258" s="32" t="inlineStr">
        <is>
          <t>☐</t>
        </is>
      </c>
    </row>
    <row r="259">
      <c r="A259" s="32" t="inlineStr">
        <is>
          <t>Leaf Stone</t>
        </is>
      </c>
      <c r="B259" s="32" t="inlineStr">
        <is>
          <t>Item ball at (25, 76)</t>
        </is>
      </c>
      <c r="C259" s="32" t="n"/>
      <c r="D259" s="32" t="inlineStr">
        <is>
          <t>☐</t>
        </is>
      </c>
    </row>
    <row r="260">
      <c r="A260" s="32" t="inlineStr">
        <is>
          <t>Nugget</t>
        </is>
      </c>
      <c r="B260" s="32" t="inlineStr">
        <is>
          <t>Item ball at (19, 5)</t>
        </is>
      </c>
      <c r="C260" s="32" t="n"/>
      <c r="D260" s="32" t="inlineStr">
        <is>
          <t>☐</t>
        </is>
      </c>
    </row>
    <row r="261">
      <c r="A261" s="32" t="inlineStr">
        <is>
          <t>Rare Candy</t>
        </is>
      </c>
      <c r="B261" s="32" t="inlineStr">
        <is>
          <t>Item ball at (8, 18)</t>
        </is>
      </c>
      <c r="C261" s="32" t="n"/>
      <c r="D261" s="32" t="inlineStr">
        <is>
          <t>☐</t>
        </is>
      </c>
    </row>
    <row r="262">
      <c r="A262" s="32" t="inlineStr">
        <is>
          <t>Super Repel</t>
        </is>
      </c>
      <c r="B262" s="32" t="inlineStr">
        <is>
          <t>Item ball at (12, 121)</t>
        </is>
      </c>
      <c r="C262" s="32" t="n"/>
      <c r="D262" s="32" t="inlineStr">
        <is>
          <t>☐</t>
        </is>
      </c>
    </row>
    <row r="263">
      <c r="A263" s="32" t="inlineStr">
        <is>
          <t>TM61 - Scald</t>
        </is>
      </c>
      <c r="B263" s="32" t="inlineStr">
        <is>
          <t>Item ball at (13, 105)</t>
        </is>
      </c>
      <c r="C263" s="32" t="n"/>
      <c r="D263" s="32" t="inlineStr">
        <is>
          <t>☐</t>
        </is>
      </c>
    </row>
    <row r="264">
      <c r="A264" s="32" t="inlineStr">
        <is>
          <t>Zinc</t>
        </is>
      </c>
      <c r="B264" s="32" t="inlineStr">
        <is>
          <t>Item ball at (4, 96)</t>
        </is>
      </c>
      <c r="C264" s="32" t="n"/>
      <c r="D264" s="32" t="inlineStr">
        <is>
          <t>☐</t>
        </is>
      </c>
    </row>
    <row r="265">
      <c r="A265" s="32" t="inlineStr">
        <is>
          <t>Calcium</t>
        </is>
      </c>
      <c r="B265" s="32" t="inlineStr">
        <is>
          <t>At (17, 82) (hidden)</t>
        </is>
      </c>
      <c r="C265" s="32" t="n"/>
      <c r="D265" s="32" t="inlineStr">
        <is>
          <t>☐</t>
        </is>
      </c>
    </row>
    <row r="266">
      <c r="A266" s="32" t="inlineStr">
        <is>
          <t>Full Heal</t>
        </is>
      </c>
      <c r="B266" s="32" t="inlineStr">
        <is>
          <t>At (26, 120) (hidden)</t>
        </is>
      </c>
      <c r="C266" s="32" t="n"/>
      <c r="D266" s="32" t="inlineStr">
        <is>
          <t>☐</t>
        </is>
      </c>
    </row>
    <row r="267">
      <c r="A267" s="32" t="inlineStr">
        <is>
          <t>Max Ether</t>
        </is>
      </c>
      <c r="B267" s="32" t="inlineStr">
        <is>
          <t>At (20, 29) (hidden)</t>
        </is>
      </c>
      <c r="C267" s="32" t="n"/>
      <c r="D267" s="32" t="inlineStr">
        <is>
          <t>☐</t>
        </is>
      </c>
    </row>
    <row r="268">
      <c r="A268" s="32" t="inlineStr">
        <is>
          <t>Ultra Ball</t>
        </is>
      </c>
      <c r="B268" s="32" t="inlineStr">
        <is>
          <t>At (38, 63) (hidden)</t>
        </is>
      </c>
      <c r="C268" s="32" t="n"/>
      <c r="D268" s="32" t="inlineStr">
        <is>
          <t>☐</t>
        </is>
      </c>
    </row>
    <row r="269">
      <c r="A269" s="77" t="inlineStr">
        <is>
          <t>Fortree City</t>
        </is>
      </c>
      <c r="B269" s="77" t="n"/>
      <c r="C269" s="77" t="n"/>
      <c r="D269" s="77" t="n"/>
    </row>
    <row r="270">
      <c r="A270" s="32" t="inlineStr">
        <is>
          <t>Mart stock</t>
        </is>
      </c>
      <c r="B270" s="32" t="inlineStr">
        <is>
          <t>Fortree City - Mart: Antidote, Awakening, Great Ball (after Badge 2), Hyper Potion, Paralyze Heal, Rare Candy, Revive, Super Potion, Super Repel, Ultra Ball, Wood Mail</t>
        </is>
      </c>
      <c r="C270" s="32" t="n"/>
      <c r="D270" s="32" t="n"/>
    </row>
    <row r="271">
      <c r="A271" s="77" t="inlineStr">
        <is>
          <t>Scorched Slab</t>
        </is>
      </c>
      <c r="B271" s="77" t="n"/>
      <c r="C271" s="77" t="n"/>
      <c r="D271" s="77" t="n"/>
    </row>
    <row r="272">
      <c r="A272" s="32" t="inlineStr">
        <is>
          <t>TM11 - Sunny Day</t>
        </is>
      </c>
      <c r="B272" s="32" t="inlineStr">
        <is>
          <t>Item ball at (7, 5)</t>
        </is>
      </c>
      <c r="C272" s="32" t="n"/>
      <c r="D272" s="32" t="inlineStr">
        <is>
          <t>☐</t>
        </is>
      </c>
    </row>
    <row r="273">
      <c r="A273" s="81" t="inlineStr">
        <is>
          <t>Split 7</t>
        </is>
      </c>
      <c r="B273" s="81" t="n"/>
      <c r="C273" s="81" t="n"/>
      <c r="D273" s="81" t="n"/>
    </row>
    <row r="274">
      <c r="A274" s="77" t="inlineStr">
        <is>
          <t>Route 120</t>
        </is>
      </c>
      <c r="B274" s="77" t="n"/>
      <c r="C274" s="77" t="n"/>
      <c r="D274" s="77" t="n"/>
    </row>
    <row r="275">
      <c r="A275" s="32" t="inlineStr">
        <is>
          <t>Full Heal</t>
        </is>
      </c>
      <c r="B275" s="32" t="inlineStr">
        <is>
          <t>Item ball at (7, 89)</t>
        </is>
      </c>
      <c r="C275" s="32" t="n"/>
      <c r="D275" s="32" t="inlineStr">
        <is>
          <t>☐</t>
        </is>
      </c>
    </row>
    <row r="276">
      <c r="A276" s="32" t="inlineStr">
        <is>
          <t>Hyper Potion</t>
        </is>
      </c>
      <c r="B276" s="32" t="inlineStr">
        <is>
          <t>Item ball at (23, 82)</t>
        </is>
      </c>
      <c r="C276" s="32" t="n"/>
      <c r="D276" s="32" t="inlineStr">
        <is>
          <t>☐</t>
        </is>
      </c>
    </row>
    <row r="277">
      <c r="A277" s="32" t="inlineStr">
        <is>
          <t>Nest Ball</t>
        </is>
      </c>
      <c r="B277" s="32" t="inlineStr">
        <is>
          <t>Item ball at (22, 13)</t>
        </is>
      </c>
      <c r="C277" s="32" t="n"/>
      <c r="D277" s="32" t="inlineStr">
        <is>
          <t>☐</t>
        </is>
      </c>
    </row>
    <row r="278">
      <c r="A278" s="32" t="inlineStr">
        <is>
          <t>Nugget</t>
        </is>
      </c>
      <c r="B278" s="32" t="inlineStr">
        <is>
          <t>Item ball at (20, 55)</t>
        </is>
      </c>
      <c r="C278" s="32" t="n"/>
      <c r="D278" s="32" t="inlineStr">
        <is>
          <t>☐</t>
        </is>
      </c>
    </row>
    <row r="279">
      <c r="A279" s="32" t="inlineStr">
        <is>
          <t>Revive</t>
        </is>
      </c>
      <c r="B279" s="32" t="inlineStr">
        <is>
          <t>Item ball at (24, 33)</t>
        </is>
      </c>
      <c r="C279" s="32" t="n"/>
      <c r="D279" s="32" t="inlineStr">
        <is>
          <t>☐</t>
        </is>
      </c>
    </row>
    <row r="280">
      <c r="A280" s="32" t="inlineStr">
        <is>
          <t>TM65 - Foul Play</t>
        </is>
      </c>
      <c r="B280" s="32" t="inlineStr">
        <is>
          <t>Item ball at (28, 90)</t>
        </is>
      </c>
      <c r="C280" s="32" t="n"/>
      <c r="D280" s="32" t="inlineStr">
        <is>
          <t>☐</t>
        </is>
      </c>
    </row>
    <row r="281">
      <c r="A281" s="32" t="inlineStr">
        <is>
          <t>Rare Candy</t>
        </is>
      </c>
      <c r="B281" s="32" t="inlineStr">
        <is>
          <t>At (9, 1) (hidden)</t>
        </is>
      </c>
      <c r="C281" s="32" t="n"/>
      <c r="D281" s="32" t="inlineStr">
        <is>
          <t>☐</t>
        </is>
      </c>
    </row>
    <row r="282">
      <c r="A282" s="32" t="inlineStr">
        <is>
          <t>Rare Candy</t>
        </is>
      </c>
      <c r="B282" s="32" t="inlineStr">
        <is>
          <t>At (0, 86) (hidden)</t>
        </is>
      </c>
      <c r="C282" s="32" t="n"/>
      <c r="D282" s="32" t="inlineStr">
        <is>
          <t>☐</t>
        </is>
      </c>
    </row>
    <row r="283">
      <c r="A283" s="32" t="inlineStr">
        <is>
          <t>Revive</t>
        </is>
      </c>
      <c r="B283" s="32" t="inlineStr">
        <is>
          <t>At (31, 11) (hidden)</t>
        </is>
      </c>
      <c r="C283" s="32" t="n"/>
      <c r="D283" s="32" t="inlineStr">
        <is>
          <t>☐</t>
        </is>
      </c>
    </row>
    <row r="284">
      <c r="A284" s="32" t="inlineStr">
        <is>
          <t>Zinc</t>
        </is>
      </c>
      <c r="B284" s="32" t="inlineStr">
        <is>
          <t>At (24, 42) (hidden)</t>
        </is>
      </c>
      <c r="C284" s="32" t="n"/>
      <c r="D284" s="32" t="inlineStr">
        <is>
          <t>☐</t>
        </is>
      </c>
    </row>
    <row r="285">
      <c r="A285" s="77" t="inlineStr">
        <is>
          <t>Route 121</t>
        </is>
      </c>
      <c r="B285" s="77" t="n"/>
      <c r="C285" s="77" t="n"/>
      <c r="D285" s="77" t="n"/>
    </row>
    <row r="286">
      <c r="A286" s="32" t="inlineStr">
        <is>
          <t>Carbos</t>
        </is>
      </c>
      <c r="B286" s="32" t="inlineStr">
        <is>
          <t>Item ball at (55, 10)</t>
        </is>
      </c>
      <c r="C286" s="32" t="n"/>
      <c r="D286" s="32" t="inlineStr">
        <is>
          <t>☐</t>
        </is>
      </c>
    </row>
    <row r="287">
      <c r="A287" s="32" t="inlineStr">
        <is>
          <t>Revive</t>
        </is>
      </c>
      <c r="B287" s="32" t="inlineStr">
        <is>
          <t>Item ball at (60, 10)</t>
        </is>
      </c>
      <c r="C287" s="32" t="n"/>
      <c r="D287" s="32" t="inlineStr">
        <is>
          <t>☐</t>
        </is>
      </c>
    </row>
    <row r="288">
      <c r="A288" s="32" t="inlineStr">
        <is>
          <t>Zinc</t>
        </is>
      </c>
      <c r="B288" s="32" t="inlineStr">
        <is>
          <t>Item ball at (38, 13)</t>
        </is>
      </c>
      <c r="C288" s="32" t="n"/>
      <c r="D288" s="32" t="inlineStr">
        <is>
          <t>☐</t>
        </is>
      </c>
    </row>
    <row r="289">
      <c r="A289" s="32" t="inlineStr">
        <is>
          <t>Full Heal</t>
        </is>
      </c>
      <c r="B289" s="32" t="inlineStr">
        <is>
          <t>At (72, 5) (hidden)</t>
        </is>
      </c>
      <c r="C289" s="32" t="n"/>
      <c r="D289" s="32" t="inlineStr">
        <is>
          <t>☐</t>
        </is>
      </c>
    </row>
    <row r="290">
      <c r="A290" s="32" t="inlineStr">
        <is>
          <t>HP Up</t>
        </is>
      </c>
      <c r="B290" s="32" t="inlineStr">
        <is>
          <t>At (23, 10) (hidden)</t>
        </is>
      </c>
      <c r="C290" s="32" t="n"/>
      <c r="D290" s="32" t="inlineStr">
        <is>
          <t>☐</t>
        </is>
      </c>
    </row>
    <row r="291">
      <c r="A291" s="32" t="inlineStr">
        <is>
          <t>Max Revive</t>
        </is>
      </c>
      <c r="B291" s="32" t="inlineStr">
        <is>
          <t>At (68, 8) (hidden)</t>
        </is>
      </c>
      <c r="C291" s="32" t="n"/>
      <c r="D291" s="32" t="inlineStr">
        <is>
          <t>☐</t>
        </is>
      </c>
    </row>
    <row r="292">
      <c r="A292" s="32" t="inlineStr">
        <is>
          <t>Nugget</t>
        </is>
      </c>
      <c r="B292" s="32" t="inlineStr">
        <is>
          <t>At (58, 3) (hidden)</t>
        </is>
      </c>
      <c r="C292" s="32" t="n"/>
      <c r="D292" s="32" t="inlineStr">
        <is>
          <t>☐</t>
        </is>
      </c>
    </row>
    <row r="293">
      <c r="A293" s="77" t="inlineStr">
        <is>
          <t>Lilycove City</t>
        </is>
      </c>
      <c r="B293" s="77" t="n"/>
      <c r="C293" s="77" t="n"/>
      <c r="D293" s="77" t="n"/>
    </row>
    <row r="294">
      <c r="A294" s="32" t="inlineStr">
        <is>
          <t>Max Repel</t>
        </is>
      </c>
      <c r="B294" s="32" t="inlineStr">
        <is>
          <t>Item ball at (61, 36)</t>
        </is>
      </c>
      <c r="C294" s="32" t="n"/>
      <c r="D294" s="32" t="inlineStr">
        <is>
          <t>☐</t>
        </is>
      </c>
    </row>
    <row r="295">
      <c r="A295" s="32" t="inlineStr">
        <is>
          <t>Heart Scale</t>
        </is>
      </c>
      <c r="B295" s="32" t="inlineStr">
        <is>
          <t>At (36, 31) (hidden)</t>
        </is>
      </c>
      <c r="C295" s="32" t="n"/>
      <c r="D295" s="32" t="inlineStr">
        <is>
          <t>☐</t>
        </is>
      </c>
    </row>
    <row r="296">
      <c r="A296" s="32" t="inlineStr">
        <is>
          <t>PP Up</t>
        </is>
      </c>
      <c r="B296" s="32" t="inlineStr">
        <is>
          <t>At (61, 7) (hidden)</t>
        </is>
      </c>
      <c r="C296" s="32" t="n"/>
      <c r="D296" s="32" t="inlineStr">
        <is>
          <t>☐</t>
        </is>
      </c>
    </row>
    <row r="297">
      <c r="A297" s="32" t="inlineStr">
        <is>
          <t>Poké Ball</t>
        </is>
      </c>
      <c r="B297" s="32" t="inlineStr">
        <is>
          <t>At (64, 31) (hidden)</t>
        </is>
      </c>
      <c r="C297" s="32" t="n"/>
      <c r="D297" s="32" t="inlineStr">
        <is>
          <t>☐</t>
        </is>
      </c>
    </row>
    <row r="298">
      <c r="A298" s="32" t="inlineStr">
        <is>
          <t>Mart stock</t>
        </is>
      </c>
      <c r="B298"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298" s="32" t="n"/>
      <c r="D298" s="32" t="n"/>
    </row>
    <row r="299">
      <c r="A299" s="32" t="inlineStr">
        <is>
          <t>Mart stock</t>
        </is>
      </c>
      <c r="B299" s="32" t="inlineStr">
        <is>
          <t>Lilycove City - Department Store - 3F: Calcium, Carbos, Dire Hit, Guard Spec., HP Up, Iron, Protein, X Accuracy, X Attack, X Defense, X Sp. Atk, X Speed, Zinc</t>
        </is>
      </c>
      <c r="C299" s="32" t="n"/>
      <c r="D299" s="32" t="n"/>
    </row>
    <row r="300">
      <c r="A300" s="32" t="inlineStr">
        <is>
          <t>Mart stock</t>
        </is>
      </c>
      <c r="B300" s="32" t="inlineStr">
        <is>
          <t>Lilycove City - Department Store - 4F: TM14 - Blizzard, TM15 - Hyper Beam, TM16 - Light Screen, TM17 - Protect, TM20 - Safeguard, TM25 - Thunder, TM33 - Reflect, TM38 - Fire Blast</t>
        </is>
      </c>
      <c r="C300" s="32" t="n"/>
      <c r="D300" s="32" t="n"/>
    </row>
    <row r="301">
      <c r="A301" s="77" t="inlineStr">
        <is>
          <t>Mt Pyre</t>
        </is>
      </c>
      <c r="B301" s="77" t="n"/>
      <c r="C301" s="77" t="n"/>
      <c r="D301" s="77" t="n"/>
    </row>
    <row r="302">
      <c r="A302" s="32" t="inlineStr">
        <is>
          <t>Lax Incense</t>
        </is>
      </c>
      <c r="B302" s="32" t="inlineStr">
        <is>
          <t>Item ball at (6, 11)</t>
        </is>
      </c>
      <c r="C302" s="32" t="n"/>
      <c r="D302" s="32" t="inlineStr">
        <is>
          <t>☐</t>
        </is>
      </c>
    </row>
    <row r="303">
      <c r="A303" s="32" t="inlineStr">
        <is>
          <t>Max Potion</t>
        </is>
      </c>
      <c r="B303" s="32" t="inlineStr">
        <is>
          <t>Item ball at (27, 15)</t>
        </is>
      </c>
      <c r="C303" s="32" t="n"/>
      <c r="D303" s="32" t="inlineStr">
        <is>
          <t>☐</t>
        </is>
      </c>
    </row>
    <row r="304">
      <c r="A304" s="32" t="inlineStr">
        <is>
          <t>Sea Incense</t>
        </is>
      </c>
      <c r="B304" s="32" t="inlineStr">
        <is>
          <t>Item ball at (3, 11)</t>
        </is>
      </c>
      <c r="C304" s="32" t="n"/>
      <c r="D304" s="32" t="inlineStr">
        <is>
          <t>☐</t>
        </is>
      </c>
    </row>
    <row r="305">
      <c r="A305" s="32" t="inlineStr">
        <is>
          <t>Super Repel</t>
        </is>
      </c>
      <c r="B305" s="32" t="inlineStr">
        <is>
          <t>Item ball at (0, 7)</t>
        </is>
      </c>
      <c r="C305" s="32" t="n"/>
      <c r="D305" s="32" t="inlineStr">
        <is>
          <t>☐</t>
        </is>
      </c>
    </row>
    <row r="306">
      <c r="A306" s="32" t="inlineStr">
        <is>
          <t>TM30 - Shadow Ball</t>
        </is>
      </c>
      <c r="B306" s="32" t="inlineStr">
        <is>
          <t>Item ball at (6, 9)</t>
        </is>
      </c>
      <c r="C306" s="32" t="n"/>
      <c r="D306" s="32" t="inlineStr">
        <is>
          <t>☐</t>
        </is>
      </c>
    </row>
    <row r="307">
      <c r="A307" s="32" t="inlineStr">
        <is>
          <t>TM48 - Skill Swap</t>
        </is>
      </c>
      <c r="B307" s="32" t="inlineStr">
        <is>
          <t>Item ball at (19, 40)</t>
        </is>
      </c>
      <c r="C307" s="32" t="n"/>
      <c r="D307" s="32" t="inlineStr">
        <is>
          <t>☐</t>
        </is>
      </c>
    </row>
    <row r="308">
      <c r="A308" s="32" t="inlineStr">
        <is>
          <t>TM56 - Shadow Claw</t>
        </is>
      </c>
      <c r="B308" s="32" t="inlineStr">
        <is>
          <t>Item ball at (14, 8)</t>
        </is>
      </c>
      <c r="C308" s="32" t="n"/>
      <c r="D308" s="32" t="inlineStr">
        <is>
          <t>☐</t>
        </is>
      </c>
    </row>
    <row r="309">
      <c r="A309" s="32" t="inlineStr">
        <is>
          <t>Ultra Ball</t>
        </is>
      </c>
      <c r="B309" s="32" t="inlineStr">
        <is>
          <t>Item ball at (0, 10)</t>
        </is>
      </c>
      <c r="C309" s="32" t="n"/>
      <c r="D309" s="32" t="inlineStr">
        <is>
          <t>☐</t>
        </is>
      </c>
    </row>
    <row r="310">
      <c r="A310" s="32" t="inlineStr">
        <is>
          <t>Max Ether</t>
        </is>
      </c>
      <c r="B310" s="32" t="inlineStr">
        <is>
          <t>At (16, 22) (hidden)</t>
        </is>
      </c>
      <c r="C310" s="32" t="n"/>
      <c r="D310" s="32" t="inlineStr">
        <is>
          <t>☐</t>
        </is>
      </c>
    </row>
    <row r="311">
      <c r="A311" s="32" t="inlineStr">
        <is>
          <t>Rare Candy</t>
        </is>
      </c>
      <c r="B311" s="32" t="inlineStr">
        <is>
          <t>At (37, 7) (hidden)</t>
        </is>
      </c>
      <c r="C311" s="32" t="n"/>
      <c r="D311" s="32" t="inlineStr">
        <is>
          <t>☐</t>
        </is>
      </c>
    </row>
    <row r="312">
      <c r="A312" s="32" t="inlineStr">
        <is>
          <t>Ultra Ball</t>
        </is>
      </c>
      <c r="B312" s="32" t="inlineStr">
        <is>
          <t>At (9, 8) (hidden)</t>
        </is>
      </c>
      <c r="C312" s="32" t="n"/>
      <c r="D312" s="32" t="inlineStr">
        <is>
          <t>☐</t>
        </is>
      </c>
    </row>
    <row r="313">
      <c r="A313" s="32" t="inlineStr">
        <is>
          <t>Zinc</t>
        </is>
      </c>
      <c r="B313" s="32" t="inlineStr">
        <is>
          <t>At (9, 25) (hidden)</t>
        </is>
      </c>
      <c r="C313" s="32" t="n"/>
      <c r="D313" s="32" t="inlineStr">
        <is>
          <t>☐</t>
        </is>
      </c>
    </row>
    <row r="314">
      <c r="A314" s="77" t="inlineStr">
        <is>
          <t>Route 123</t>
        </is>
      </c>
      <c r="B314" s="77" t="n"/>
      <c r="C314" s="77" t="n"/>
      <c r="D314" s="77" t="n"/>
    </row>
    <row r="315">
      <c r="A315" s="32" t="inlineStr">
        <is>
          <t>Calcium</t>
        </is>
      </c>
      <c r="B315" s="32" t="inlineStr">
        <is>
          <t>Item ball at (31, 8)</t>
        </is>
      </c>
      <c r="C315" s="32" t="n"/>
      <c r="D315" s="32" t="inlineStr">
        <is>
          <t>☐</t>
        </is>
      </c>
    </row>
    <row r="316">
      <c r="A316" s="32" t="inlineStr">
        <is>
          <t>Elixir</t>
        </is>
      </c>
      <c r="B316" s="32" t="inlineStr">
        <is>
          <t>Item ball at (75, 9)</t>
        </is>
      </c>
      <c r="C316" s="32" t="n"/>
      <c r="D316" s="32" t="inlineStr">
        <is>
          <t>☐</t>
        </is>
      </c>
    </row>
    <row r="317">
      <c r="A317" s="32" t="inlineStr">
        <is>
          <t>PP Up</t>
        </is>
      </c>
      <c r="B317" s="32" t="inlineStr">
        <is>
          <t>Item ball at (43, 15)</t>
        </is>
      </c>
      <c r="C317" s="32" t="n"/>
      <c r="D317" s="32" t="inlineStr">
        <is>
          <t>☐</t>
        </is>
      </c>
    </row>
    <row r="318">
      <c r="A318" s="32" t="inlineStr">
        <is>
          <t>Revival Herb</t>
        </is>
      </c>
      <c r="B318" s="32" t="inlineStr">
        <is>
          <t>Item ball at (57, 16)</t>
        </is>
      </c>
      <c r="C318" s="32" t="n"/>
      <c r="D318" s="32" t="inlineStr">
        <is>
          <t>☐</t>
        </is>
      </c>
    </row>
    <row r="319">
      <c r="A319" s="32" t="inlineStr">
        <is>
          <t>Ultra Ball</t>
        </is>
      </c>
      <c r="B319" s="32" t="inlineStr">
        <is>
          <t>Item ball at (27, 18)</t>
        </is>
      </c>
      <c r="C319" s="32" t="n"/>
      <c r="D319" s="32" t="inlineStr">
        <is>
          <t>☐</t>
        </is>
      </c>
    </row>
    <row r="320">
      <c r="A320" s="32" t="inlineStr">
        <is>
          <t>Hyper Potion</t>
        </is>
      </c>
      <c r="B320" s="32" t="inlineStr">
        <is>
          <t>At (91, 15) (hidden)</t>
        </is>
      </c>
      <c r="C320" s="32" t="n"/>
      <c r="D320" s="32" t="inlineStr">
        <is>
          <t>☐</t>
        </is>
      </c>
    </row>
    <row r="321">
      <c r="A321" s="32" t="inlineStr">
        <is>
          <t>PP Up</t>
        </is>
      </c>
      <c r="B321" s="32" t="inlineStr">
        <is>
          <t>At (139, 15) (hidden)</t>
        </is>
      </c>
      <c r="C321" s="32" t="n"/>
      <c r="D321" s="32" t="inlineStr">
        <is>
          <t>☐</t>
        </is>
      </c>
    </row>
    <row r="322">
      <c r="A322" s="32" t="inlineStr">
        <is>
          <t>Rare Candy</t>
        </is>
      </c>
      <c r="B322" s="32" t="inlineStr">
        <is>
          <t>At (138, 18) (hidden)</t>
        </is>
      </c>
      <c r="C322" s="32" t="n"/>
      <c r="D322" s="32" t="inlineStr">
        <is>
          <t>☐</t>
        </is>
      </c>
    </row>
    <row r="323">
      <c r="A323" s="32" t="inlineStr">
        <is>
          <t>Revive</t>
        </is>
      </c>
      <c r="B323" s="32" t="inlineStr">
        <is>
          <t>At (12, 1) (hidden)</t>
        </is>
      </c>
      <c r="C323" s="32" t="n"/>
      <c r="D323" s="32" t="inlineStr">
        <is>
          <t>☐</t>
        </is>
      </c>
    </row>
    <row r="324">
      <c r="A324" s="32" t="inlineStr">
        <is>
          <t>Super Repel</t>
        </is>
      </c>
      <c r="B324" s="32" t="inlineStr">
        <is>
          <t>At (75, 1) (hidden)</t>
        </is>
      </c>
      <c r="C324" s="32" t="n"/>
      <c r="D324" s="32" t="inlineStr">
        <is>
          <t>☐</t>
        </is>
      </c>
    </row>
    <row r="325">
      <c r="A325" s="77" t="inlineStr">
        <is>
          <t>Aqua Hideout</t>
        </is>
      </c>
      <c r="B325" s="77" t="n"/>
      <c r="C325" s="77" t="n"/>
      <c r="D325" s="77" t="n"/>
    </row>
    <row r="326">
      <c r="A326" s="32" t="inlineStr">
        <is>
          <t>Master Ball</t>
        </is>
      </c>
      <c r="B326" s="32" t="inlineStr">
        <is>
          <t>Item ball at (15, 9)</t>
        </is>
      </c>
      <c r="C326" s="32" t="n"/>
      <c r="D326" s="32" t="inlineStr">
        <is>
          <t>☐</t>
        </is>
      </c>
    </row>
    <row r="327">
      <c r="A327" s="32" t="inlineStr">
        <is>
          <t>Max Elixir</t>
        </is>
      </c>
      <c r="B327" s="32" t="inlineStr">
        <is>
          <t>Item ball at (29, 12)</t>
        </is>
      </c>
      <c r="C327" s="32" t="n"/>
      <c r="D327" s="32" t="inlineStr">
        <is>
          <t>☐</t>
        </is>
      </c>
    </row>
    <row r="328">
      <c r="A328" s="32" t="inlineStr">
        <is>
          <t>Nest Ball</t>
        </is>
      </c>
      <c r="B328" s="32" t="inlineStr">
        <is>
          <t>Item ball at (3, 13)</t>
        </is>
      </c>
      <c r="C328" s="32" t="n"/>
      <c r="D328" s="32" t="inlineStr">
        <is>
          <t>☐</t>
        </is>
      </c>
    </row>
    <row r="329">
      <c r="A329" s="32" t="inlineStr">
        <is>
          <t>Nugget</t>
        </is>
      </c>
      <c r="B329" s="32" t="inlineStr">
        <is>
          <t>Item ball at (15, 10)</t>
        </is>
      </c>
      <c r="C329" s="32" t="n"/>
      <c r="D329" s="32" t="inlineStr">
        <is>
          <t>☐</t>
        </is>
      </c>
    </row>
    <row r="330">
      <c r="A330" s="77" t="inlineStr">
        <is>
          <t>Route 124</t>
        </is>
      </c>
      <c r="B330" s="77" t="n"/>
      <c r="C330" s="77" t="n"/>
      <c r="D330" s="77" t="n"/>
    </row>
    <row r="331">
      <c r="A331" s="32" t="inlineStr">
        <is>
          <t>Blue Shard</t>
        </is>
      </c>
      <c r="B331" s="32" t="inlineStr">
        <is>
          <t>Item ball at (31, 53)</t>
        </is>
      </c>
      <c r="C331" s="32" t="n"/>
      <c r="D331" s="32" t="inlineStr">
        <is>
          <t>☐</t>
        </is>
      </c>
    </row>
    <row r="332">
      <c r="A332" s="32" t="inlineStr">
        <is>
          <t>Red Shard</t>
        </is>
      </c>
      <c r="B332" s="32" t="inlineStr">
        <is>
          <t>Item ball at (28, 12)</t>
        </is>
      </c>
      <c r="C332" s="32" t="n"/>
      <c r="D332" s="32" t="inlineStr">
        <is>
          <t>☐</t>
        </is>
      </c>
    </row>
    <row r="333">
      <c r="A333" s="32" t="inlineStr">
        <is>
          <t>Yellow Shard</t>
        </is>
      </c>
      <c r="B333" s="32" t="inlineStr">
        <is>
          <t>Item ball at (58, 11)</t>
        </is>
      </c>
      <c r="C333" s="32" t="n"/>
      <c r="D333" s="32" t="inlineStr">
        <is>
          <t>☐</t>
        </is>
      </c>
    </row>
    <row r="334">
      <c r="A334" s="77" t="inlineStr">
        <is>
          <t>Mossdeep City</t>
        </is>
      </c>
      <c r="B334" s="77" t="n"/>
      <c r="C334" s="77" t="n"/>
      <c r="D334" s="77" t="n"/>
    </row>
    <row r="335">
      <c r="A335" s="32" t="inlineStr">
        <is>
          <t>Net Ball</t>
        </is>
      </c>
      <c r="B335" s="32" t="inlineStr">
        <is>
          <t>Item ball at (62, 35)</t>
        </is>
      </c>
      <c r="C335" s="32" t="n"/>
      <c r="D335" s="32" t="inlineStr">
        <is>
          <t>☐</t>
        </is>
      </c>
    </row>
    <row r="336">
      <c r="A336" s="32" t="inlineStr">
        <is>
          <t>TM63 - Dazzling Gleam</t>
        </is>
      </c>
      <c r="B336" s="32" t="inlineStr">
        <is>
          <t>Item ball at (55, 30)</t>
        </is>
      </c>
      <c r="C336" s="32" t="n"/>
      <c r="D336" s="32" t="inlineStr">
        <is>
          <t>☐</t>
        </is>
      </c>
    </row>
    <row r="337">
      <c r="A337" s="32" t="inlineStr">
        <is>
          <t>Mart stock</t>
        </is>
      </c>
      <c r="B337" s="32" t="inlineStr">
        <is>
          <t>Mossdeep City - Mart: Dive Ball, Full Heal, Hyper Potion, Max Repel, Net Ball, Rare Candy, Revive, Ultra Ball, X Attack, X Defense</t>
        </is>
      </c>
      <c r="C337" s="32" t="n"/>
      <c r="D337" s="32" t="n"/>
    </row>
    <row r="338">
      <c r="A338" s="77" t="inlineStr">
        <is>
          <t>Shoal Cave</t>
        </is>
      </c>
      <c r="B338" s="77" t="n"/>
      <c r="C338" s="77" t="n"/>
      <c r="D338" s="77" t="n"/>
    </row>
    <row r="339">
      <c r="A339" s="32" t="inlineStr">
        <is>
          <t>Big Pearl</t>
        </is>
      </c>
      <c r="B339" s="32" t="inlineStr">
        <is>
          <t>Item ball at (30, 3)</t>
        </is>
      </c>
      <c r="C339" s="32" t="n"/>
      <c r="D339" s="32" t="inlineStr">
        <is>
          <t>☐</t>
        </is>
      </c>
    </row>
    <row r="340">
      <c r="A340" s="32" t="inlineStr">
        <is>
          <t>Ice Heal</t>
        </is>
      </c>
      <c r="B340" s="32" t="inlineStr">
        <is>
          <t>Item ball at (13, 12)</t>
        </is>
      </c>
      <c r="C340" s="32" t="n"/>
      <c r="D340" s="32" t="inlineStr">
        <is>
          <t>☐</t>
        </is>
      </c>
    </row>
    <row r="341">
      <c r="A341" s="32" t="inlineStr">
        <is>
          <t>Never-Melt Ice</t>
        </is>
      </c>
      <c r="B341" s="32" t="inlineStr">
        <is>
          <t>Item ball at (12, 21)</t>
        </is>
      </c>
      <c r="C341" s="32" t="n"/>
      <c r="D341" s="32" t="inlineStr">
        <is>
          <t>☐</t>
        </is>
      </c>
    </row>
    <row r="342">
      <c r="A342" s="32" t="inlineStr">
        <is>
          <t>Rare Candy</t>
        </is>
      </c>
      <c r="B342" s="32" t="inlineStr">
        <is>
          <t>Item ball at (26, 14)</t>
        </is>
      </c>
      <c r="C342" s="32" t="n"/>
      <c r="D342" s="32" t="inlineStr">
        <is>
          <t>☐</t>
        </is>
      </c>
    </row>
    <row r="343">
      <c r="A343" s="32" t="inlineStr">
        <is>
          <t>TM07 - Hail</t>
        </is>
      </c>
      <c r="B343" s="32" t="inlineStr">
        <is>
          <t>Item ball at (12, 8)</t>
        </is>
      </c>
      <c r="C343" s="32" t="n"/>
      <c r="D343" s="32" t="inlineStr">
        <is>
          <t>☐</t>
        </is>
      </c>
    </row>
    <row r="344">
      <c r="A344" s="81" t="inlineStr">
        <is>
          <t>Split 8</t>
        </is>
      </c>
      <c r="B344" s="81" t="n"/>
      <c r="C344" s="81" t="n"/>
      <c r="D344" s="81" t="n"/>
    </row>
    <row r="345">
      <c r="A345" s="77" t="inlineStr">
        <is>
          <t>Route 125</t>
        </is>
      </c>
      <c r="B345" s="77" t="n"/>
      <c r="C345" s="77" t="n"/>
      <c r="D345" s="77" t="n"/>
    </row>
    <row r="346">
      <c r="A346" s="32" t="inlineStr">
        <is>
          <t>Big Pearl</t>
        </is>
      </c>
      <c r="B346" s="32" t="inlineStr">
        <is>
          <t>Item ball at (46, 17)</t>
        </is>
      </c>
      <c r="C346" s="32" t="n"/>
      <c r="D346" s="32" t="inlineStr">
        <is>
          <t>☐</t>
        </is>
      </c>
    </row>
    <row r="347">
      <c r="A347" s="77" t="inlineStr">
        <is>
          <t>Route 126</t>
        </is>
      </c>
      <c r="B347" s="77" t="n"/>
      <c r="C347" s="77" t="n"/>
      <c r="D347" s="77" t="n"/>
    </row>
    <row r="348">
      <c r="A348" s="32" t="inlineStr">
        <is>
          <t>Green Shard</t>
        </is>
      </c>
      <c r="B348" s="32" t="inlineStr">
        <is>
          <t>Item ball at (14, 1)</t>
        </is>
      </c>
      <c r="C348" s="32" t="n"/>
      <c r="D348" s="32" t="inlineStr">
        <is>
          <t>☐</t>
        </is>
      </c>
    </row>
    <row r="349">
      <c r="A349" s="77" t="inlineStr">
        <is>
          <t>Route 127</t>
        </is>
      </c>
      <c r="B349" s="77" t="n"/>
      <c r="C349" s="77" t="n"/>
      <c r="D349" s="77" t="n"/>
    </row>
    <row r="350">
      <c r="A350" s="32" t="inlineStr">
        <is>
          <t>Carbos</t>
        </is>
      </c>
      <c r="B350" s="32" t="inlineStr">
        <is>
          <t>Item ball at (64, 39)</t>
        </is>
      </c>
      <c r="C350" s="32" t="n"/>
      <c r="D350" s="32" t="inlineStr">
        <is>
          <t>☐</t>
        </is>
      </c>
    </row>
    <row r="351">
      <c r="A351" s="32" t="inlineStr">
        <is>
          <t>Rare Candy</t>
        </is>
      </c>
      <c r="B351" s="32" t="inlineStr">
        <is>
          <t>Item ball at (13, 20)</t>
        </is>
      </c>
      <c r="C351" s="32" t="n"/>
      <c r="D351" s="32" t="inlineStr">
        <is>
          <t>☐</t>
        </is>
      </c>
    </row>
    <row r="352">
      <c r="A352" s="32" t="inlineStr">
        <is>
          <t>Zinc</t>
        </is>
      </c>
      <c r="B352" s="32" t="inlineStr">
        <is>
          <t>Item ball at (14, 6)</t>
        </is>
      </c>
      <c r="C352" s="32" t="n"/>
      <c r="D352" s="32" t="inlineStr">
        <is>
          <t>☐</t>
        </is>
      </c>
    </row>
    <row r="353">
      <c r="A353" s="77" t="inlineStr">
        <is>
          <t>Route 128</t>
        </is>
      </c>
      <c r="B353" s="77" t="n"/>
      <c r="C353" s="77" t="n"/>
      <c r="D353" s="77" t="n"/>
    </row>
    <row r="354">
      <c r="A354" s="32" t="inlineStr">
        <is>
          <t>Heart Scale</t>
        </is>
      </c>
      <c r="B354" s="32" t="inlineStr">
        <is>
          <t>At (49, 9) (hidden)</t>
        </is>
      </c>
      <c r="C354" s="32" t="n"/>
      <c r="D354" s="32" t="inlineStr">
        <is>
          <t>☐</t>
        </is>
      </c>
    </row>
    <row r="355">
      <c r="A355" s="32" t="inlineStr">
        <is>
          <t>Heart Scale</t>
        </is>
      </c>
      <c r="B355" s="32" t="inlineStr">
        <is>
          <t>At (57, 21) (hidden)</t>
        </is>
      </c>
      <c r="C355" s="32" t="n"/>
      <c r="D355" s="32" t="inlineStr">
        <is>
          <t>☐</t>
        </is>
      </c>
    </row>
    <row r="356">
      <c r="A356" s="32" t="inlineStr">
        <is>
          <t>Heart Scale</t>
        </is>
      </c>
      <c r="B356" s="32" t="inlineStr">
        <is>
          <t>At (31, 33) (hidden)</t>
        </is>
      </c>
      <c r="C356" s="32" t="n"/>
      <c r="D356" s="32" t="inlineStr">
        <is>
          <t>☐</t>
        </is>
      </c>
    </row>
    <row r="357">
      <c r="A357" s="77" t="inlineStr">
        <is>
          <t>Seafloor Cavern</t>
        </is>
      </c>
      <c r="B357" s="77" t="n"/>
      <c r="C357" s="77" t="n"/>
      <c r="D357" s="77" t="n"/>
    </row>
    <row r="358">
      <c r="A358" s="32" t="inlineStr">
        <is>
          <t>TM26 - Earthquake</t>
        </is>
      </c>
      <c r="B358" s="32" t="inlineStr">
        <is>
          <t>Item ball at (14, 5)</t>
        </is>
      </c>
      <c r="C358" s="32" t="n"/>
      <c r="D358" s="32" t="inlineStr">
        <is>
          <t>☐</t>
        </is>
      </c>
    </row>
    <row r="359">
      <c r="A359" s="77" t="inlineStr">
        <is>
          <t>Sootopolis City</t>
        </is>
      </c>
      <c r="B359" s="77" t="n"/>
      <c r="C359" s="77" t="n"/>
      <c r="D359" s="77" t="n"/>
    </row>
    <row r="360">
      <c r="A360" s="32" t="inlineStr">
        <is>
          <t>TM66 - Volt Switch</t>
        </is>
      </c>
      <c r="B360" s="32" t="inlineStr">
        <is>
          <t>Item ball at (28, 22)</t>
        </is>
      </c>
      <c r="C360" s="32" t="n"/>
      <c r="D360" s="32" t="inlineStr">
        <is>
          <t>☐</t>
        </is>
      </c>
    </row>
    <row r="361">
      <c r="A361" s="32" t="inlineStr">
        <is>
          <t>Mart stock</t>
        </is>
      </c>
      <c r="B361" s="32" t="inlineStr">
        <is>
          <t>Sootopolis City - Mart: Full Heal, Hyper Potion, Max Potion, Max Repel, Rare Candy, Revive, Shadow Mail, Ultra Ball, X Attack, X Defense</t>
        </is>
      </c>
      <c r="C361" s="32" t="n"/>
      <c r="D361" s="32" t="n"/>
    </row>
    <row r="362">
      <c r="A362" s="81" t="inlineStr">
        <is>
          <t>Elite Four &amp; Champion</t>
        </is>
      </c>
      <c r="B362" s="81" t="n"/>
      <c r="C362" s="81" t="n"/>
      <c r="D362" s="81" t="n"/>
    </row>
    <row r="363">
      <c r="A363" s="77" t="inlineStr">
        <is>
          <t>Victory Road</t>
        </is>
      </c>
      <c r="B363" s="77" t="n"/>
      <c r="C363" s="77" t="n"/>
      <c r="D363" s="77" t="n"/>
    </row>
    <row r="364">
      <c r="A364" s="32" t="inlineStr">
        <is>
          <t>Full Heal</t>
        </is>
      </c>
      <c r="B364" s="32" t="inlineStr">
        <is>
          <t>Item ball at (13, 8)</t>
        </is>
      </c>
      <c r="C364" s="32" t="n"/>
      <c r="D364" s="32" t="inlineStr">
        <is>
          <t>☐</t>
        </is>
      </c>
    </row>
    <row r="365">
      <c r="A365" s="32" t="inlineStr">
        <is>
          <t>Full Restore</t>
        </is>
      </c>
      <c r="B365" s="32" t="inlineStr">
        <is>
          <t>Item ball at (32, 3)</t>
        </is>
      </c>
      <c r="C365" s="32" t="n"/>
      <c r="D365" s="32" t="inlineStr">
        <is>
          <t>☐</t>
        </is>
      </c>
    </row>
    <row r="366">
      <c r="A366" s="32" t="inlineStr">
        <is>
          <t>Max Elixir</t>
        </is>
      </c>
      <c r="B366" s="32" t="inlineStr">
        <is>
          <t>Item ball at (40, 26)</t>
        </is>
      </c>
      <c r="C366" s="32" t="n"/>
      <c r="D366" s="32" t="inlineStr">
        <is>
          <t>☐</t>
        </is>
      </c>
    </row>
    <row r="367">
      <c r="A367" s="32" t="inlineStr">
        <is>
          <t>PP Up</t>
        </is>
      </c>
      <c r="B367" s="32" t="inlineStr">
        <is>
          <t>Item ball at (37, 39)</t>
        </is>
      </c>
      <c r="C367" s="32" t="n"/>
      <c r="D367" s="32" t="inlineStr">
        <is>
          <t>☐</t>
        </is>
      </c>
    </row>
    <row r="368">
      <c r="A368" s="32" t="inlineStr">
        <is>
          <t>TM29 - Psychic</t>
        </is>
      </c>
      <c r="B368" s="32" t="inlineStr">
        <is>
          <t>Item ball at (42, 8)</t>
        </is>
      </c>
      <c r="C368" s="32" t="n"/>
      <c r="D368" s="32" t="inlineStr">
        <is>
          <t>☐</t>
        </is>
      </c>
    </row>
    <row r="369">
      <c r="A369" s="32" t="inlineStr">
        <is>
          <t>Elixir</t>
        </is>
      </c>
      <c r="B369" s="32" t="inlineStr">
        <is>
          <t>At (28, 5) (hidden)</t>
        </is>
      </c>
      <c r="C369" s="32" t="n"/>
      <c r="D369" s="32" t="inlineStr">
        <is>
          <t>☐</t>
        </is>
      </c>
    </row>
    <row r="370">
      <c r="A370" s="32" t="inlineStr">
        <is>
          <t>Max Repel</t>
        </is>
      </c>
      <c r="B370" s="32" t="inlineStr">
        <is>
          <t>At (37, 1) (hidden)</t>
        </is>
      </c>
      <c r="C370" s="32" t="n"/>
      <c r="D370" s="32" t="inlineStr">
        <is>
          <t>☐</t>
        </is>
      </c>
    </row>
    <row r="371">
      <c r="A371" s="32" t="inlineStr">
        <is>
          <t>Ultra Ball</t>
        </is>
      </c>
      <c r="B371" s="32" t="inlineStr">
        <is>
          <t>At (30, 39) (hidden)</t>
        </is>
      </c>
      <c r="C371" s="32" t="n"/>
      <c r="D371" s="32" t="inlineStr">
        <is>
          <t>☐</t>
        </is>
      </c>
    </row>
    <row r="372">
      <c r="A372" s="77" t="inlineStr">
        <is>
          <t>Ever Grande City</t>
        </is>
      </c>
      <c r="B372" s="77" t="n"/>
      <c r="C372" s="77" t="n"/>
      <c r="D372" s="77" t="n"/>
    </row>
    <row r="373">
      <c r="A373" s="32" t="inlineStr">
        <is>
          <t>Mart stock</t>
        </is>
      </c>
      <c r="B373" s="32" t="inlineStr">
        <is>
          <t>Ever Grande City - Pokemon League - 1F: Full Heal, Full Restore, Hyper Potion, Max Potion, Max Repel, Revive, Ultra Ball</t>
        </is>
      </c>
      <c r="C373" s="32" t="n"/>
      <c r="D373" s="32" t="n"/>
    </row>
    <row r="374">
      <c r="A374" s="81" t="inlineStr">
        <is>
          <t>Postgame</t>
        </is>
      </c>
      <c r="B374" s="81" t="n"/>
      <c r="C374" s="81" t="n"/>
      <c r="D374" s="81" t="n"/>
    </row>
    <row r="375">
      <c r="A375" s="77" t="inlineStr">
        <is>
          <t>Safari Zone</t>
        </is>
      </c>
      <c r="B375" s="77" t="n"/>
      <c r="C375" s="77" t="n"/>
      <c r="D375" s="77" t="n"/>
    </row>
    <row r="376">
      <c r="A376" s="32" t="inlineStr">
        <is>
          <t>Big Pearl</t>
        </is>
      </c>
      <c r="B376" s="32" t="inlineStr">
        <is>
          <t>Item ball at (31, 15)</t>
        </is>
      </c>
      <c r="C376" s="32" t="n"/>
      <c r="D376" s="32" t="inlineStr">
        <is>
          <t>☐</t>
        </is>
      </c>
    </row>
    <row r="377">
      <c r="A377" s="32" t="inlineStr">
        <is>
          <t>Calcium</t>
        </is>
      </c>
      <c r="B377" s="32" t="inlineStr">
        <is>
          <t>Item ball at (7, 6)</t>
        </is>
      </c>
      <c r="C377" s="32" t="n"/>
      <c r="D377" s="32" t="inlineStr">
        <is>
          <t>☐</t>
        </is>
      </c>
    </row>
    <row r="378">
      <c r="A378" s="32" t="inlineStr">
        <is>
          <t>Max Revive</t>
        </is>
      </c>
      <c r="B378" s="32" t="inlineStr">
        <is>
          <t>Item ball at (0, 37)</t>
        </is>
      </c>
      <c r="C378" s="32" t="n"/>
      <c r="D378" s="32" t="inlineStr">
        <is>
          <t>☐</t>
        </is>
      </c>
    </row>
    <row r="379">
      <c r="A379" s="32" t="inlineStr">
        <is>
          <t>Nugget</t>
        </is>
      </c>
      <c r="B379" s="32" t="inlineStr">
        <is>
          <t>Item ball at (8, 17)</t>
        </is>
      </c>
      <c r="C379" s="32" t="n"/>
      <c r="D379" s="32" t="inlineStr">
        <is>
          <t>☐</t>
        </is>
      </c>
    </row>
    <row r="380">
      <c r="A380" s="32" t="inlineStr">
        <is>
          <t>TM22 - Solar Beam</t>
        </is>
      </c>
      <c r="B380" s="32" t="inlineStr">
        <is>
          <t>Item ball at (33, 7)</t>
        </is>
      </c>
      <c r="C380" s="32" t="n"/>
      <c r="D380" s="32" t="inlineStr">
        <is>
          <t>☐</t>
        </is>
      </c>
    </row>
    <row r="381">
      <c r="A381" s="32" t="inlineStr">
        <is>
          <t>Full Restore</t>
        </is>
      </c>
      <c r="B381" s="32" t="inlineStr">
        <is>
          <t>At (32, 33) (hidden)</t>
        </is>
      </c>
      <c r="C381" s="32" t="n"/>
      <c r="D381" s="32" t="inlineStr">
        <is>
          <t>☐</t>
        </is>
      </c>
    </row>
    <row r="382">
      <c r="A382" s="32" t="inlineStr">
        <is>
          <t>PP Up</t>
        </is>
      </c>
      <c r="B382" s="32" t="inlineStr">
        <is>
          <t>At (19, 36) (hidden)</t>
        </is>
      </c>
      <c r="C382" s="32" t="n"/>
      <c r="D382" s="32" t="inlineStr">
        <is>
          <t>☐</t>
        </is>
      </c>
    </row>
    <row r="383">
      <c r="A383" s="32" t="inlineStr">
        <is>
          <t>Rare Candy</t>
        </is>
      </c>
      <c r="B383" s="32" t="inlineStr">
        <is>
          <t>At (31, 35) (hidden)</t>
        </is>
      </c>
      <c r="C383" s="32" t="n"/>
      <c r="D383" s="32" t="inlineStr">
        <is>
          <t>☐</t>
        </is>
      </c>
    </row>
    <row r="384">
      <c r="A384" s="32" t="inlineStr">
        <is>
          <t>Zinc</t>
        </is>
      </c>
      <c r="B384" s="32" t="inlineStr">
        <is>
          <t>At (21, 5) (hidden)</t>
        </is>
      </c>
      <c r="C384" s="32" t="n"/>
      <c r="D384" s="32" t="inlineStr">
        <is>
          <t>☐</t>
        </is>
      </c>
    </row>
    <row r="385">
      <c r="A385" s="77" t="inlineStr">
        <is>
          <t>S.S. Tidal Lower Deck</t>
        </is>
      </c>
      <c r="B385" s="77" t="n"/>
      <c r="C385" s="77" t="n"/>
      <c r="D385" s="77" t="n"/>
    </row>
    <row r="386">
      <c r="A386" s="32" t="inlineStr">
        <is>
          <t>Leftovers</t>
        </is>
      </c>
      <c r="B386" s="32" t="inlineStr">
        <is>
          <t>At (0, 2) (hidden)</t>
        </is>
      </c>
      <c r="C386" s="32" t="n"/>
      <c r="D386" s="32" t="inlineStr">
        <is>
          <t>☐</t>
        </is>
      </c>
    </row>
    <row r="387">
      <c r="A387" s="77" t="inlineStr">
        <is>
          <t>Battle Frontier</t>
        </is>
      </c>
      <c r="B387" s="77" t="n"/>
      <c r="C387" s="77" t="n"/>
      <c r="D387" s="77" t="n"/>
    </row>
    <row r="388">
      <c r="A388" s="32" t="inlineStr">
        <is>
          <t>Mart stock</t>
        </is>
      </c>
      <c r="B388" s="32" t="inlineStr">
        <is>
          <t>Battle Frontier - Mart: Full Heal, Full Restore, Hyper Potion, Max Potion, Max Repel, Rare Candy, Revive, Ultra Ball</t>
        </is>
      </c>
      <c r="C388" s="32" t="n"/>
      <c r="D388" s="32" t="n"/>
    </row>
    <row r="389">
      <c r="A389" s="77" t="inlineStr">
        <is>
          <t>Trainer Hill</t>
        </is>
      </c>
      <c r="B389" s="77" t="n"/>
      <c r="C389" s="77" t="n"/>
      <c r="D389" s="77" t="n"/>
    </row>
    <row r="390">
      <c r="A390" s="32" t="inlineStr">
        <is>
          <t>Mart stock</t>
        </is>
      </c>
      <c r="B390" s="32" t="inlineStr">
        <is>
          <t>Trainer Hill - Entrance: Antidote, Awakening, Dire Hit, Full Heal, Full Restore, Guard Spec., Hyper Potion, Max Potion, Paralyze Heal, Revive, Super Potion, X Accuracy, X Attack, X Defense, X Sp. Atk, X Speed</t>
        </is>
      </c>
      <c r="C390" s="32" t="n"/>
      <c r="D390" s="32" t="n"/>
    </row>
    <row r="391">
      <c r="A391" s="81" t="inlineStr">
        <is>
          <t>Unassigned</t>
        </is>
      </c>
      <c r="B391" s="81" t="n"/>
      <c r="C391" s="81" t="n"/>
      <c r="D391" s="81" t="n"/>
    </row>
    <row r="392">
      <c r="A392" s="77" t="inlineStr">
        <is>
          <t>Trainer Grove</t>
        </is>
      </c>
      <c r="B392" s="77" t="n"/>
      <c r="C392" s="77" t="n"/>
      <c r="D392" s="77" t="n"/>
    </row>
    <row r="393">
      <c r="A393" s="32" t="inlineStr">
        <is>
          <t>TM69 - Work Up</t>
        </is>
      </c>
      <c r="B393" s="32" t="inlineStr">
        <is>
          <t>Item ball at (5, 15)</t>
        </is>
      </c>
      <c r="C393" s="32" t="n"/>
      <c r="D393" s="32" t="inlineStr">
        <is>
          <t>☐</t>
        </is>
      </c>
    </row>
    <row r="394">
      <c r="A394" s="32" t="inlineStr">
        <is>
          <t>Quick Claw</t>
        </is>
      </c>
      <c r="B394" s="32" t="inlineStr">
        <is>
          <t>At (12, 6) (hidden)</t>
        </is>
      </c>
      <c r="C394" s="32" t="n"/>
      <c r="D394" s="32" t="inlineStr">
        <is>
          <t>☐</t>
        </is>
      </c>
    </row>
    <row r="395">
      <c r="A395" s="77" t="inlineStr">
        <is>
          <t>Meteor Falls</t>
        </is>
      </c>
      <c r="B395" s="77" t="n"/>
      <c r="C395" s="77" t="n"/>
      <c r="D395" s="77" t="n"/>
    </row>
    <row r="396">
      <c r="A396" s="32" t="inlineStr">
        <is>
          <t>Full Heal</t>
        </is>
      </c>
      <c r="B396" s="32" t="inlineStr">
        <is>
          <t>Item ball at (27, 5)</t>
        </is>
      </c>
      <c r="C396" s="32" t="n"/>
      <c r="D396" s="32" t="inlineStr">
        <is>
          <t>☐</t>
        </is>
      </c>
    </row>
    <row r="397">
      <c r="A397" s="32" t="inlineStr">
        <is>
          <t>Moon Stone</t>
        </is>
      </c>
      <c r="B397" s="32" t="inlineStr">
        <is>
          <t>Item ball at (2, 14)</t>
        </is>
      </c>
      <c r="C397" s="32" t="n"/>
      <c r="D397" s="32" t="inlineStr">
        <is>
          <t>☐</t>
        </is>
      </c>
    </row>
    <row r="398">
      <c r="A398" s="32" t="inlineStr">
        <is>
          <t>PP Up</t>
        </is>
      </c>
      <c r="B398" s="32" t="inlineStr">
        <is>
          <t>Item ball at (26, 32)</t>
        </is>
      </c>
      <c r="C398" s="32" t="n"/>
      <c r="D398" s="32" t="inlineStr">
        <is>
          <t>☐</t>
        </is>
      </c>
    </row>
    <row r="399">
      <c r="A399" s="32" t="inlineStr">
        <is>
          <t>TM02 - Dragon Claw</t>
        </is>
      </c>
      <c r="B399" s="32" t="inlineStr">
        <is>
          <t>Item ball at (5, 3)</t>
        </is>
      </c>
      <c r="C399" s="32" t="n"/>
      <c r="D399" s="32" t="inlineStr">
        <is>
          <t>☐</t>
        </is>
      </c>
    </row>
    <row r="400">
      <c r="A400" s="32" t="inlineStr">
        <is>
          <t>TM23 - Iron Tail</t>
        </is>
      </c>
      <c r="B400" s="32" t="inlineStr">
        <is>
          <t>Item ball at (2, 4)</t>
        </is>
      </c>
      <c r="C400" s="32" t="n"/>
      <c r="D400" s="32" t="inlineStr">
        <is>
          <t>☐</t>
        </is>
      </c>
    </row>
    <row r="401">
      <c r="A401" s="32" t="inlineStr">
        <is>
          <t>TM64 - Dragon Tail</t>
        </is>
      </c>
      <c r="B401" s="32" t="inlineStr">
        <is>
          <t>Item ball at (19, 23)</t>
        </is>
      </c>
      <c r="C401" s="32" t="n"/>
      <c r="D401" s="32" t="inlineStr">
        <is>
          <t>☐</t>
        </is>
      </c>
    </row>
    <row r="402">
      <c r="A402" s="77" t="inlineStr">
        <is>
          <t>Route 115</t>
        </is>
      </c>
      <c r="B402" s="77" t="n"/>
      <c r="C402" s="77" t="n"/>
      <c r="D402" s="77" t="n"/>
    </row>
    <row r="403">
      <c r="A403" s="32" t="inlineStr">
        <is>
          <t>Great Ball</t>
        </is>
      </c>
      <c r="B403" s="32" t="inlineStr">
        <is>
          <t>Item ball at (31, 56)</t>
        </is>
      </c>
      <c r="C403" s="32" t="n"/>
      <c r="D403" s="32" t="inlineStr">
        <is>
          <t>☐</t>
        </is>
      </c>
    </row>
    <row r="404">
      <c r="A404" s="32" t="inlineStr">
        <is>
          <t>Heal Powder</t>
        </is>
      </c>
      <c r="B404" s="32" t="inlineStr">
        <is>
          <t>Item ball at (12, 14)</t>
        </is>
      </c>
      <c r="C404" s="32" t="n"/>
      <c r="D404" s="32" t="inlineStr">
        <is>
          <t>☐</t>
        </is>
      </c>
    </row>
    <row r="405">
      <c r="A405" s="32" t="inlineStr">
        <is>
          <t>PP Up</t>
        </is>
      </c>
      <c r="B405" s="32" t="inlineStr">
        <is>
          <t>Item ball at (26, 67)</t>
        </is>
      </c>
      <c r="C405" s="32" t="n"/>
      <c r="D405" s="32" t="inlineStr">
        <is>
          <t>☐</t>
        </is>
      </c>
    </row>
    <row r="406">
      <c r="A406" s="32" t="inlineStr">
        <is>
          <t>Soft Sand</t>
        </is>
      </c>
      <c r="B406" s="32" t="inlineStr">
        <is>
          <t>Item ball at (8, 73)</t>
        </is>
      </c>
      <c r="C406" s="32" t="n"/>
      <c r="D406" s="32" t="inlineStr">
        <is>
          <t>☐</t>
        </is>
      </c>
    </row>
    <row r="407">
      <c r="A407" s="32" t="inlineStr">
        <is>
          <t>Super Potion</t>
        </is>
      </c>
      <c r="B407" s="32" t="inlineStr">
        <is>
          <t>Item ball at (20, 60)</t>
        </is>
      </c>
      <c r="C407" s="32" t="n"/>
      <c r="D407" s="32" t="inlineStr">
        <is>
          <t>☐</t>
        </is>
      </c>
    </row>
    <row r="408">
      <c r="A408" s="32" t="inlineStr">
        <is>
          <t>TM34 - Shock Wave x2</t>
        </is>
      </c>
      <c r="B408" s="32" t="inlineStr">
        <is>
          <t>Item ball at (9, 60)</t>
        </is>
      </c>
      <c r="C408" s="32" t="n"/>
      <c r="D408" s="32" t="inlineStr">
        <is>
          <t>☐</t>
        </is>
      </c>
    </row>
    <row r="409">
      <c r="A409" s="32" t="inlineStr">
        <is>
          <t>Heart Scale</t>
        </is>
      </c>
      <c r="B409" s="32" t="inlineStr">
        <is>
          <t>At (15, 49) (hidden)</t>
        </is>
      </c>
      <c r="C409" s="32" t="n"/>
      <c r="D409" s="32" t="inlineStr">
        <is>
          <t>☐</t>
        </is>
      </c>
    </row>
    <row r="410">
      <c r="A410" s="77" t="inlineStr">
        <is>
          <t>Route 132</t>
        </is>
      </c>
      <c r="B410" s="77" t="n"/>
      <c r="C410" s="77" t="n"/>
      <c r="D410" s="77" t="n"/>
    </row>
    <row r="411">
      <c r="A411" s="32" t="inlineStr">
        <is>
          <t>Protein</t>
        </is>
      </c>
      <c r="B411" s="32" t="inlineStr">
        <is>
          <t>Item ball at (20, 27)</t>
        </is>
      </c>
      <c r="C411" s="32" t="n"/>
      <c r="D411" s="32" t="inlineStr">
        <is>
          <t>☐</t>
        </is>
      </c>
    </row>
    <row r="412">
      <c r="A412" s="32" t="inlineStr">
        <is>
          <t>Rare Candy</t>
        </is>
      </c>
      <c r="B412" s="32" t="inlineStr">
        <is>
          <t>Item ball at (10, 11)</t>
        </is>
      </c>
      <c r="C412" s="32" t="n"/>
      <c r="D412" s="32" t="inlineStr">
        <is>
          <t>☐</t>
        </is>
      </c>
    </row>
    <row r="413">
      <c r="A413" s="77" t="inlineStr">
        <is>
          <t>Route 133</t>
        </is>
      </c>
      <c r="B413" s="77" t="n"/>
      <c r="C413" s="77" t="n"/>
      <c r="D413" s="77" t="n"/>
    </row>
    <row r="414">
      <c r="A414" s="32" t="inlineStr">
        <is>
          <t>Big Pearl</t>
        </is>
      </c>
      <c r="B414" s="32" t="inlineStr">
        <is>
          <t>Item ball at (53, 12)</t>
        </is>
      </c>
      <c r="C414" s="32" t="n"/>
      <c r="D414" s="32" t="inlineStr">
        <is>
          <t>☐</t>
        </is>
      </c>
    </row>
    <row r="415">
      <c r="A415" s="32" t="inlineStr">
        <is>
          <t>Max Revive</t>
        </is>
      </c>
      <c r="B415" s="32" t="inlineStr">
        <is>
          <t>Item ball at (48, 28)</t>
        </is>
      </c>
      <c r="C415" s="32" t="n"/>
      <c r="D415" s="32" t="inlineStr">
        <is>
          <t>☐</t>
        </is>
      </c>
    </row>
    <row r="416">
      <c r="A416" s="32" t="inlineStr">
        <is>
          <t>Star Piece</t>
        </is>
      </c>
      <c r="B416" s="32" t="inlineStr">
        <is>
          <t>Item ball at (8, 10)</t>
        </is>
      </c>
      <c r="C416" s="32" t="n"/>
      <c r="D416" s="32" t="inlineStr">
        <is>
          <t>☐</t>
        </is>
      </c>
    </row>
    <row r="417">
      <c r="A417" s="77" t="inlineStr">
        <is>
          <t>Route 134</t>
        </is>
      </c>
      <c r="B417" s="77" t="n"/>
      <c r="C417" s="77" t="n"/>
      <c r="D417" s="77" t="n"/>
    </row>
    <row r="418">
      <c r="A418" s="32" t="inlineStr">
        <is>
          <t>Carbos</t>
        </is>
      </c>
      <c r="B418" s="32" t="inlineStr">
        <is>
          <t>Item ball at (50, 17)</t>
        </is>
      </c>
      <c r="C418" s="32" t="n"/>
      <c r="D418" s="32" t="inlineStr">
        <is>
          <t>☐</t>
        </is>
      </c>
    </row>
    <row r="419">
      <c r="A419" s="32" t="inlineStr">
        <is>
          <t>Star Piece</t>
        </is>
      </c>
      <c r="B419" s="32" t="inlineStr">
        <is>
          <t>Item ball at (22, 27)</t>
        </is>
      </c>
      <c r="C419" s="32" t="n"/>
      <c r="D419" s="32" t="inlineStr">
        <is>
          <t>☐</t>
        </is>
      </c>
    </row>
    <row r="420">
      <c r="A420" s="77" t="inlineStr">
        <is>
          <t>Artisan Cave</t>
        </is>
      </c>
      <c r="B420" s="77" t="n"/>
      <c r="C420" s="77" t="n"/>
      <c r="D420" s="77" t="n"/>
    </row>
    <row r="421">
      <c r="A421" s="32" t="inlineStr">
        <is>
          <t>Carbos</t>
        </is>
      </c>
      <c r="B421" s="32" t="inlineStr">
        <is>
          <t>Item ball at (14, 5)</t>
        </is>
      </c>
      <c r="C421" s="32" t="n"/>
      <c r="D421" s="32" t="inlineStr">
        <is>
          <t>☐</t>
        </is>
      </c>
    </row>
    <row r="422">
      <c r="A422" s="32" t="inlineStr">
        <is>
          <t>HP Up</t>
        </is>
      </c>
      <c r="B422" s="32" t="inlineStr">
        <is>
          <t>Item ball at (32, 38)</t>
        </is>
      </c>
      <c r="C422" s="32" t="n"/>
      <c r="D422" s="32" t="inlineStr">
        <is>
          <t>☐</t>
        </is>
      </c>
    </row>
    <row r="423">
      <c r="A423" s="77" t="inlineStr">
        <is>
          <t>Underwater</t>
        </is>
      </c>
      <c r="B423" s="77" t="n"/>
      <c r="C423" s="77" t="n"/>
      <c r="D423" s="77" t="n"/>
    </row>
    <row r="424">
      <c r="A424" s="32" t="inlineStr">
        <is>
          <t>Big Pearl</t>
        </is>
      </c>
      <c r="B424" s="32" t="inlineStr">
        <is>
          <t>At (64, 54) (hidden)</t>
        </is>
      </c>
      <c r="C424" s="32" t="n"/>
      <c r="D424" s="32" t="inlineStr">
        <is>
          <t>☐</t>
        </is>
      </c>
    </row>
    <row r="425">
      <c r="A425" s="32" t="inlineStr">
        <is>
          <t>Big Pearl</t>
        </is>
      </c>
      <c r="B425" s="32" t="inlineStr">
        <is>
          <t>At (65, 60) (hidden)</t>
        </is>
      </c>
      <c r="C425" s="32" t="n"/>
      <c r="D425" s="32" t="inlineStr">
        <is>
          <t>☐</t>
        </is>
      </c>
    </row>
    <row r="426">
      <c r="A426" s="32" t="inlineStr">
        <is>
          <t>Blue Shard</t>
        </is>
      </c>
      <c r="B426" s="32" t="inlineStr">
        <is>
          <t>At (9, 77) (hidden)</t>
        </is>
      </c>
      <c r="C426" s="32" t="n"/>
      <c r="D426" s="32" t="inlineStr">
        <is>
          <t>☐</t>
        </is>
      </c>
    </row>
    <row r="427">
      <c r="A427" s="77" t="inlineStr">
        <is>
          <t>Artisan Cave</t>
        </is>
      </c>
      <c r="B427" s="77" t="n"/>
      <c r="C427" s="77" t="n"/>
      <c r="D427" s="77" t="n"/>
    </row>
    <row r="428">
      <c r="A428" s="32" t="inlineStr">
        <is>
          <t>Calcium</t>
        </is>
      </c>
      <c r="B428" s="32" t="inlineStr">
        <is>
          <t>At (27, 8) (hidden)</t>
        </is>
      </c>
      <c r="C428" s="32" t="n"/>
      <c r="D428" s="32" t="inlineStr">
        <is>
          <t>☐</t>
        </is>
      </c>
    </row>
    <row r="429">
      <c r="A429" s="77" t="inlineStr">
        <is>
          <t>Underwater</t>
        </is>
      </c>
      <c r="B429" s="77" t="n"/>
      <c r="C429" s="77" t="n"/>
      <c r="D429" s="77" t="n"/>
    </row>
    <row r="430">
      <c r="A430" s="32" t="inlineStr">
        <is>
          <t>Calcium</t>
        </is>
      </c>
      <c r="B430" s="32" t="inlineStr">
        <is>
          <t>At (42, 5) (hidden)</t>
        </is>
      </c>
      <c r="C430" s="32" t="n"/>
      <c r="D430" s="32" t="inlineStr">
        <is>
          <t>☐</t>
        </is>
      </c>
    </row>
    <row r="431">
      <c r="A431" s="32" t="inlineStr">
        <is>
          <t>Carbos</t>
        </is>
      </c>
      <c r="B431" s="32" t="inlineStr">
        <is>
          <t>At (42, 51) (hidden)</t>
        </is>
      </c>
      <c r="C431" s="32" t="n"/>
      <c r="D431" s="32" t="inlineStr">
        <is>
          <t>☐</t>
        </is>
      </c>
    </row>
    <row r="432">
      <c r="A432" s="32" t="inlineStr">
        <is>
          <t>Green Shard</t>
        </is>
      </c>
      <c r="B432" s="32" t="inlineStr">
        <is>
          <t>At (14, 40) (hidden)</t>
        </is>
      </c>
      <c r="C432" s="32" t="n"/>
      <c r="D432" s="32" t="inlineStr">
        <is>
          <t>☐</t>
        </is>
      </c>
    </row>
    <row r="433">
      <c r="A433" s="32" t="inlineStr">
        <is>
          <t>HP Up</t>
        </is>
      </c>
      <c r="B433" s="32" t="inlineStr">
        <is>
          <t>At (50, 36) (hidden)</t>
        </is>
      </c>
      <c r="C433" s="32" t="n"/>
      <c r="D433" s="32" t="inlineStr">
        <is>
          <t>☐</t>
        </is>
      </c>
    </row>
    <row r="434">
      <c r="A434" s="32" t="inlineStr">
        <is>
          <t>Heart Scale</t>
        </is>
      </c>
      <c r="B434" s="32" t="inlineStr">
        <is>
          <t>At (70, 64) (hidden)</t>
        </is>
      </c>
      <c r="C434" s="32" t="n"/>
      <c r="D434" s="32" t="inlineStr">
        <is>
          <t>☐</t>
        </is>
      </c>
    </row>
    <row r="435">
      <c r="A435" s="32" t="inlineStr">
        <is>
          <t>Heart Scale</t>
        </is>
      </c>
      <c r="B435" s="32" t="inlineStr">
        <is>
          <t>At (45, 36) (hidden)</t>
        </is>
      </c>
      <c r="C435" s="32" t="n"/>
      <c r="D435" s="32" t="inlineStr">
        <is>
          <t>☐</t>
        </is>
      </c>
    </row>
    <row r="436">
      <c r="A436" s="32" t="inlineStr">
        <is>
          <t>Heart Scale</t>
        </is>
      </c>
      <c r="B436" s="32" t="inlineStr">
        <is>
          <t>At (30, 17) (hidden)</t>
        </is>
      </c>
      <c r="C436" s="32" t="n"/>
      <c r="D436" s="32" t="inlineStr">
        <is>
          <t>☐</t>
        </is>
      </c>
    </row>
    <row r="437">
      <c r="A437" s="32" t="inlineStr">
        <is>
          <t>Heart Scale</t>
        </is>
      </c>
      <c r="B437" s="32" t="inlineStr">
        <is>
          <t>At (34, 72) (hidden)</t>
        </is>
      </c>
      <c r="C437" s="32" t="n"/>
      <c r="D437" s="32" t="inlineStr">
        <is>
          <t>☐</t>
        </is>
      </c>
    </row>
    <row r="438">
      <c r="A438" s="77" t="inlineStr">
        <is>
          <t>Artisan Cave</t>
        </is>
      </c>
      <c r="B438" s="77" t="n"/>
      <c r="C438" s="77" t="n"/>
      <c r="D438" s="77" t="n"/>
    </row>
    <row r="439">
      <c r="A439" s="32" t="inlineStr">
        <is>
          <t>Iron</t>
        </is>
      </c>
      <c r="B439" s="32" t="inlineStr">
        <is>
          <t>At (19, 43) (hidden)</t>
        </is>
      </c>
      <c r="C439" s="32" t="n"/>
      <c r="D439" s="32" t="inlineStr">
        <is>
          <t>☐</t>
        </is>
      </c>
    </row>
    <row r="440">
      <c r="A440" s="77" t="inlineStr">
        <is>
          <t>Underwater</t>
        </is>
      </c>
      <c r="B440" s="77" t="n"/>
      <c r="C440" s="77" t="n"/>
      <c r="D440" s="77" t="n"/>
    </row>
    <row r="441">
      <c r="A441" s="32" t="inlineStr">
        <is>
          <t>Iron</t>
        </is>
      </c>
      <c r="B441" s="32" t="inlineStr">
        <is>
          <t>At (11, 39) (hidden)</t>
        </is>
      </c>
      <c r="C441" s="32" t="n"/>
      <c r="D441" s="32" t="inlineStr">
        <is>
          <t>☐</t>
        </is>
      </c>
    </row>
    <row r="442">
      <c r="A442" s="32" t="inlineStr">
        <is>
          <t>Pearl</t>
        </is>
      </c>
      <c r="B442" s="32" t="inlineStr">
        <is>
          <t>At (66, 34) (hidden)</t>
        </is>
      </c>
      <c r="C442" s="32" t="n"/>
      <c r="D442" s="32" t="inlineStr">
        <is>
          <t>☐</t>
        </is>
      </c>
    </row>
    <row r="443">
      <c r="A443" s="32" t="inlineStr">
        <is>
          <t>Pearl</t>
        </is>
      </c>
      <c r="B443" s="32" t="inlineStr">
        <is>
          <t>At (10, 36) (hidden)</t>
        </is>
      </c>
      <c r="C443" s="32" t="n"/>
      <c r="D443" s="32" t="inlineStr">
        <is>
          <t>☐</t>
        </is>
      </c>
    </row>
    <row r="444">
      <c r="A444" s="32" t="inlineStr">
        <is>
          <t>Pearl</t>
        </is>
      </c>
      <c r="B444" s="32" t="inlineStr">
        <is>
          <t>At (69, 18) (hidden)</t>
        </is>
      </c>
      <c r="C444" s="32" t="n"/>
      <c r="D444" s="32" t="inlineStr">
        <is>
          <t>☐</t>
        </is>
      </c>
    </row>
    <row r="445">
      <c r="A445" s="77" t="inlineStr">
        <is>
          <t>Artisan Cave</t>
        </is>
      </c>
      <c r="B445" s="77" t="n"/>
      <c r="C445" s="77" t="n"/>
      <c r="D445" s="77" t="n"/>
    </row>
    <row r="446">
      <c r="A446" s="32" t="inlineStr">
        <is>
          <t>Protein</t>
        </is>
      </c>
      <c r="B446" s="32" t="inlineStr">
        <is>
          <t>At (7, 5) (hidden)</t>
        </is>
      </c>
      <c r="C446" s="32" t="n"/>
      <c r="D446" s="32" t="inlineStr">
        <is>
          <t>☐</t>
        </is>
      </c>
    </row>
    <row r="447">
      <c r="A447" s="77" t="inlineStr">
        <is>
          <t>Underwater</t>
        </is>
      </c>
      <c r="B447" s="77" t="n"/>
      <c r="C447" s="77" t="n"/>
      <c r="D447" s="77" t="n"/>
    </row>
    <row r="448">
      <c r="A448" s="32" t="inlineStr">
        <is>
          <t>Protein</t>
        </is>
      </c>
      <c r="B448" s="32" t="inlineStr">
        <is>
          <t>At (38, 19) (hidden)</t>
        </is>
      </c>
      <c r="C448" s="32" t="n"/>
      <c r="D448" s="32" t="inlineStr">
        <is>
          <t>☐</t>
        </is>
      </c>
    </row>
    <row r="449">
      <c r="A449" s="32" t="inlineStr">
        <is>
          <t>Red Shard</t>
        </is>
      </c>
      <c r="B449" s="32" t="inlineStr">
        <is>
          <t>At (72, 20) (hidden)</t>
        </is>
      </c>
      <c r="C449" s="32" t="n"/>
      <c r="D449" s="32" t="inlineStr">
        <is>
          <t>☐</t>
        </is>
      </c>
    </row>
    <row r="450">
      <c r="A450" s="77" t="inlineStr">
        <is>
          <t>Navel Rock</t>
        </is>
      </c>
      <c r="B450" s="77" t="n"/>
      <c r="C450" s="77" t="n"/>
      <c r="D450" s="77" t="n"/>
    </row>
    <row r="451">
      <c r="A451" s="32" t="inlineStr">
        <is>
          <t>Sacred Ash</t>
        </is>
      </c>
      <c r="B451" s="32" t="inlineStr">
        <is>
          <t>At (12, 9) (hidden)</t>
        </is>
      </c>
      <c r="C451" s="32" t="n"/>
      <c r="D451" s="32" t="inlineStr">
        <is>
          <t>☐</t>
        </is>
      </c>
    </row>
    <row r="452">
      <c r="A452" s="77" t="inlineStr">
        <is>
          <t>Underwater</t>
        </is>
      </c>
      <c r="B452" s="77" t="n"/>
      <c r="C452" s="77" t="n"/>
      <c r="D452" s="77" t="n"/>
    </row>
    <row r="453">
      <c r="A453" s="32" t="inlineStr">
        <is>
          <t>Star Piece</t>
        </is>
      </c>
      <c r="B453" s="32" t="inlineStr">
        <is>
          <t>At (12, 42) (hidden)</t>
        </is>
      </c>
      <c r="C453" s="32" t="n"/>
      <c r="D453" s="32" t="inlineStr">
        <is>
          <t>☐</t>
        </is>
      </c>
    </row>
    <row r="454">
      <c r="A454" s="32" t="inlineStr">
        <is>
          <t>Stardust</t>
        </is>
      </c>
      <c r="B454" s="32" t="inlineStr">
        <is>
          <t>At (63, 19) (hidden)</t>
        </is>
      </c>
      <c r="C454" s="32" t="n"/>
      <c r="D454" s="32" t="inlineStr">
        <is>
          <t>☐</t>
        </is>
      </c>
    </row>
    <row r="455">
      <c r="A455" s="32" t="inlineStr">
        <is>
          <t>Ultra Ball</t>
        </is>
      </c>
      <c r="B455" s="32" t="inlineStr">
        <is>
          <t>At (41, 19) (hidden)</t>
        </is>
      </c>
      <c r="C455" s="32" t="n"/>
      <c r="D455" s="32" t="inlineStr">
        <is>
          <t>☐</t>
        </is>
      </c>
    </row>
    <row r="456">
      <c r="A456" s="32" t="inlineStr">
        <is>
          <t>Yellow Shard</t>
        </is>
      </c>
      <c r="B456" s="32" t="inlineStr">
        <is>
          <t>At (12, 35) (hidden)</t>
        </is>
      </c>
      <c r="C456" s="32" t="n"/>
      <c r="D456" s="32" t="inlineStr">
        <is>
          <t>☐</t>
        </is>
      </c>
    </row>
    <row r="457">
      <c r="A457" s="77" t="inlineStr">
        <is>
          <t>Artisan Cave</t>
        </is>
      </c>
      <c r="B457" s="77" t="n"/>
      <c r="C457" s="77" t="n"/>
      <c r="D457" s="77" t="n"/>
    </row>
    <row r="458">
      <c r="A458" s="32" t="inlineStr">
        <is>
          <t>Zinc</t>
        </is>
      </c>
      <c r="B458" s="32" t="inlineStr">
        <is>
          <t>At (32, 29) (hidden)</t>
        </is>
      </c>
      <c r="C458" s="32" t="n"/>
      <c r="D458"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8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sheetData>
  <autoFilter ref="A1:G82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2026-10-05T21:32:13Z</dcterms:created>
  <dcterms:modified xmlns:dcterms="http://purl.org/dc/terms/" xmlns:xsi="http://www.w3.org/2001/XMLSchema-instance" xsi:type="dcterms:W3CDTF">2026-10-05T21:33:07Z</dcterms:modified>
</cp:coreProperties>
</file>