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Locations'!$A$1:$G$48</definedName>
    <definedName name="_xlnm._FilterDatabase" localSheetId="28" hidden="1">'Items'!$A$1:$F$589</definedName>
    <definedName name="_xlnm._FilterDatabase" localSheetId="29" hidden="1">'Item Locations'!$A$1:$F$491</definedName>
    <definedName name="_xlnm._FilterDatabase" localSheetId="30" hidden="1">'Balance Issues'!$A$1:$I$3</definedName>
    <definedName name="_xlnm._FilterDatabase" localSheetId="31" hidden="1">'Change Log'!$A$1:$G$8262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28" t="inlineStr">
        <is>
          <t>QUILAVA</t>
        </is>
      </c>
      <c r="B88" s="29" t="inlineStr">
        <is>
          <t>Level Up</t>
        </is>
      </c>
      <c r="C88" s="29" t="n">
        <v>32</v>
      </c>
      <c r="D88" s="29" t="inlineStr">
        <is>
          <t>TYPHLOSION</t>
        </is>
      </c>
      <c r="AF88" s="27" t="inlineStr">
        <is>
          <t>Lv 36 -&gt; Typhlosion; None -&gt; Typhlosion Hisui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28" t="inlineStr">
        <is>
          <t>CROCONAW</t>
        </is>
      </c>
      <c r="B90" s="29" t="inlineStr">
        <is>
          <t>Level Up</t>
        </is>
      </c>
      <c r="C90" s="29" t="n">
        <v>32</v>
      </c>
      <c r="D90" s="29" t="inlineStr">
        <is>
          <t>FERALIGATR</t>
        </is>
      </c>
      <c r="AF90" s="27" t="inlineStr">
        <is>
          <t>Lv 30 -&gt; 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IFERROR(_xlfn.IMAGE("https://play.pokemonshowdown.com/sprites/gen5/trubbish.png"),"")</f>
        <v/>
      </c>
      <c r="G323" s="43">
        <f>IFERROR(_xlfn.IMAGE("https://play.pokemonshowdown.com/sprites/gen5/simipour.png"),"")</f>
        <v/>
      </c>
      <c r="I323" s="43">
        <f>IFERROR(_xlfn.IMAGE("https://play.pokemonshowdown.com/sprites/gen5/umbreon.png"),"")</f>
        <v/>
      </c>
      <c r="K323" s="43">
        <f>IFERROR(_xlfn.IMAGE("https://play.pokemonshowdown.com/sprites/gen5/emolga.png"),"")</f>
        <v/>
      </c>
      <c r="M323" s="43">
        <f>IFERROR(_xlfn.IMAGE("https://play.pokemonshowdown.com/sprites/gen5/fraxure.png"),"")</f>
        <v/>
      </c>
      <c r="Q323" s="44" t="inlineStr">
        <is>
          <t>Optional</t>
        </is>
      </c>
    </row>
    <row r="324">
      <c r="E324" s="45" t="inlineStr">
        <is>
          <t>Lv 26 Trubbish</t>
        </is>
      </c>
      <c r="F324" s="46" t="n"/>
      <c r="G324" s="45" t="inlineStr">
        <is>
          <t>Lv 26 Simipour</t>
        </is>
      </c>
      <c r="H324" s="46" t="n"/>
      <c r="I324" s="45" t="inlineStr">
        <is>
          <t>Lv 26 Umbreon</t>
        </is>
      </c>
      <c r="J324" s="46" t="n"/>
      <c r="K324" s="45" t="inlineStr">
        <is>
          <t>Lv 26 Emolga</t>
        </is>
      </c>
      <c r="L324" s="46" t="n"/>
      <c r="M324" s="45" t="inlineStr">
        <is>
          <t>Lv 26 Fraxure</t>
        </is>
      </c>
      <c r="N324" s="46" t="n"/>
      <c r="Q324" s="47" t="inlineStr">
        <is>
          <t>Pokémon</t>
        </is>
      </c>
    </row>
    <row r="325">
      <c r="E325" s="48" t="inlineStr">
        <is>
          <t>Bold</t>
        </is>
      </c>
      <c r="F325" s="48" t="inlineStr">
        <is>
          <t>Aftermath</t>
        </is>
      </c>
      <c r="G325" s="48" t="inlineStr">
        <is>
          <t>Timid</t>
        </is>
      </c>
      <c r="H325" s="48" t="inlineStr">
        <is>
          <t>Torrent</t>
        </is>
      </c>
      <c r="I325" s="48" t="inlineStr">
        <is>
          <t>Careful</t>
        </is>
      </c>
      <c r="J325" s="48" t="inlineStr">
        <is>
          <t>Synchronize</t>
        </is>
      </c>
      <c r="K325" s="48" t="inlineStr">
        <is>
          <t>Timid</t>
        </is>
      </c>
      <c r="L325" s="48" t="inlineStr">
        <is>
          <t>Motor Drive</t>
        </is>
      </c>
      <c r="M325" s="48" t="inlineStr">
        <is>
          <t>Jolly</t>
        </is>
      </c>
      <c r="N325" s="48" t="inlineStr">
        <is>
          <t>Mold Breaker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Focus Sash</t>
        </is>
      </c>
      <c r="F326" s="46" t="n"/>
      <c r="G326" s="49" t="inlineStr">
        <is>
          <t>Mystic Water</t>
        </is>
      </c>
      <c r="H326" s="46" t="n"/>
      <c r="I326" s="49" t="inlineStr">
        <is>
          <t>Leftovers</t>
        </is>
      </c>
      <c r="J326" s="46" t="n"/>
      <c r="K326" s="49" t="inlineStr">
        <is>
          <t>Sitrus Berry</t>
        </is>
      </c>
      <c r="L326" s="46" t="n"/>
      <c r="M326" s="49" t="inlineStr">
        <is>
          <t>Dragon Fang</t>
        </is>
      </c>
      <c r="N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5" t="inlineStr">
        <is>
          <t>Toxic Spikes</t>
        </is>
      </c>
      <c r="F327" s="46" t="n"/>
      <c r="G327" s="61" t="inlineStr">
        <is>
          <t>Water Pulse</t>
        </is>
      </c>
      <c r="H327" s="46" t="n"/>
      <c r="I327" s="50" t="inlineStr">
        <is>
          <t>Foul Play</t>
        </is>
      </c>
      <c r="J327" s="46" t="n"/>
      <c r="K327" s="52" t="inlineStr">
        <is>
          <t>Discharge</t>
        </is>
      </c>
      <c r="L327" s="46" t="n"/>
      <c r="M327" s="68" t="inlineStr">
        <is>
          <t>Dragon Claw</t>
        </is>
      </c>
      <c r="N327" s="46" t="n"/>
      <c r="Q327" s="47" t="inlineStr">
        <is>
          <t>Moves</t>
        </is>
      </c>
    </row>
    <row r="328">
      <c r="E328" s="55" t="inlineStr">
        <is>
          <t>Sludge Bomb</t>
        </is>
      </c>
      <c r="F328" s="46" t="n"/>
      <c r="G328" s="64" t="inlineStr">
        <is>
          <t>Icy Wind</t>
        </is>
      </c>
      <c r="H328" s="46" t="n"/>
      <c r="I328" s="51" t="inlineStr">
        <is>
          <t>Moonlight</t>
        </is>
      </c>
      <c r="J328" s="46" t="n"/>
      <c r="K328" s="60" t="inlineStr">
        <is>
          <t>Air Slash</t>
        </is>
      </c>
      <c r="L328" s="46" t="n"/>
      <c r="M328" s="68" t="inlineStr">
        <is>
          <t>Dual Chop</t>
        </is>
      </c>
      <c r="N328" s="46" t="n"/>
    </row>
    <row r="329">
      <c r="E329" s="62" t="inlineStr">
        <is>
          <t>Rock Blast</t>
        </is>
      </c>
      <c r="F329" s="46" t="n"/>
      <c r="G329" s="59" t="inlineStr">
        <is>
          <t>Grass Knot</t>
        </is>
      </c>
      <c r="H329" s="46" t="n"/>
      <c r="I329" s="55" t="inlineStr">
        <is>
          <t>Toxic</t>
        </is>
      </c>
      <c r="J329" s="46" t="n"/>
      <c r="K329" s="51" t="inlineStr">
        <is>
          <t>Encore</t>
        </is>
      </c>
      <c r="L329" s="46" t="n"/>
      <c r="M329" s="62" t="inlineStr">
        <is>
          <t>Rock Tomb</t>
        </is>
      </c>
      <c r="N329" s="46" t="n"/>
    </row>
    <row r="330">
      <c r="E330" s="51" t="inlineStr">
        <is>
          <t>Explosion</t>
        </is>
      </c>
      <c r="F330" s="46" t="n"/>
      <c r="G330" s="50" t="inlineStr">
        <is>
          <t>Taunt</t>
        </is>
      </c>
      <c r="H330" s="46" t="n"/>
      <c r="I330" s="51" t="inlineStr">
        <is>
          <t>Protect</t>
        </is>
      </c>
      <c r="J330" s="46" t="n"/>
      <c r="K330" s="54" t="inlineStr">
        <is>
          <t>U-turn</t>
        </is>
      </c>
      <c r="L330" s="46" t="n"/>
      <c r="M330" s="68" t="inlineStr">
        <is>
          <t>Dragon Dance</t>
        </is>
      </c>
      <c r="N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90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328:J328"/>
    <mergeCell ref="K328:L328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M323:N323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G329:H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K326:L326"/>
    <mergeCell ref="B23:D26"/>
    <mergeCell ref="M326:N3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M330:N330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M329:N329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M324:N324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G328:H32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G323:H323"/>
    <mergeCell ref="E59:F59"/>
    <mergeCell ref="I323:J323"/>
    <mergeCell ref="B114:D114"/>
    <mergeCell ref="K323:L323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I329:J329"/>
    <mergeCell ref="K87:L87"/>
    <mergeCell ref="K329:L329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K324:L324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I330:J330"/>
    <mergeCell ref="K330:L330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K327:L327"/>
    <mergeCell ref="E25:F25"/>
    <mergeCell ref="M327:N327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M328:N328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G326:H326"/>
    <mergeCell ref="Q34:Q37"/>
    <mergeCell ref="B12:D15"/>
    <mergeCell ref="I326:J326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G324:H324"/>
    <mergeCell ref="I82:J82"/>
    <mergeCell ref="I324:J324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G330:H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G327:H327"/>
    <mergeCell ref="I327:J327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3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41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Cooltrainer</t>
        </is>
      </c>
      <c r="C173" s="41" t="n"/>
      <c r="D173" s="41" t="n"/>
      <c r="E173" s="42" t="inlineStr">
        <is>
          <t>Cooltrainer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IFERROR(_xlfn.IMAGE("https://play.pokemonshowdown.com/sprites/gen5/grovyle.png"),"")</f>
        <v/>
      </c>
      <c r="G174" s="43">
        <f>IFERROR(_xlfn.IMAGE("https://play.pokemonshowdown.com/sprites/gen5/wailmer.png"),"")</f>
        <v/>
      </c>
      <c r="I174" s="43">
        <f>IFERROR(_xlfn.IMAGE("https://play.pokemonshowdown.com/sprites/gen5/kadabra.png"),"")</f>
        <v/>
      </c>
      <c r="K174" s="43">
        <f>IFERROR(_xlfn.IMAGE("https://play.pokemonshowdown.com/sprites/gen5/fletchinder.png"),"")</f>
        <v/>
      </c>
      <c r="M174" s="43">
        <f>IFERROR(_xlfn.IMAGE("https://play.pokemonshowdown.com/sprites/gen5/mimejr.png"),"")</f>
        <v/>
      </c>
      <c r="Q174" s="44" t="inlineStr">
        <is>
          <t>Forced on sight (range 5)</t>
        </is>
      </c>
    </row>
    <row r="175">
      <c r="E175" s="45" t="inlineStr">
        <is>
          <t>Lv 30 Grovyle</t>
        </is>
      </c>
      <c r="F175" s="46" t="n"/>
      <c r="G175" s="45" t="inlineStr">
        <is>
          <t>Lv 30 Wailmer</t>
        </is>
      </c>
      <c r="H175" s="46" t="n"/>
      <c r="I175" s="45" t="inlineStr">
        <is>
          <t>Lv 30 Kadabra</t>
        </is>
      </c>
      <c r="J175" s="46" t="n"/>
      <c r="K175" s="45" t="inlineStr">
        <is>
          <t>Lv 30 Fletchinder</t>
        </is>
      </c>
      <c r="L175" s="46" t="n"/>
      <c r="M175" s="45" t="inlineStr">
        <is>
          <t>Lv 36 Mime Jr.</t>
        </is>
      </c>
      <c r="N175" s="46" t="n"/>
      <c r="Q175" s="47" t="inlineStr">
        <is>
          <t>Pokémon</t>
        </is>
      </c>
    </row>
    <row r="176">
      <c r="E176" s="48" t="inlineStr">
        <is>
          <t>Jolly</t>
        </is>
      </c>
      <c r="F176" s="48" t="inlineStr">
        <is>
          <t>Unburden</t>
        </is>
      </c>
      <c r="G176" s="48" t="inlineStr">
        <is>
          <t>Modest</t>
        </is>
      </c>
      <c r="H176" s="48" t="inlineStr">
        <is>
          <t>Water Veil</t>
        </is>
      </c>
      <c r="I176" s="48" t="inlineStr">
        <is>
          <t>Timid</t>
        </is>
      </c>
      <c r="J176" s="48" t="inlineStr">
        <is>
          <t>Magic Guard</t>
        </is>
      </c>
      <c r="K176" s="48" t="inlineStr">
        <is>
          <t>Adamant</t>
        </is>
      </c>
      <c r="L176" s="48" t="inlineStr">
        <is>
          <t>Gale Wings</t>
        </is>
      </c>
      <c r="M176" s="48" t="inlineStr">
        <is>
          <t>Timid</t>
        </is>
      </c>
      <c r="N176" s="48" t="inlineStr">
        <is>
          <t>Filter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Grass Gem</t>
        </is>
      </c>
      <c r="F177" s="46" t="n"/>
      <c r="G177" s="49" t="inlineStr">
        <is>
          <t>Eviolite</t>
        </is>
      </c>
      <c r="H177" s="46" t="n"/>
      <c r="I177" s="49" t="inlineStr">
        <is>
          <t>Twisted Spoon</t>
        </is>
      </c>
      <c r="J177" s="46" t="n"/>
      <c r="K177" s="49" t="inlineStr">
        <is>
          <t>Charcoal</t>
        </is>
      </c>
      <c r="L177" s="46" t="n"/>
      <c r="M177" s="49" t="inlineStr">
        <is>
          <t>Eviolite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Leaf Blade</t>
        </is>
      </c>
      <c r="F178" s="46" t="n"/>
      <c r="G178" s="61" t="inlineStr">
        <is>
          <t>Surf</t>
        </is>
      </c>
      <c r="H178" s="46" t="n"/>
      <c r="I178" s="63" t="inlineStr">
        <is>
          <t>Psychic</t>
        </is>
      </c>
      <c r="J178" s="46" t="n"/>
      <c r="K178" s="60" t="inlineStr">
        <is>
          <t>Acrobatics</t>
        </is>
      </c>
      <c r="L178" s="46" t="n"/>
      <c r="M178" s="63" t="inlineStr">
        <is>
          <t>Psychic</t>
        </is>
      </c>
      <c r="N178" s="46" t="n"/>
      <c r="Q178" s="47" t="inlineStr">
        <is>
          <t>Moves</t>
        </is>
      </c>
    </row>
    <row r="179">
      <c r="E179" s="60" t="inlineStr">
        <is>
          <t>Acrobatics</t>
        </is>
      </c>
      <c r="F179" s="46" t="n"/>
      <c r="G179" s="64" t="inlineStr">
        <is>
          <t>Ice Beam</t>
        </is>
      </c>
      <c r="H179" s="46" t="n"/>
      <c r="I179" s="54" t="inlineStr">
        <is>
          <t>Signal Beam</t>
        </is>
      </c>
      <c r="J179" s="46" t="n"/>
      <c r="K179" s="58" t="inlineStr">
        <is>
          <t>Flame Charge</t>
        </is>
      </c>
      <c r="L179" s="46" t="n"/>
      <c r="M179" s="69" t="inlineStr">
        <is>
          <t>Dazzling Gleam</t>
        </is>
      </c>
      <c r="N179" s="46" t="n"/>
    </row>
    <row r="180">
      <c r="E180" s="62" t="inlineStr">
        <is>
          <t>Rock Slide</t>
        </is>
      </c>
      <c r="F180" s="46" t="n"/>
      <c r="G180" s="51" t="inlineStr">
        <is>
          <t>Body Slam</t>
        </is>
      </c>
      <c r="H180" s="46" t="n"/>
      <c r="I180" s="52" t="inlineStr">
        <is>
          <t>Charge Beam</t>
        </is>
      </c>
      <c r="J180" s="46" t="n"/>
      <c r="K180" s="60" t="inlineStr">
        <is>
          <t>Roost</t>
        </is>
      </c>
      <c r="L180" s="46" t="n"/>
      <c r="M180" s="51" t="inlineStr">
        <is>
          <t>Encore</t>
        </is>
      </c>
      <c r="N180" s="46" t="n"/>
    </row>
    <row r="181">
      <c r="E181" s="51" t="inlineStr">
        <is>
          <t>Swords Dance</t>
        </is>
      </c>
      <c r="F181" s="46" t="n"/>
      <c r="G181" s="63" t="inlineStr">
        <is>
          <t>Rest</t>
        </is>
      </c>
      <c r="H181" s="46" t="n"/>
      <c r="I181" s="51" t="inlineStr">
        <is>
          <t>Recover</t>
        </is>
      </c>
      <c r="J181" s="46" t="n"/>
      <c r="K181" s="66" t="inlineStr">
        <is>
          <t>Steel Wing</t>
        </is>
      </c>
      <c r="L181" s="46" t="n"/>
      <c r="M181" s="51" t="inlineStr">
        <is>
          <t>Teeter Dance</t>
        </is>
      </c>
      <c r="N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Guts</t>
        </is>
      </c>
      <c r="G200" s="48" t="inlineStr">
        <is>
          <t>Naughty</t>
        </is>
      </c>
      <c r="H200" s="48" t="inlineStr">
        <is>
          <t>Rock Head</t>
        </is>
      </c>
      <c r="I200" s="48" t="inlineStr">
        <is>
          <t>Adamant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Naughty</t>
        </is>
      </c>
      <c r="F212" s="48" t="inlineStr">
        <is>
          <t>Rock Head</t>
        </is>
      </c>
      <c r="G212" s="48" t="inlineStr">
        <is>
          <t>Naughty</t>
        </is>
      </c>
      <c r="H212" s="48" t="inlineStr">
        <is>
          <t>Solid Rock</t>
        </is>
      </c>
      <c r="I212" s="48" t="inlineStr">
        <is>
          <t>Naughty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IFERROR(_xlfn.IMAGE("https://play.pokemonshowdown.com/sprites/gen5/sneasel.png"),"")</f>
        <v/>
      </c>
      <c r="G314" s="43">
        <f>IFERROR(_xlfn.IMAGE("https://play.pokemonshowdown.com/sprites/gen5/palpitoad.png"),"")</f>
        <v/>
      </c>
      <c r="I314" s="43">
        <f>IFERROR(_xlfn.IMAGE("https://play.pokemonshowdown.com/sprites/gen5/yanma.png"),"")</f>
        <v/>
      </c>
      <c r="K314" s="43">
        <f>IFERROR(_xlfn.IMAGE("https://play.pokemonshowdown.com/sprites/gen5/sealeo.png"),"")</f>
        <v/>
      </c>
      <c r="M314" s="43">
        <f>IFERROR(_xlfn.IMAGE("https://play.pokemonshowdown.com/sprites/gen5/magmar.png"),"")</f>
        <v/>
      </c>
      <c r="Q314" s="44" t="inlineStr">
        <is>
          <t>Forced on sight (range 4)</t>
        </is>
      </c>
    </row>
    <row r="315">
      <c r="E315" s="45" t="inlineStr">
        <is>
          <t>Lv 27 Sneasel</t>
        </is>
      </c>
      <c r="F315" s="46" t="n"/>
      <c r="G315" s="45" t="inlineStr">
        <is>
          <t>Lv 27 Palpitoad</t>
        </is>
      </c>
      <c r="H315" s="46" t="n"/>
      <c r="I315" s="45" t="inlineStr">
        <is>
          <t>Lv 27 Yanma</t>
        </is>
      </c>
      <c r="J315" s="46" t="n"/>
      <c r="K315" s="45" t="inlineStr">
        <is>
          <t>Lv 27 Sealeo</t>
        </is>
      </c>
      <c r="L315" s="46" t="n"/>
      <c r="M315" s="45" t="inlineStr">
        <is>
          <t>Lv 27 Magmar</t>
        </is>
      </c>
      <c r="N315" s="46" t="n"/>
      <c r="Q315" s="47" t="inlineStr">
        <is>
          <t>Pokémon</t>
        </is>
      </c>
    </row>
    <row r="316">
      <c r="E316" s="48" t="inlineStr">
        <is>
          <t>Jolly</t>
        </is>
      </c>
      <c r="F316" s="48" t="inlineStr">
        <is>
          <t>Inner Focus</t>
        </is>
      </c>
      <c r="G316" s="48" t="inlineStr">
        <is>
          <t>Modest</t>
        </is>
      </c>
      <c r="H316" s="48" t="inlineStr">
        <is>
          <t>Water Absorb</t>
        </is>
      </c>
      <c r="I316" s="48" t="inlineStr">
        <is>
          <t>Modest</t>
        </is>
      </c>
      <c r="J316" s="48" t="inlineStr">
        <is>
          <t>Speed Boost</t>
        </is>
      </c>
      <c r="K316" s="48" t="inlineStr">
        <is>
          <t>Modest</t>
        </is>
      </c>
      <c r="L316" s="48" t="inlineStr">
        <is>
          <t>Thick Fat</t>
        </is>
      </c>
      <c r="M316" s="48" t="inlineStr">
        <is>
          <t>Timid</t>
        </is>
      </c>
      <c r="N316" s="48" t="inlineStr">
        <is>
          <t>Flame Body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Focus Sash</t>
        </is>
      </c>
      <c r="F317" s="46" t="n"/>
      <c r="G317" s="49" t="inlineStr">
        <is>
          <t>Rindo Berry</t>
        </is>
      </c>
      <c r="H317" s="46" t="n"/>
      <c r="I317" s="49" t="inlineStr">
        <is>
          <t>Sharp Beak</t>
        </is>
      </c>
      <c r="J317" s="46" t="n"/>
      <c r="K317" s="49" t="inlineStr">
        <is>
          <t>Sitrus Berry</t>
        </is>
      </c>
      <c r="L317" s="46" t="n"/>
      <c r="M317" s="49" t="inlineStr">
        <is>
          <t>Charcoal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Fake Out</t>
        </is>
      </c>
      <c r="F318" s="46" t="n"/>
      <c r="G318" s="61" t="inlineStr">
        <is>
          <t>Scald</t>
        </is>
      </c>
      <c r="H318" s="46" t="n"/>
      <c r="I318" s="60" t="inlineStr">
        <is>
          <t>Air Slash</t>
        </is>
      </c>
      <c r="J318" s="46" t="n"/>
      <c r="K318" s="61" t="inlineStr">
        <is>
          <t>Whirlpool</t>
        </is>
      </c>
      <c r="L318" s="46" t="n"/>
      <c r="M318" s="58" t="inlineStr">
        <is>
          <t>Flamethrower</t>
        </is>
      </c>
      <c r="N318" s="46" t="n"/>
      <c r="Q318" s="47" t="inlineStr">
        <is>
          <t>Moves</t>
        </is>
      </c>
    </row>
    <row r="319">
      <c r="E319" s="64" t="inlineStr">
        <is>
          <t>Ice Punch</t>
        </is>
      </c>
      <c r="F319" s="46" t="n"/>
      <c r="G319" s="53" t="inlineStr">
        <is>
          <t>Earth Power</t>
        </is>
      </c>
      <c r="H319" s="46" t="n"/>
      <c r="I319" s="54" t="inlineStr">
        <is>
          <t>Bug Buzz</t>
        </is>
      </c>
      <c r="J319" s="46" t="n"/>
      <c r="K319" s="64" t="inlineStr">
        <is>
          <t>Aurora Beam</t>
        </is>
      </c>
      <c r="L319" s="46" t="n"/>
      <c r="M319" s="63" t="inlineStr">
        <is>
          <t>Psychic</t>
        </is>
      </c>
      <c r="N319" s="46" t="n"/>
    </row>
    <row r="320">
      <c r="E320" s="50" t="inlineStr">
        <is>
          <t>Feint Attack</t>
        </is>
      </c>
      <c r="F320" s="46" t="n"/>
      <c r="G320" s="55" t="inlineStr">
        <is>
          <t>Sludge Bomb</t>
        </is>
      </c>
      <c r="H320" s="46" t="n"/>
      <c r="I320" s="59" t="inlineStr">
        <is>
          <t>Giga Drain</t>
        </is>
      </c>
      <c r="J320" s="46" t="n"/>
      <c r="K320" s="51" t="inlineStr">
        <is>
          <t>Body Slam</t>
        </is>
      </c>
      <c r="L320" s="46" t="n"/>
      <c r="M320" s="65" t="inlineStr">
        <is>
          <t>Mach Punch</t>
        </is>
      </c>
      <c r="N320" s="46" t="n"/>
    </row>
    <row r="321">
      <c r="E321" s="50" t="inlineStr">
        <is>
          <t>Taunt</t>
        </is>
      </c>
      <c r="F321" s="46" t="n"/>
      <c r="G321" s="64" t="inlineStr">
        <is>
          <t>Icy Wind</t>
        </is>
      </c>
      <c r="H321" s="46" t="n"/>
      <c r="I321" s="51" t="inlineStr">
        <is>
          <t>Protect</t>
        </is>
      </c>
      <c r="J321" s="46" t="n"/>
      <c r="K321" s="51" t="inlineStr">
        <is>
          <t>Encore</t>
        </is>
      </c>
      <c r="L321" s="46" t="n"/>
      <c r="M321" s="67" t="inlineStr">
        <is>
          <t>Confuse Ray</t>
        </is>
      </c>
      <c r="N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1)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IFERROR(_xlfn.IMAGE("https://play.pokemonshowdown.com/sprites/gen5/pelipper.png"),"")</f>
        <v/>
      </c>
      <c r="G324" s="43">
        <f>IFERROR(_xlfn.IMAGE("https://play.pokemonshowdown.com/sprites/gen5/marshtomp.png"),"")</f>
        <v/>
      </c>
      <c r="I324" s="43">
        <f>IFERROR(_xlfn.IMAGE("https://play.pokemonshowdown.com/sprites/gen5/lombre.png"),"")</f>
        <v/>
      </c>
      <c r="K324" s="43">
        <f>IFERROR(_xlfn.IMAGE("https://play.pokemonshowdown.com/sprites/gen5/flaaffy.png"),"")</f>
        <v/>
      </c>
      <c r="M324" s="43">
        <f>IFERROR(_xlfn.IMAGE("https://play.pokemonshowdown.com/sprites/gen5/sliggoo.png"),"")</f>
        <v/>
      </c>
      <c r="Q324" s="44" t="inlineStr">
        <is>
          <t>Forced on sight (range 3)</t>
        </is>
      </c>
    </row>
    <row r="325">
      <c r="E325" s="45" t="inlineStr">
        <is>
          <t>Lv 27 Pelipper</t>
        </is>
      </c>
      <c r="F325" s="46" t="n"/>
      <c r="G325" s="45" t="inlineStr">
        <is>
          <t>Lv 27 Marshtomp</t>
        </is>
      </c>
      <c r="H325" s="46" t="n"/>
      <c r="I325" s="45" t="inlineStr">
        <is>
          <t>Lv 27 Lombre</t>
        </is>
      </c>
      <c r="J325" s="46" t="n"/>
      <c r="K325" s="45" t="inlineStr">
        <is>
          <t>Lv 27 Flaaffy</t>
        </is>
      </c>
      <c r="L325" s="46" t="n"/>
      <c r="M325" s="45" t="inlineStr">
        <is>
          <t>Lv 27 Sliggoo</t>
        </is>
      </c>
      <c r="N325" s="46" t="n"/>
      <c r="Q325" s="47" t="inlineStr">
        <is>
          <t>Pokémon</t>
        </is>
      </c>
    </row>
    <row r="326">
      <c r="E326" s="48" t="inlineStr">
        <is>
          <t>Bold</t>
        </is>
      </c>
      <c r="F326" s="48" t="inlineStr">
        <is>
          <t>Drizzle</t>
        </is>
      </c>
      <c r="G326" s="48" t="inlineStr">
        <is>
          <t>Adamant</t>
        </is>
      </c>
      <c r="H326" s="48" t="inlineStr">
        <is>
          <t>Torrent</t>
        </is>
      </c>
      <c r="I326" s="48" t="inlineStr">
        <is>
          <t>Modest</t>
        </is>
      </c>
      <c r="J326" s="48" t="inlineStr">
        <is>
          <t>Swift Swim</t>
        </is>
      </c>
      <c r="K326" s="48" t="inlineStr">
        <is>
          <t>Modest</t>
        </is>
      </c>
      <c r="L326" s="48" t="inlineStr">
        <is>
          <t>Static</t>
        </is>
      </c>
      <c r="M326" s="48" t="inlineStr">
        <is>
          <t>Calm</t>
        </is>
      </c>
      <c r="N326" s="48" t="inlineStr">
        <is>
          <t>Hydration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Damp Rock</t>
        </is>
      </c>
      <c r="F327" s="46" t="n"/>
      <c r="G327" s="49" t="inlineStr">
        <is>
          <t>Rindo Berry</t>
        </is>
      </c>
      <c r="H327" s="46" t="n"/>
      <c r="I327" s="49" t="inlineStr">
        <is>
          <t>Mystic Water</t>
        </is>
      </c>
      <c r="J327" s="46" t="n"/>
      <c r="K327" s="49" t="inlineStr">
        <is>
          <t>Magnet</t>
        </is>
      </c>
      <c r="L327" s="46" t="n"/>
      <c r="M327" s="49" t="inlineStr">
        <is>
          <t>Bright Powder</t>
        </is>
      </c>
      <c r="N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Scald</t>
        </is>
      </c>
      <c r="F328" s="46" t="n"/>
      <c r="G328" s="61" t="inlineStr">
        <is>
          <t>Aqua Tail</t>
        </is>
      </c>
      <c r="H328" s="46" t="n"/>
      <c r="I328" s="61" t="inlineStr">
        <is>
          <t>Surf</t>
        </is>
      </c>
      <c r="J328" s="46" t="n"/>
      <c r="K328" s="52" t="inlineStr">
        <is>
          <t>Thunder</t>
        </is>
      </c>
      <c r="L328" s="46" t="n"/>
      <c r="M328" s="68" t="inlineStr">
        <is>
          <t>Dragon Pulse</t>
        </is>
      </c>
      <c r="N328" s="46" t="n"/>
      <c r="Q328" s="47" t="inlineStr">
        <is>
          <t>Moves</t>
        </is>
      </c>
    </row>
    <row r="329">
      <c r="E329" s="60" t="inlineStr">
        <is>
          <t>Air Slash</t>
        </is>
      </c>
      <c r="F329" s="46" t="n"/>
      <c r="G329" s="53" t="inlineStr">
        <is>
          <t>Bulldoze</t>
        </is>
      </c>
      <c r="H329" s="46" t="n"/>
      <c r="I329" s="59" t="inlineStr">
        <is>
          <t>Giga Drain</t>
        </is>
      </c>
      <c r="J329" s="46" t="n"/>
      <c r="K329" s="62" t="inlineStr">
        <is>
          <t>Power Gem</t>
        </is>
      </c>
      <c r="L329" s="46" t="n"/>
      <c r="M329" s="52" t="inlineStr">
        <is>
          <t>Thunder</t>
        </is>
      </c>
      <c r="N329" s="46" t="n"/>
    </row>
    <row r="330">
      <c r="E330" s="60" t="inlineStr">
        <is>
          <t>Roost</t>
        </is>
      </c>
      <c r="F330" s="46" t="n"/>
      <c r="G330" s="62" t="inlineStr">
        <is>
          <t>Rock Slide</t>
        </is>
      </c>
      <c r="H330" s="46" t="n"/>
      <c r="I330" s="64" t="inlineStr">
        <is>
          <t>Ice Beam</t>
        </is>
      </c>
      <c r="J330" s="46" t="n"/>
      <c r="K330" s="52" t="inlineStr">
        <is>
          <t>Thunder Wave</t>
        </is>
      </c>
      <c r="L330" s="46" t="n"/>
      <c r="M330" s="63" t="inlineStr">
        <is>
          <t>Rest</t>
        </is>
      </c>
      <c r="N330" s="46" t="n"/>
    </row>
    <row r="331">
      <c r="E331" s="54" t="inlineStr">
        <is>
          <t>U-turn</t>
        </is>
      </c>
      <c r="F331" s="46" t="n"/>
      <c r="G331" s="64" t="inlineStr">
        <is>
          <t>Ice Punch</t>
        </is>
      </c>
      <c r="H331" s="46" t="n"/>
      <c r="I331" s="51" t="inlineStr">
        <is>
          <t>Fake Out</t>
        </is>
      </c>
      <c r="J331" s="46" t="n"/>
      <c r="K331" s="54" t="inlineStr">
        <is>
          <t>Signal Beam</t>
        </is>
      </c>
      <c r="L331" s="46" t="n"/>
      <c r="M331" s="55" t="inlineStr">
        <is>
          <t>Acid Spray</t>
        </is>
      </c>
      <c r="N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2)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IFERROR(_xlfn.IMAGE("https://play.pokemonshowdown.com/sprites/gen5/qwilfish.png"),"")</f>
        <v/>
      </c>
      <c r="G334" s="43">
        <f>IFERROR(_xlfn.IMAGE("https://play.pokemonshowdown.com/sprites/gen5/dugtrio.png"),"")</f>
        <v/>
      </c>
      <c r="I334" s="43">
        <f>IFERROR(_xlfn.IMAGE("https://play.pokemonshowdown.com/sprites/gen5/wobbuffet.png"),"")</f>
        <v/>
      </c>
      <c r="K334" s="43">
        <f>IFERROR(_xlfn.IMAGE("https://play.pokemonshowdown.com/sprites/gen5/electabuzz.png"),"")</f>
        <v/>
      </c>
      <c r="M334" s="43">
        <f>IFERROR(_xlfn.IMAGE("https://play.pokemonshowdown.com/sprites/gen5/drowzee.png"),"")</f>
        <v/>
      </c>
      <c r="Q334" s="44" t="inlineStr">
        <is>
          <t>Forced on sight (range 4)</t>
        </is>
      </c>
    </row>
    <row r="335">
      <c r="E335" s="45" t="inlineStr">
        <is>
          <t>Lv 27 Qwilfish</t>
        </is>
      </c>
      <c r="F335" s="46" t="n"/>
      <c r="G335" s="45" t="inlineStr">
        <is>
          <t>Lv 27 Dugtrio</t>
        </is>
      </c>
      <c r="H335" s="46" t="n"/>
      <c r="I335" s="45" t="inlineStr">
        <is>
          <t>Lv 27 Wobbuffet</t>
        </is>
      </c>
      <c r="J335" s="46" t="n"/>
      <c r="K335" s="45" t="inlineStr">
        <is>
          <t>Lv 27 Electabuzz</t>
        </is>
      </c>
      <c r="L335" s="46" t="n"/>
      <c r="M335" s="45" t="inlineStr">
        <is>
          <t>Lv 27 Drowzee</t>
        </is>
      </c>
      <c r="N335" s="46" t="n"/>
      <c r="Q335" s="47" t="inlineStr">
        <is>
          <t>Pokémon</t>
        </is>
      </c>
    </row>
    <row r="336">
      <c r="E336" s="48" t="inlineStr">
        <is>
          <t>Jolly</t>
        </is>
      </c>
      <c r="F336" s="48" t="inlineStr">
        <is>
          <t>Intimidate</t>
        </is>
      </c>
      <c r="G336" s="48" t="inlineStr">
        <is>
          <t>Jolly</t>
        </is>
      </c>
      <c r="H336" s="48" t="inlineStr">
        <is>
          <t>Arena Trap</t>
        </is>
      </c>
      <c r="I336" s="48" t="inlineStr">
        <is>
          <t>Calm</t>
        </is>
      </c>
      <c r="J336" s="48" t="inlineStr">
        <is>
          <t>Shadow Tag</t>
        </is>
      </c>
      <c r="K336" s="48" t="inlineStr">
        <is>
          <t>Timid</t>
        </is>
      </c>
      <c r="L336" s="48" t="inlineStr">
        <is>
          <t>Static</t>
        </is>
      </c>
      <c r="M336" s="48" t="inlineStr">
        <is>
          <t>Calm</t>
        </is>
      </c>
      <c r="N336" s="48" t="inlineStr">
        <is>
          <t>Bad Dreams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Sitrus Berry</t>
        </is>
      </c>
      <c r="F337" s="46" t="n"/>
      <c r="G337" s="49" t="inlineStr">
        <is>
          <t>Soft Sand</t>
        </is>
      </c>
      <c r="H337" s="46" t="n"/>
      <c r="I337" s="49" t="inlineStr">
        <is>
          <t>Leftovers</t>
        </is>
      </c>
      <c r="J337" s="46" t="n"/>
      <c r="K337" s="49" t="inlineStr">
        <is>
          <t>Magnet</t>
        </is>
      </c>
      <c r="L337" s="46" t="n"/>
      <c r="M337" s="49" t="inlineStr">
        <is>
          <t>Eviolite</t>
        </is>
      </c>
      <c r="N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Waterfall</t>
        </is>
      </c>
      <c r="F338" s="46" t="n"/>
      <c r="G338" s="53" t="inlineStr">
        <is>
          <t>Earthquake</t>
        </is>
      </c>
      <c r="H338" s="46" t="n"/>
      <c r="I338" s="65" t="inlineStr">
        <is>
          <t>Counter</t>
        </is>
      </c>
      <c r="J338" s="46" t="n"/>
      <c r="K338" s="52" t="inlineStr">
        <is>
          <t>Thunderbolt</t>
        </is>
      </c>
      <c r="L338" s="46" t="n"/>
      <c r="M338" s="63" t="inlineStr">
        <is>
          <t>Hypnosis</t>
        </is>
      </c>
      <c r="N338" s="46" t="n"/>
      <c r="Q338" s="47" t="inlineStr">
        <is>
          <t>Moves</t>
        </is>
      </c>
    </row>
    <row r="339">
      <c r="E339" s="55" t="inlineStr">
        <is>
          <t>Poison Jab</t>
        </is>
      </c>
      <c r="F339" s="46" t="n"/>
      <c r="G339" s="62" t="inlineStr">
        <is>
          <t>Rock Slide</t>
        </is>
      </c>
      <c r="H339" s="46" t="n"/>
      <c r="I339" s="63" t="inlineStr">
        <is>
          <t>Mirror Coat</t>
        </is>
      </c>
      <c r="J339" s="46" t="n"/>
      <c r="K339" s="65" t="inlineStr">
        <is>
          <t>Low Kick</t>
        </is>
      </c>
      <c r="L339" s="46" t="n"/>
      <c r="M339" s="63" t="inlineStr">
        <is>
          <t>Dream Eater</t>
        </is>
      </c>
      <c r="N339" s="46" t="n"/>
    </row>
    <row r="340">
      <c r="E340" s="53" t="inlineStr">
        <is>
          <t>Spikes</t>
        </is>
      </c>
      <c r="F340" s="46" t="n"/>
      <c r="G340" s="50" t="inlineStr">
        <is>
          <t>Sucker Punch</t>
        </is>
      </c>
      <c r="H340" s="46" t="n"/>
      <c r="I340" s="56" t="inlineStr">
        <is>
          <t>-</t>
        </is>
      </c>
      <c r="J340" s="46" t="n"/>
      <c r="K340" s="54" t="inlineStr">
        <is>
          <t>Signal Beam</t>
        </is>
      </c>
      <c r="L340" s="46" t="n"/>
      <c r="M340" s="63" t="inlineStr">
        <is>
          <t>Psychic</t>
        </is>
      </c>
      <c r="N340" s="46" t="n"/>
    </row>
    <row r="341">
      <c r="E341" s="50" t="inlineStr">
        <is>
          <t>Taunt</t>
        </is>
      </c>
      <c r="F341" s="46" t="n"/>
      <c r="G341" s="60" t="inlineStr">
        <is>
          <t>Aerial Ace</t>
        </is>
      </c>
      <c r="H341" s="46" t="n"/>
      <c r="I341" s="56" t="inlineStr">
        <is>
          <t>-</t>
        </is>
      </c>
      <c r="J341" s="46" t="n"/>
      <c r="K341" s="63" t="inlineStr">
        <is>
          <t>Light Screen</t>
        </is>
      </c>
      <c r="L341" s="46" t="n"/>
      <c r="M341" s="51" t="inlineStr">
        <is>
          <t>Substitute</t>
        </is>
      </c>
      <c r="N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3)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IFERROR(_xlfn.IMAGE("https://play.pokemonshowdown.com/sprites/gen5/ledian.png"),"")</f>
        <v/>
      </c>
      <c r="G344" s="43">
        <f>IFERROR(_xlfn.IMAGE("https://play.pokemonshowdown.com/sprites/gen5/gurdurr.png"),"")</f>
        <v/>
      </c>
      <c r="I344" s="43">
        <f>IFERROR(_xlfn.IMAGE("https://play.pokemonshowdown.com/sprites/gen5/duosion.png"),"")</f>
        <v/>
      </c>
      <c r="K344" s="43">
        <f>IFERROR(_xlfn.IMAGE("https://play.pokemonshowdown.com/sprites/gen5/octillery.png"),"")</f>
        <v/>
      </c>
      <c r="M344" s="43">
        <f>IFERROR(_xlfn.IMAGE("https://play.pokemonshowdown.com/sprites/gen5/wartortle.png"),"")</f>
        <v/>
      </c>
      <c r="Q344" s="44" t="inlineStr">
        <is>
          <t>Forced on sight (range 4)</t>
        </is>
      </c>
    </row>
    <row r="345">
      <c r="E345" s="45" t="inlineStr">
        <is>
          <t>Lv 27 Ledian</t>
        </is>
      </c>
      <c r="F345" s="46" t="n"/>
      <c r="G345" s="45" t="inlineStr">
        <is>
          <t>Lv 27 Gurdurr</t>
        </is>
      </c>
      <c r="H345" s="46" t="n"/>
      <c r="I345" s="45" t="inlineStr">
        <is>
          <t>Lv 27 Duosion</t>
        </is>
      </c>
      <c r="J345" s="46" t="n"/>
      <c r="K345" s="45" t="inlineStr">
        <is>
          <t>Lv 25 Octillery</t>
        </is>
      </c>
      <c r="L345" s="46" t="n"/>
      <c r="M345" s="45" t="inlineStr">
        <is>
          <t>Lv 27 Wartortle</t>
        </is>
      </c>
      <c r="N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Prankster</t>
        </is>
      </c>
      <c r="G346" s="48" t="inlineStr">
        <is>
          <t>Adamant</t>
        </is>
      </c>
      <c r="H346" s="48" t="inlineStr">
        <is>
          <t>Guts</t>
        </is>
      </c>
      <c r="I346" s="48" t="inlineStr">
        <is>
          <t>Modest</t>
        </is>
      </c>
      <c r="J346" s="48" t="inlineStr">
        <is>
          <t>Magic Guard</t>
        </is>
      </c>
      <c r="K346" s="48" t="inlineStr">
        <is>
          <t>Modest</t>
        </is>
      </c>
      <c r="L346" s="48" t="inlineStr">
        <is>
          <t>Sniper</t>
        </is>
      </c>
      <c r="M346" s="48" t="inlineStr">
        <is>
          <t>Modest</t>
        </is>
      </c>
      <c r="N346" s="48" t="inlineStr">
        <is>
          <t>Torrent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Light Clay</t>
        </is>
      </c>
      <c r="F347" s="46" t="n"/>
      <c r="G347" s="49" t="inlineStr">
        <is>
          <t>Flame Orb</t>
        </is>
      </c>
      <c r="H347" s="46" t="n"/>
      <c r="I347" s="49" t="inlineStr">
        <is>
          <t>Twisted Spoon</t>
        </is>
      </c>
      <c r="J347" s="46" t="n"/>
      <c r="K347" s="49" t="inlineStr">
        <is>
          <t>Scope Lens</t>
        </is>
      </c>
      <c r="L347" s="46" t="n"/>
      <c r="M347" s="49" t="inlineStr">
        <is>
          <t>Mystic Water</t>
        </is>
      </c>
      <c r="N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Reflect</t>
        </is>
      </c>
      <c r="F348" s="46" t="n"/>
      <c r="G348" s="65" t="inlineStr">
        <is>
          <t>Bulk Up</t>
        </is>
      </c>
      <c r="H348" s="46" t="n"/>
      <c r="I348" s="63" t="inlineStr">
        <is>
          <t>Psychic</t>
        </is>
      </c>
      <c r="J348" s="46" t="n"/>
      <c r="K348" s="61" t="inlineStr">
        <is>
          <t>Octazooka</t>
        </is>
      </c>
      <c r="L348" s="46" t="n"/>
      <c r="M348" s="61" t="inlineStr">
        <is>
          <t>Water Pulse</t>
        </is>
      </c>
      <c r="N348" s="46" t="n"/>
      <c r="Q348" s="47" t="inlineStr">
        <is>
          <t>Moves</t>
        </is>
      </c>
    </row>
    <row r="349">
      <c r="E349" s="63" t="inlineStr">
        <is>
          <t>Light Screen</t>
        </is>
      </c>
      <c r="F349" s="46" t="n"/>
      <c r="G349" s="65" t="inlineStr">
        <is>
          <t>Drain Punch</t>
        </is>
      </c>
      <c r="H349" s="46" t="n"/>
      <c r="I349" s="51" t="inlineStr">
        <is>
          <t>Recover</t>
        </is>
      </c>
      <c r="J349" s="46" t="n"/>
      <c r="K349" s="64" t="inlineStr">
        <is>
          <t>Ice Beam</t>
        </is>
      </c>
      <c r="L349" s="46" t="n"/>
      <c r="M349" s="64" t="inlineStr">
        <is>
          <t>Ice Beam</t>
        </is>
      </c>
      <c r="N349" s="46" t="n"/>
    </row>
    <row r="350">
      <c r="E350" s="65" t="inlineStr">
        <is>
          <t>Mach Punch</t>
        </is>
      </c>
      <c r="F350" s="46" t="n"/>
      <c r="G350" s="65" t="inlineStr">
        <is>
          <t>Mach Punch</t>
        </is>
      </c>
      <c r="H350" s="46" t="n"/>
      <c r="I350" s="54" t="inlineStr">
        <is>
          <t>Signal Beam</t>
        </is>
      </c>
      <c r="J350" s="46" t="n"/>
      <c r="K350" s="58" t="inlineStr">
        <is>
          <t>Flamethrower</t>
        </is>
      </c>
      <c r="L350" s="46" t="n"/>
      <c r="M350" s="65" t="inlineStr">
        <is>
          <t>Aura Sphere</t>
        </is>
      </c>
      <c r="N350" s="46" t="n"/>
    </row>
    <row r="351">
      <c r="E351" s="60" t="inlineStr">
        <is>
          <t>Air Slash</t>
        </is>
      </c>
      <c r="F351" s="46" t="n"/>
      <c r="G351" s="62" t="inlineStr">
        <is>
          <t>Rock Slide</t>
        </is>
      </c>
      <c r="H351" s="46" t="n"/>
      <c r="I351" s="63" t="inlineStr">
        <is>
          <t>Calm Mind</t>
        </is>
      </c>
      <c r="J351" s="46" t="n"/>
      <c r="K351" s="59" t="inlineStr">
        <is>
          <t>Energy Ball</t>
        </is>
      </c>
      <c r="L351" s="46" t="n"/>
      <c r="M351" s="51" t="inlineStr">
        <is>
          <t>Yawn</t>
        </is>
      </c>
      <c r="N351" s="46" t="n"/>
    </row>
    <row r="353" ht="20" customHeight="1">
      <c r="B353" s="40" t="inlineStr">
        <is>
          <t>Aqua Leader</t>
        </is>
      </c>
      <c r="C353" s="41" t="n"/>
      <c r="D353" s="41" t="n"/>
      <c r="E353" s="42" t="inlineStr">
        <is>
          <t>Aqua Leader Archie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IFERROR(_xlfn.IMAGE("https://play.pokemonshowdown.com/sprites/gen5/magneton.png"),"")</f>
        <v/>
      </c>
      <c r="G354" s="43">
        <f>IFERROR(_xlfn.IMAGE("https://play.pokemonshowdown.com/sprites/gen5/heracross.png"),"")</f>
        <v/>
      </c>
      <c r="I354" s="43">
        <f>IFERROR(_xlfn.IMAGE("https://play.pokemonshowdown.com/sprites/gen5/lanturn.png"),"")</f>
        <v/>
      </c>
      <c r="K354" s="43">
        <f>IFERROR(_xlfn.IMAGE("https://play.pokemonshowdown.com/sprites/gen5/delibird.png"),"")</f>
        <v/>
      </c>
      <c r="M354" s="43">
        <f>IFERROR(_xlfn.IMAGE("https://play.pokemonshowdown.com/sprites/gen5/tentacruel.png"),"")</f>
        <v/>
      </c>
      <c r="O354" s="43">
        <f>IFERROR(_xlfn.IMAGE("https://play.pokemonshowdown.com/sprites/gen5/sharpedo.png"),"")</f>
        <v/>
      </c>
      <c r="Q354" s="44" t="inlineStr">
        <is>
          <t>Items: Super Potion / Super Potion</t>
        </is>
      </c>
    </row>
    <row r="355">
      <c r="E355" s="45" t="inlineStr">
        <is>
          <t>Lv 28 Magneton</t>
        </is>
      </c>
      <c r="F355" s="46" t="n"/>
      <c r="G355" s="45" t="inlineStr">
        <is>
          <t>Lv 28 Heracross</t>
        </is>
      </c>
      <c r="H355" s="46" t="n"/>
      <c r="I355" s="45" t="inlineStr">
        <is>
          <t>Lv 28 Lanturn</t>
        </is>
      </c>
      <c r="J355" s="46" t="n"/>
      <c r="K355" s="45" t="inlineStr">
        <is>
          <t>Lv 28 Delibird</t>
        </is>
      </c>
      <c r="L355" s="46" t="n"/>
      <c r="M355" s="45" t="inlineStr">
        <is>
          <t>Lv 28 Tentacruel</t>
        </is>
      </c>
      <c r="N355" s="46" t="n"/>
      <c r="O355" s="45" t="inlineStr">
        <is>
          <t>Lv 29 Sharpedo</t>
        </is>
      </c>
      <c r="P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Jolly</t>
        </is>
      </c>
      <c r="H356" s="48" t="inlineStr">
        <is>
          <t>Guts</t>
        </is>
      </c>
      <c r="I356" s="48" t="inlineStr">
        <is>
          <t>Calm</t>
        </is>
      </c>
      <c r="J356" s="48" t="inlineStr">
        <is>
          <t>Volt Absorb</t>
        </is>
      </c>
      <c r="K356" s="48" t="inlineStr">
        <is>
          <t>Jolly</t>
        </is>
      </c>
      <c r="L356" s="48" t="inlineStr">
        <is>
          <t>Adaptability</t>
        </is>
      </c>
      <c r="M356" s="48" t="inlineStr">
        <is>
          <t>Timid</t>
        </is>
      </c>
      <c r="N356" s="48" t="inlineStr">
        <is>
          <t>Liquid Ooze</t>
        </is>
      </c>
      <c r="O356" s="48" t="inlineStr">
        <is>
          <t>Adamant</t>
        </is>
      </c>
      <c r="P356" s="48" t="inlineStr">
        <is>
          <t>Speed Boost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Shuca Berry</t>
        </is>
      </c>
      <c r="F357" s="46" t="n"/>
      <c r="G357" s="49" t="inlineStr">
        <is>
          <t>Flame Orb</t>
        </is>
      </c>
      <c r="H357" s="46" t="n"/>
      <c r="I357" s="49" t="inlineStr">
        <is>
          <t>Leftovers</t>
        </is>
      </c>
      <c r="J357" s="46" t="n"/>
      <c r="K357" s="49" t="inlineStr">
        <is>
          <t>Expert Belt</t>
        </is>
      </c>
      <c r="L357" s="46" t="n"/>
      <c r="M357" s="49" t="inlineStr">
        <is>
          <t>Black Sludge</t>
        </is>
      </c>
      <c r="N357" s="46" t="n"/>
      <c r="O357" s="49" t="inlineStr">
        <is>
          <t>Life Orb</t>
        </is>
      </c>
      <c r="P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Thunderbolt</t>
        </is>
      </c>
      <c r="F358" s="46" t="n"/>
      <c r="G358" s="65" t="inlineStr">
        <is>
          <t>Brick Break</t>
        </is>
      </c>
      <c r="H358" s="46" t="n"/>
      <c r="I358" s="61" t="inlineStr">
        <is>
          <t>Scald</t>
        </is>
      </c>
      <c r="J358" s="46" t="n"/>
      <c r="K358" s="64" t="inlineStr">
        <is>
          <t>Ice Punch</t>
        </is>
      </c>
      <c r="L358" s="46" t="n"/>
      <c r="M358" s="61" t="inlineStr">
        <is>
          <t>Scald</t>
        </is>
      </c>
      <c r="N358" s="46" t="n"/>
      <c r="O358" s="51" t="inlineStr">
        <is>
          <t>Protect</t>
        </is>
      </c>
      <c r="P358" s="46" t="n"/>
      <c r="Q358" s="47" t="inlineStr">
        <is>
          <t>Moves</t>
        </is>
      </c>
    </row>
    <row r="359">
      <c r="E359" s="66" t="inlineStr">
        <is>
          <t>Flash Cannon</t>
        </is>
      </c>
      <c r="F359" s="46" t="n"/>
      <c r="G359" s="54" t="inlineStr">
        <is>
          <t>Megahorn</t>
        </is>
      </c>
      <c r="H359" s="46" t="n"/>
      <c r="I359" s="52" t="inlineStr">
        <is>
          <t>Thunderbolt</t>
        </is>
      </c>
      <c r="J359" s="46" t="n"/>
      <c r="K359" s="60" t="inlineStr">
        <is>
          <t>Drill Peck</t>
        </is>
      </c>
      <c r="L359" s="46" t="n"/>
      <c r="M359" s="55" t="inlineStr">
        <is>
          <t>Sludge Bomb</t>
        </is>
      </c>
      <c r="N359" s="46" t="n"/>
      <c r="O359" s="50" t="inlineStr">
        <is>
          <t>Crunch</t>
        </is>
      </c>
      <c r="P359" s="46" t="n"/>
    </row>
    <row r="360">
      <c r="E360" s="52" t="inlineStr">
        <is>
          <t>Thunder Wave</t>
        </is>
      </c>
      <c r="F360" s="46" t="n"/>
      <c r="G360" s="62" t="inlineStr">
        <is>
          <t>Rock Slide</t>
        </is>
      </c>
      <c r="H360" s="46" t="n"/>
      <c r="I360" s="64" t="inlineStr">
        <is>
          <t>Ice Beam</t>
        </is>
      </c>
      <c r="J360" s="46" t="n"/>
      <c r="K360" s="65" t="inlineStr">
        <is>
          <t>Brick Break</t>
        </is>
      </c>
      <c r="L360" s="46" t="n"/>
      <c r="M360" s="51" t="inlineStr">
        <is>
          <t>Rapid Spin</t>
        </is>
      </c>
      <c r="N360" s="46" t="n"/>
      <c r="O360" s="61" t="inlineStr">
        <is>
          <t>Waterfall</t>
        </is>
      </c>
      <c r="P360" s="46" t="n"/>
    </row>
    <row r="361">
      <c r="E361" s="52" t="inlineStr">
        <is>
          <t>Volt Switch</t>
        </is>
      </c>
      <c r="F361" s="46" t="n"/>
      <c r="G361" s="51" t="inlineStr">
        <is>
          <t>Facade</t>
        </is>
      </c>
      <c r="H361" s="46" t="n"/>
      <c r="I361" s="52" t="inlineStr">
        <is>
          <t>Thunder Wave</t>
        </is>
      </c>
      <c r="J361" s="46" t="n"/>
      <c r="K361" s="51" t="inlineStr">
        <is>
          <t>Fake Out</t>
        </is>
      </c>
      <c r="L361" s="46" t="n"/>
      <c r="M361" s="51" t="inlineStr">
        <is>
          <t>Protect</t>
        </is>
      </c>
      <c r="N361" s="46" t="n"/>
      <c r="O361" s="64" t="inlineStr">
        <is>
          <t>Ice Fang</t>
        </is>
      </c>
      <c r="P361" s="46" t="n"/>
    </row>
    <row r="363" ht="24" customHeight="1">
      <c r="B363" s="38" t="inlineStr">
        <is>
          <t>Dewford Town - Gym</t>
        </is>
      </c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</row>
    <row r="365" ht="20" customHeight="1">
      <c r="B365" s="40" t="inlineStr">
        <is>
          <t>Sailor</t>
        </is>
      </c>
      <c r="C365" s="41" t="n"/>
      <c r="D365" s="41" t="n"/>
      <c r="E365" s="42" t="inlineStr">
        <is>
          <t>Sailor Brenden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2)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Cristian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IFERROR(_xlfn.IMAGE("https://play.pokemonshowdown.com/sprites/gen5/makuhita.png"),"")</f>
        <v/>
      </c>
      <c r="Q376" s="44" t="inlineStr">
        <is>
          <t>Forced on sight (range 3)</t>
        </is>
      </c>
    </row>
    <row r="377">
      <c r="E377" s="45" t="inlineStr">
        <is>
          <t>Lv 13 Makuhita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3" t="inlineStr">
        <is>
          <t>Sand Attack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65" t="inlineStr">
        <is>
          <t>Vital Throw</t>
        </is>
      </c>
      <c r="F382" s="46" t="n"/>
    </row>
    <row r="383">
      <c r="E383" s="51" t="inlineStr">
        <is>
          <t>Take Down</t>
        </is>
      </c>
      <c r="F383" s="46" t="n"/>
    </row>
    <row r="385" ht="20" customHeight="1">
      <c r="B385" s="40" t="inlineStr">
        <is>
          <t>Battle Girl</t>
        </is>
      </c>
      <c r="C385" s="41" t="n"/>
      <c r="D385" s="41" t="n"/>
      <c r="E385" s="42" t="inlineStr">
        <is>
          <t>Battle Girl Jocelyn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IFERROR(_xlfn.IMAGE("https://play.pokemonshowdown.com/sprites/gen5/meditite.png"),"")</f>
        <v/>
      </c>
      <c r="Q386" s="44" t="inlineStr">
        <is>
          <t>Forced on sight (range 3)</t>
        </is>
      </c>
    </row>
    <row r="387">
      <c r="E387" s="45" t="inlineStr">
        <is>
          <t>Lv 13 Meditite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Pure Power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3" t="inlineStr">
        <is>
          <t>Teleport</t>
        </is>
      </c>
      <c r="F390" s="46" t="n"/>
      <c r="Q390" s="47" t="inlineStr">
        <is>
          <t>Moves</t>
        </is>
      </c>
    </row>
    <row r="391">
      <c r="E391" s="65" t="inlineStr">
        <is>
          <t>Karate Chop</t>
        </is>
      </c>
      <c r="F391" s="46" t="n"/>
    </row>
    <row r="392">
      <c r="E392" s="63" t="inlineStr">
        <is>
          <t>Confusion</t>
        </is>
      </c>
      <c r="F392" s="46" t="n"/>
    </row>
    <row r="393">
      <c r="E393" s="51" t="inlineStr">
        <is>
          <t>Hidden Power</t>
        </is>
      </c>
      <c r="F393" s="46" t="n"/>
    </row>
    <row r="395" ht="20" customHeight="1">
      <c r="B395" s="40" t="inlineStr">
        <is>
          <t>Battle Girl</t>
        </is>
      </c>
      <c r="C395" s="41" t="n"/>
      <c r="D395" s="41" t="n"/>
      <c r="E395" s="42" t="inlineStr">
        <is>
          <t>Battle Girl Laura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IFERROR(_xlfn.IMAGE("https://play.pokemonshowdown.com/sprites/gen5/meditite.png"),"")</f>
        <v/>
      </c>
      <c r="Q396" s="44" t="inlineStr">
        <is>
          <t>Forced on sight (range 2)</t>
        </is>
      </c>
    </row>
    <row r="397">
      <c r="E397" s="45" t="inlineStr">
        <is>
          <t>Lv 13 Meditite</t>
        </is>
      </c>
      <c r="F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Pure Power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3" t="inlineStr">
        <is>
          <t>Teleport</t>
        </is>
      </c>
      <c r="F400" s="46" t="n"/>
      <c r="Q400" s="47" t="inlineStr">
        <is>
          <t>Moves</t>
        </is>
      </c>
    </row>
    <row r="401">
      <c r="E401" s="65" t="inlineStr">
        <is>
          <t>Karate Chop</t>
        </is>
      </c>
      <c r="F401" s="46" t="n"/>
    </row>
    <row r="402">
      <c r="E402" s="63" t="inlineStr">
        <is>
          <t>Confusion</t>
        </is>
      </c>
      <c r="F402" s="46" t="n"/>
    </row>
    <row r="403">
      <c r="E403" s="51" t="inlineStr">
        <is>
          <t>Hidden Power</t>
        </is>
      </c>
      <c r="F403" s="46" t="n"/>
    </row>
    <row r="405" ht="20" customHeight="1">
      <c r="B405" s="40" t="inlineStr">
        <is>
          <t>Battle Girl</t>
        </is>
      </c>
      <c r="C405" s="41" t="n"/>
      <c r="D405" s="41" t="n"/>
      <c r="E405" s="42" t="inlineStr">
        <is>
          <t>Battle Girl Lilith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IFERROR(_xlfn.IMAGE("https://play.pokemonshowdown.com/sprites/gen5/meditite.png"),"")</f>
        <v/>
      </c>
      <c r="Q406" s="44" t="inlineStr">
        <is>
          <t>Forced on sight (range 3)</t>
        </is>
      </c>
    </row>
    <row r="407">
      <c r="E407" s="45" t="inlineStr">
        <is>
          <t>Lv 13 Meditite</t>
        </is>
      </c>
      <c r="F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Pure Power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Q409" s="47" t="inlineStr">
        <is>
          <t>Item</t>
        </is>
      </c>
    </row>
    <row r="410">
      <c r="B410" s="44" t="inlineStr">
        <is>
          <t>Smart Trainer</t>
        </is>
      </c>
      <c r="E410" s="63" t="inlineStr">
        <is>
          <t>Teleport</t>
        </is>
      </c>
      <c r="F410" s="46" t="n"/>
      <c r="Q410" s="47" t="inlineStr">
        <is>
          <t>Moves</t>
        </is>
      </c>
    </row>
    <row r="411">
      <c r="E411" s="65" t="inlineStr">
        <is>
          <t>Karate Chop</t>
        </is>
      </c>
      <c r="F411" s="46" t="n"/>
    </row>
    <row r="412">
      <c r="E412" s="63" t="inlineStr">
        <is>
          <t>Confusion</t>
        </is>
      </c>
      <c r="F412" s="46" t="n"/>
    </row>
    <row r="413">
      <c r="E413" s="51" t="inlineStr">
        <is>
          <t>Hidden Power</t>
        </is>
      </c>
      <c r="F413" s="46" t="n"/>
    </row>
    <row r="415" ht="20" customHeight="1">
      <c r="B415" s="40" t="inlineStr">
        <is>
          <t>Black Belt</t>
        </is>
      </c>
      <c r="C415" s="41" t="n"/>
      <c r="D415" s="41" t="n"/>
      <c r="E415" s="42" t="inlineStr">
        <is>
          <t>Black Belt Takao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IFERROR(_xlfn.IMAGE("https://play.pokemonshowdown.com/sprites/gen5/machop.png"),"")</f>
        <v/>
      </c>
      <c r="Q416" s="44" t="inlineStr">
        <is>
          <t>Forced on sight (range 3)</t>
        </is>
      </c>
    </row>
    <row r="417">
      <c r="E417" s="45" t="inlineStr">
        <is>
          <t>Lv 13 Machop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No Guard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Pound</t>
        </is>
      </c>
      <c r="F420" s="46" t="n"/>
      <c r="Q420" s="47" t="inlineStr">
        <is>
          <t>Moves</t>
        </is>
      </c>
    </row>
    <row r="421">
      <c r="E421" s="62" t="inlineStr">
        <is>
          <t>Rock Throw</t>
        </is>
      </c>
      <c r="F421" s="46" t="n"/>
    </row>
    <row r="422">
      <c r="E422" s="65" t="inlineStr">
        <is>
          <t>Seismic Toss</t>
        </is>
      </c>
      <c r="F422" s="46" t="n"/>
    </row>
    <row r="423">
      <c r="E423" s="65" t="inlineStr">
        <is>
          <t>Wake Up Slap</t>
        </is>
      </c>
      <c r="F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Brawly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IFERROR(_xlfn.IMAGE("https://play.pokemonshowdown.com/sprites/gen5/machop.png"),"")</f>
        <v/>
      </c>
      <c r="G426" s="43">
        <f>IFERROR(_xlfn.IMAGE("https://play.pokemonshowdown.com/sprites/gen5/meditite.png"),"")</f>
        <v/>
      </c>
      <c r="I426" s="43">
        <f>IFERROR(_xlfn.IMAGE("https://play.pokemonshowdown.com/sprites/gen5/makuhita.png"),"")</f>
        <v/>
      </c>
      <c r="Q426" s="44" t="inlineStr">
        <is>
          <t>Mandatory
Items: Super Potion / Super Potion</t>
        </is>
      </c>
    </row>
    <row r="427">
      <c r="E427" s="45" t="inlineStr">
        <is>
          <t>Lv 16 Machop</t>
        </is>
      </c>
      <c r="F427" s="46" t="n"/>
      <c r="G427" s="45" t="inlineStr">
        <is>
          <t>Lv 16 Meditite</t>
        </is>
      </c>
      <c r="H427" s="46" t="n"/>
      <c r="I427" s="45" t="inlineStr">
        <is>
          <t>Lv 19 Makuhita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No Guard</t>
        </is>
      </c>
      <c r="G428" s="48" t="inlineStr">
        <is>
          <t>Impish</t>
        </is>
      </c>
      <c r="H428" s="48" t="inlineStr">
        <is>
          <t>Pure Power</t>
        </is>
      </c>
      <c r="I428" s="48" t="inlineStr">
        <is>
          <t>Adamant</t>
        </is>
      </c>
      <c r="J428" s="48" t="inlineStr">
        <is>
          <t>Guts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Sitrus Berry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65" t="inlineStr">
        <is>
          <t>Karate Chop</t>
        </is>
      </c>
      <c r="F430" s="46" t="n"/>
      <c r="G430" s="65" t="inlineStr">
        <is>
          <t>Focus Punch</t>
        </is>
      </c>
      <c r="H430" s="46" t="n"/>
      <c r="I430" s="65" t="inlineStr">
        <is>
          <t>Arm Thrust</t>
        </is>
      </c>
      <c r="J430" s="46" t="n"/>
      <c r="Q430" s="47" t="inlineStr">
        <is>
          <t>Moves</t>
        </is>
      </c>
    </row>
    <row r="431">
      <c r="E431" s="65" t="inlineStr">
        <is>
          <t>Low Kick</t>
        </is>
      </c>
      <c r="F431" s="46" t="n"/>
      <c r="G431" s="63" t="inlineStr">
        <is>
          <t>Light Screen</t>
        </is>
      </c>
      <c r="H431" s="46" t="n"/>
      <c r="I431" s="65" t="inlineStr">
        <is>
          <t>Vital Throw</t>
        </is>
      </c>
      <c r="J431" s="46" t="n"/>
    </row>
    <row r="432">
      <c r="E432" s="65" t="inlineStr">
        <is>
          <t>Seismic Toss</t>
        </is>
      </c>
      <c r="F432" s="46" t="n"/>
      <c r="G432" s="63" t="inlineStr">
        <is>
          <t>Reflect</t>
        </is>
      </c>
      <c r="H432" s="46" t="n"/>
      <c r="I432" s="65" t="inlineStr">
        <is>
          <t>Reversal</t>
        </is>
      </c>
      <c r="J432" s="46" t="n"/>
    </row>
    <row r="433">
      <c r="E433" s="65" t="inlineStr">
        <is>
          <t>Bulk Up</t>
        </is>
      </c>
      <c r="F433" s="46" t="n"/>
      <c r="G433" s="65" t="inlineStr">
        <is>
          <t>Bulk Up</t>
        </is>
      </c>
      <c r="H433" s="46" t="n"/>
      <c r="I433" s="65" t="inlineStr">
        <is>
          <t>Bulk Up</t>
        </is>
      </c>
      <c r="J433" s="46" t="n"/>
    </row>
  </sheetData>
  <mergeCells count="919">
    <mergeCell ref="E376:F376"/>
    <mergeCell ref="K338:L338"/>
    <mergeCell ref="B363:Q363"/>
    <mergeCell ref="B231:D231"/>
    <mergeCell ref="B287:D287"/>
    <mergeCell ref="K177:L177"/>
    <mergeCell ref="M177:N177"/>
    <mergeCell ref="I340:J340"/>
    <mergeCell ref="G307:H307"/>
    <mergeCell ref="K340:L340"/>
    <mergeCell ref="E8:F8"/>
    <mergeCell ref="E79:F79"/>
    <mergeCell ref="E73:F73"/>
    <mergeCell ref="E371:F371"/>
    <mergeCell ref="E171:F171"/>
    <mergeCell ref="M358:N358"/>
    <mergeCell ref="E236:F236"/>
    <mergeCell ref="E358:F358"/>
    <mergeCell ref="M338:N338"/>
    <mergeCell ref="G358:H358"/>
    <mergeCell ref="O355:P355"/>
    <mergeCell ref="E137:F137"/>
    <mergeCell ref="G66:H66"/>
    <mergeCell ref="E308:F308"/>
    <mergeCell ref="G137:H137"/>
    <mergeCell ref="B241:D241"/>
    <mergeCell ref="E229:F229"/>
    <mergeCell ref="M360:N360"/>
    <mergeCell ref="Q308:Q311"/>
    <mergeCell ref="O360:P360"/>
    <mergeCell ref="E148:F148"/>
    <mergeCell ref="G360:H360"/>
    <mergeCell ref="K180:L180"/>
    <mergeCell ref="G148:H148"/>
    <mergeCell ref="B213:D213"/>
    <mergeCell ref="E335:F335"/>
    <mergeCell ref="G68:H68"/>
    <mergeCell ref="B131:Q131"/>
    <mergeCell ref="G139:H139"/>
    <mergeCell ref="G335:H335"/>
    <mergeCell ref="G427:H427"/>
    <mergeCell ref="E51:Q51"/>
    <mergeCell ref="E153:Q153"/>
    <mergeCell ref="B195:Q195"/>
    <mergeCell ref="E1:Q1"/>
    <mergeCell ref="E168:F168"/>
    <mergeCell ref="I328:J328"/>
    <mergeCell ref="B116:D119"/>
    <mergeCell ref="Q76:Q79"/>
    <mergeCell ref="K328:L328"/>
    <mergeCell ref="I193:J193"/>
    <mergeCell ref="M361:N361"/>
    <mergeCell ref="G213:H213"/>
    <mergeCell ref="M321:N321"/>
    <mergeCell ref="E53:F53"/>
    <mergeCell ref="I288:J288"/>
    <mergeCell ref="E289:F289"/>
    <mergeCell ref="G351:H351"/>
    <mergeCell ref="E410:F410"/>
    <mergeCell ref="I30:J30"/>
    <mergeCell ref="G59:H59"/>
    <mergeCell ref="E361:F361"/>
    <mergeCell ref="B226:D229"/>
    <mergeCell ref="E117:F117"/>
    <mergeCell ref="E55:F55"/>
    <mergeCell ref="I46:J46"/>
    <mergeCell ref="E67:F67"/>
    <mergeCell ref="G67:H67"/>
    <mergeCell ref="E375:Q375"/>
    <mergeCell ref="G359:H359"/>
    <mergeCell ref="E290:F290"/>
    <mergeCell ref="B333:D333"/>
    <mergeCell ref="E417:F417"/>
    <mergeCell ref="I175:J175"/>
    <mergeCell ref="B137:D137"/>
    <mergeCell ref="B379:D379"/>
    <mergeCell ref="G125:H125"/>
    <mergeCell ref="E161:F161"/>
    <mergeCell ref="I41:J41"/>
    <mergeCell ref="G348:H348"/>
    <mergeCell ref="B201:D201"/>
    <mergeCell ref="G62:H62"/>
    <mergeCell ref="B236:D239"/>
    <mergeCell ref="I348:J348"/>
    <mergeCell ref="G127:H127"/>
    <mergeCell ref="G298:H298"/>
    <mergeCell ref="G285:H285"/>
    <mergeCell ref="I43:J43"/>
    <mergeCell ref="I347:J347"/>
    <mergeCell ref="E252:F252"/>
    <mergeCell ref="E185:Q185"/>
    <mergeCell ref="I285:J285"/>
    <mergeCell ref="I341:J341"/>
    <mergeCell ref="K341:L341"/>
    <mergeCell ref="E379:F379"/>
    <mergeCell ref="M341:N341"/>
    <mergeCell ref="E366:F366"/>
    <mergeCell ref="G201:H201"/>
    <mergeCell ref="E381:F381"/>
    <mergeCell ref="I201:J201"/>
    <mergeCell ref="E237:F237"/>
    <mergeCell ref="E187:F187"/>
    <mergeCell ref="B318:D321"/>
    <mergeCell ref="E76:F76"/>
    <mergeCell ref="G138:H138"/>
    <mergeCell ref="E380:F380"/>
    <mergeCell ref="E174:F174"/>
    <mergeCell ref="G203:H203"/>
    <mergeCell ref="E301:F301"/>
    <mergeCell ref="E239:F239"/>
    <mergeCell ref="G301:H301"/>
    <mergeCell ref="B358:D361"/>
    <mergeCell ref="G361:H361"/>
    <mergeCell ref="B21:D21"/>
    <mergeCell ref="O361:P361"/>
    <mergeCell ref="Q380:Q383"/>
    <mergeCell ref="E261:Q261"/>
    <mergeCell ref="G9:H9"/>
    <mergeCell ref="E18:F18"/>
    <mergeCell ref="E189:F189"/>
    <mergeCell ref="I9:J9"/>
    <mergeCell ref="G140:H140"/>
    <mergeCell ref="E238:F238"/>
    <mergeCell ref="I295:J295"/>
    <mergeCell ref="Q410:Q413"/>
    <mergeCell ref="B425:D425"/>
    <mergeCell ref="I359:J359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354:F354"/>
    <mergeCell ref="E158:F158"/>
    <mergeCell ref="Q44:Q47"/>
    <mergeCell ref="G87:H87"/>
    <mergeCell ref="E329:F329"/>
    <mergeCell ref="G329:H329"/>
    <mergeCell ref="G354:H354"/>
    <mergeCell ref="E77:F77"/>
    <mergeCell ref="E304:F304"/>
    <mergeCell ref="E108:F108"/>
    <mergeCell ref="Q400:Q403"/>
    <mergeCell ref="E369:F369"/>
    <mergeCell ref="K331:L331"/>
    <mergeCell ref="E95:F95"/>
    <mergeCell ref="B163:D163"/>
    <mergeCell ref="M331:N331"/>
    <mergeCell ref="E89:F89"/>
    <mergeCell ref="E343:Q343"/>
    <mergeCell ref="E331:F331"/>
    <mergeCell ref="G89:H89"/>
    <mergeCell ref="E393:F393"/>
    <mergeCell ref="K347:L347"/>
    <mergeCell ref="G135:H135"/>
    <mergeCell ref="O359:P359"/>
    <mergeCell ref="G433:H433"/>
    <mergeCell ref="I191:J191"/>
    <mergeCell ref="I433:J433"/>
    <mergeCell ref="G349:H349"/>
    <mergeCell ref="B353:D353"/>
    <mergeCell ref="I349:J349"/>
    <mergeCell ref="E72:F72"/>
    <mergeCell ref="B115:D115"/>
    <mergeCell ref="B308:D311"/>
    <mergeCell ref="E164:F164"/>
    <mergeCell ref="I426:J426"/>
    <mergeCell ref="G217:H217"/>
    <mergeCell ref="E258:F258"/>
    <mergeCell ref="I291:J291"/>
    <mergeCell ref="I192:J192"/>
    <mergeCell ref="E24:F24"/>
    <mergeCell ref="K357:L357"/>
    <mergeCell ref="E382:F382"/>
    <mergeCell ref="K344:L344"/>
    <mergeCell ref="E309:F309"/>
    <mergeCell ref="M344:N344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E324:F324"/>
    <mergeCell ref="B207:Q207"/>
    <mergeCell ref="E411:F411"/>
    <mergeCell ref="E19:F19"/>
    <mergeCell ref="E190:F190"/>
    <mergeCell ref="G19:H19"/>
    <mergeCell ref="K174:L174"/>
    <mergeCell ref="G190:H190"/>
    <mergeCell ref="M174:N174"/>
    <mergeCell ref="G317:H317"/>
    <mergeCell ref="E425:Q425"/>
    <mergeCell ref="I317:J317"/>
    <mergeCell ref="Q190:Q193"/>
    <mergeCell ref="G304:H304"/>
    <mergeCell ref="B95:D95"/>
    <mergeCell ref="I181:J181"/>
    <mergeCell ref="G83:H83"/>
    <mergeCell ref="I12:J12"/>
    <mergeCell ref="E319:F319"/>
    <mergeCell ref="G248:H248"/>
    <mergeCell ref="G319:H319"/>
    <mergeCell ref="I248:J248"/>
    <mergeCell ref="I297:J297"/>
    <mergeCell ref="B197:D197"/>
    <mergeCell ref="B153:D153"/>
    <mergeCell ref="G14:H14"/>
    <mergeCell ref="E333:Q333"/>
    <mergeCell ref="B395:D395"/>
    <mergeCell ref="I14:J14"/>
    <mergeCell ref="E179:F179"/>
    <mergeCell ref="K337:L337"/>
    <mergeCell ref="M337:N337"/>
    <mergeCell ref="E143:Q143"/>
    <mergeCell ref="I299:J299"/>
    <mergeCell ref="B261:D261"/>
    <mergeCell ref="M355:N355"/>
    <mergeCell ref="E429:F429"/>
    <mergeCell ref="I339:J339"/>
    <mergeCell ref="I314:J314"/>
    <mergeCell ref="M330:N330"/>
    <mergeCell ref="B298:D301"/>
    <mergeCell ref="K314:L314"/>
    <mergeCell ref="E37:F37"/>
    <mergeCell ref="E159:F159"/>
    <mergeCell ref="E97:F97"/>
    <mergeCell ref="Q116:Q119"/>
    <mergeCell ref="K339:L339"/>
    <mergeCell ref="E401:F401"/>
    <mergeCell ref="E109:F109"/>
    <mergeCell ref="M357:N357"/>
    <mergeCell ref="E47:F47"/>
    <mergeCell ref="E145:F145"/>
    <mergeCell ref="E139:F139"/>
    <mergeCell ref="E272:F272"/>
    <mergeCell ref="E210:F210"/>
    <mergeCell ref="E406:F406"/>
    <mergeCell ref="E61:Q61"/>
    <mergeCell ref="I217:J217"/>
    <mergeCell ref="B49:Q49"/>
    <mergeCell ref="E203:F203"/>
    <mergeCell ref="B138:D141"/>
    <mergeCell ref="B76:D79"/>
    <mergeCell ref="B380:D383"/>
    <mergeCell ref="Q420:Q423"/>
    <mergeCell ref="G267:H267"/>
    <mergeCell ref="I25:J25"/>
    <mergeCell ref="E63:F63"/>
    <mergeCell ref="B143:D143"/>
    <mergeCell ref="K181:L181"/>
    <mergeCell ref="E323:Q323"/>
    <mergeCell ref="E391:F391"/>
    <mergeCell ref="E415:Q415"/>
    <mergeCell ref="I307:J307"/>
    <mergeCell ref="G294:H294"/>
    <mergeCell ref="I294:J294"/>
    <mergeCell ref="K350:L350"/>
    <mergeCell ref="M350:N350"/>
    <mergeCell ref="E350:F350"/>
    <mergeCell ref="B27:Q27"/>
    <mergeCell ref="G108:H108"/>
    <mergeCell ref="Q236:Q239"/>
    <mergeCell ref="I431:J431"/>
    <mergeCell ref="E325:F325"/>
    <mergeCell ref="G325:H325"/>
    <mergeCell ref="E119:F119"/>
    <mergeCell ref="E116:F116"/>
    <mergeCell ref="E85:F85"/>
    <mergeCell ref="E256:F256"/>
    <mergeCell ref="G318:H318"/>
    <mergeCell ref="G85:H85"/>
    <mergeCell ref="G256:H256"/>
    <mergeCell ref="I318:J318"/>
    <mergeCell ref="E327:F327"/>
    <mergeCell ref="M345:N345"/>
    <mergeCell ref="Q66:Q69"/>
    <mergeCell ref="B44:D47"/>
    <mergeCell ref="E419:F419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G320:H320"/>
    <mergeCell ref="I320:J320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Q328:Q331"/>
    <mergeCell ref="E420:F420"/>
    <mergeCell ref="E416:F416"/>
    <mergeCell ref="E271:Q271"/>
    <mergeCell ref="B281:Q281"/>
    <mergeCell ref="K175:L175"/>
    <mergeCell ref="M329:N329"/>
    <mergeCell ref="E403:F403"/>
    <mergeCell ref="I144:J144"/>
    <mergeCell ref="K315:L315"/>
    <mergeCell ref="I242:J242"/>
    <mergeCell ref="E147:F147"/>
    <mergeCell ref="M315:N315"/>
    <mergeCell ref="E432:F432"/>
    <mergeCell ref="G175:H175"/>
    <mergeCell ref="E40:F40"/>
    <mergeCell ref="E211:F211"/>
    <mergeCell ref="E338:F338"/>
    <mergeCell ref="G338:H338"/>
    <mergeCell ref="E186:F186"/>
    <mergeCell ref="B251:D251"/>
    <mergeCell ref="A1:D3"/>
    <mergeCell ref="B189:D189"/>
    <mergeCell ref="G177:H177"/>
    <mergeCell ref="E275:F275"/>
    <mergeCell ref="G33:H33"/>
    <mergeCell ref="I177:J177"/>
    <mergeCell ref="G204:H204"/>
    <mergeCell ref="I33:J33"/>
    <mergeCell ref="E340:F340"/>
    <mergeCell ref="G269:H269"/>
    <mergeCell ref="Q148:Q151"/>
    <mergeCell ref="G340:H340"/>
    <mergeCell ref="B343:D343"/>
    <mergeCell ref="B148:D151"/>
    <mergeCell ref="I8:J8"/>
    <mergeCell ref="G35:H35"/>
    <mergeCell ref="I35:J35"/>
    <mergeCell ref="G252:H252"/>
    <mergeCell ref="I308:J308"/>
    <mergeCell ref="B409:D409"/>
    <mergeCell ref="E66:F66"/>
    <mergeCell ref="M324:N324"/>
    <mergeCell ref="M351:N351"/>
    <mergeCell ref="K360:L360"/>
    <mergeCell ref="E351:F351"/>
    <mergeCell ref="I310:J310"/>
    <mergeCell ref="E68:F68"/>
    <mergeCell ref="E197:Q197"/>
    <mergeCell ref="E160:F160"/>
    <mergeCell ref="E427:F427"/>
    <mergeCell ref="E141:F141"/>
    <mergeCell ref="E135:F135"/>
    <mergeCell ref="E328:F328"/>
    <mergeCell ref="I361:J361"/>
    <mergeCell ref="M319:N319"/>
    <mergeCell ref="G328:H328"/>
    <mergeCell ref="E430:F430"/>
    <mergeCell ref="G122:H122"/>
    <mergeCell ref="G430:H430"/>
    <mergeCell ref="E107:F107"/>
    <mergeCell ref="Q430:Q433"/>
    <mergeCell ref="G199:H199"/>
    <mergeCell ref="I150:J150"/>
    <mergeCell ref="I321:J321"/>
    <mergeCell ref="M354:N354"/>
    <mergeCell ref="E121:Q121"/>
    <mergeCell ref="G186:H186"/>
    <mergeCell ref="I215:J215"/>
    <mergeCell ref="E288:F288"/>
    <mergeCell ref="B177:D177"/>
    <mergeCell ref="G288:H288"/>
    <mergeCell ref="B96:D99"/>
    <mergeCell ref="K321:L321"/>
    <mergeCell ref="B275:D275"/>
    <mergeCell ref="O354:P354"/>
    <mergeCell ref="G263:H263"/>
    <mergeCell ref="I21:J21"/>
    <mergeCell ref="E59:F59"/>
    <mergeCell ref="E46:F46"/>
    <mergeCell ref="E39:Q39"/>
    <mergeCell ref="B399:D399"/>
    <mergeCell ref="I23:J23"/>
    <mergeCell ref="I216:J216"/>
    <mergeCell ref="B219:Q219"/>
    <mergeCell ref="E359:F359"/>
    <mergeCell ref="E125:F125"/>
    <mergeCell ref="E41:F41"/>
    <mergeCell ref="I245:J245"/>
    <mergeCell ref="E112:F112"/>
    <mergeCell ref="G41:H41"/>
    <mergeCell ref="E277:F277"/>
    <mergeCell ref="E348:F348"/>
    <mergeCell ref="G106:H106"/>
    <mergeCell ref="E56:F56"/>
    <mergeCell ref="G56:H56"/>
    <mergeCell ref="E43:F43"/>
    <mergeCell ref="G105:H105"/>
    <mergeCell ref="I34:J34"/>
    <mergeCell ref="G43:H43"/>
    <mergeCell ref="Q56:Q59"/>
    <mergeCell ref="I178:J178"/>
    <mergeCell ref="E214:F214"/>
    <mergeCell ref="G214:H214"/>
    <mergeCell ref="E285:F285"/>
    <mergeCell ref="B61:D61"/>
    <mergeCell ref="Q214:Q217"/>
    <mergeCell ref="Q298:Q301"/>
    <mergeCell ref="E341:F341"/>
    <mergeCell ref="G341:H341"/>
    <mergeCell ref="B410:D413"/>
    <mergeCell ref="E278:F278"/>
    <mergeCell ref="G36:H36"/>
    <mergeCell ref="G107:H107"/>
    <mergeCell ref="I36:J36"/>
    <mergeCell ref="E7:Q7"/>
    <mergeCell ref="I334:J334"/>
    <mergeCell ref="E372:F372"/>
    <mergeCell ref="K334:L334"/>
    <mergeCell ref="B256:D259"/>
    <mergeCell ref="B419:D419"/>
    <mergeCell ref="E138:F138"/>
    <mergeCell ref="B22:D25"/>
    <mergeCell ref="K361:L361"/>
    <mergeCell ref="E295:F295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I329:J329"/>
    <mergeCell ref="E385:Q385"/>
    <mergeCell ref="B288:D291"/>
    <mergeCell ref="G291:H291"/>
    <mergeCell ref="K329:L329"/>
    <mergeCell ref="B348:D351"/>
    <mergeCell ref="B11:D11"/>
    <mergeCell ref="E62:F62"/>
    <mergeCell ref="G331:H331"/>
    <mergeCell ref="I331:J331"/>
    <mergeCell ref="E347:F347"/>
    <mergeCell ref="G347:H347"/>
    <mergeCell ref="G268:H268"/>
    <mergeCell ref="M359:N359"/>
    <mergeCell ref="K324:L324"/>
    <mergeCell ref="E349:F349"/>
    <mergeCell ref="B66:D69"/>
    <mergeCell ref="E128:F128"/>
    <mergeCell ref="G57:H57"/>
    <mergeCell ref="E155:F155"/>
    <mergeCell ref="G128:H128"/>
    <mergeCell ref="E426:F426"/>
    <mergeCell ref="G426:H426"/>
    <mergeCell ref="E413:F413"/>
    <mergeCell ref="Q370:Q373"/>
    <mergeCell ref="E71:Q71"/>
    <mergeCell ref="E65:F65"/>
    <mergeCell ref="B133:D133"/>
    <mergeCell ref="E313:Q313"/>
    <mergeCell ref="B190:D193"/>
    <mergeCell ref="B369:D369"/>
    <mergeCell ref="E157:F157"/>
    <mergeCell ref="G357:H357"/>
    <mergeCell ref="E284:F284"/>
    <mergeCell ref="E222:F222"/>
    <mergeCell ref="G284:H284"/>
    <mergeCell ref="G344:H344"/>
    <mergeCell ref="I284:J284"/>
    <mergeCell ref="I344:J344"/>
    <mergeCell ref="G58:H58"/>
    <mergeCell ref="G123:H123"/>
    <mergeCell ref="E231:Q231"/>
    <mergeCell ref="B430:D433"/>
    <mergeCell ref="K179:L179"/>
    <mergeCell ref="G215:H215"/>
    <mergeCell ref="I44:J44"/>
    <mergeCell ref="M179:N179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355:H355"/>
    <mergeCell ref="I355:J355"/>
    <mergeCell ref="B317:D317"/>
    <mergeCell ref="K355:L355"/>
    <mergeCell ref="E314:F314"/>
    <mergeCell ref="G243:H243"/>
    <mergeCell ref="E170:F170"/>
    <mergeCell ref="I305:J305"/>
    <mergeCell ref="I243:J243"/>
    <mergeCell ref="I330:J330"/>
    <mergeCell ref="K330:L330"/>
    <mergeCell ref="B375:D375"/>
    <mergeCell ref="B420:D423"/>
    <mergeCell ref="B276:D279"/>
    <mergeCell ref="B214:D217"/>
    <mergeCell ref="I357:J357"/>
    <mergeCell ref="E370:F370"/>
    <mergeCell ref="E201:F201"/>
    <mergeCell ref="B85:D85"/>
    <mergeCell ref="G65:H65"/>
    <mergeCell ref="G192:H192"/>
    <mergeCell ref="M325:N325"/>
    <mergeCell ref="G432:H432"/>
    <mergeCell ref="E399:F399"/>
    <mergeCell ref="E154:F154"/>
    <mergeCell ref="Q338:Q341"/>
    <mergeCell ref="Q138:Q141"/>
    <mergeCell ref="E390:F390"/>
    <mergeCell ref="G246:H246"/>
    <mergeCell ref="G129:H129"/>
    <mergeCell ref="K327:L327"/>
    <mergeCell ref="Q390:Q393"/>
    <mergeCell ref="E25:F25"/>
    <mergeCell ref="M327:N327"/>
    <mergeCell ref="G25:H25"/>
    <mergeCell ref="E58:F58"/>
    <mergeCell ref="B297:D297"/>
    <mergeCell ref="B235:D235"/>
    <mergeCell ref="I187:J187"/>
    <mergeCell ref="E223:F223"/>
    <mergeCell ref="E294:F294"/>
    <mergeCell ref="G429:H429"/>
    <mergeCell ref="Q106:Q109"/>
    <mergeCell ref="I174:J174"/>
    <mergeCell ref="G300:H300"/>
    <mergeCell ref="O357:P357"/>
    <mergeCell ref="G431:H431"/>
    <mergeCell ref="I189:J189"/>
    <mergeCell ref="G287:H287"/>
    <mergeCell ref="I45:J45"/>
    <mergeCell ref="M180:N180"/>
    <mergeCell ref="E83:F83"/>
    <mergeCell ref="I287:J287"/>
    <mergeCell ref="I360:J360"/>
    <mergeCell ref="G126:H126"/>
    <mergeCell ref="G289:H289"/>
    <mergeCell ref="I47:J47"/>
    <mergeCell ref="E251:Q251"/>
    <mergeCell ref="E318:F318"/>
    <mergeCell ref="I345:J345"/>
    <mergeCell ref="E383:F383"/>
    <mergeCell ref="K345:L345"/>
    <mergeCell ref="E177:F177"/>
    <mergeCell ref="Q318:Q321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14:H314"/>
    <mergeCell ref="Q22:Q25"/>
    <mergeCell ref="I205:J205"/>
    <mergeCell ref="E15:F15"/>
    <mergeCell ref="E86:F86"/>
    <mergeCell ref="G15:H15"/>
    <mergeCell ref="E191:F191"/>
    <mergeCell ref="E257:F257"/>
    <mergeCell ref="E178:F178"/>
    <mergeCell ref="Q86:Q89"/>
    <mergeCell ref="M340:N340"/>
    <mergeCell ref="I354:J354"/>
    <mergeCell ref="G305:H305"/>
    <mergeCell ref="E29:Q29"/>
    <mergeCell ref="B91:D91"/>
    <mergeCell ref="B389:D389"/>
    <mergeCell ref="B327:D327"/>
    <mergeCell ref="E144:F144"/>
    <mergeCell ref="E315:F315"/>
    <mergeCell ref="G144:H144"/>
    <mergeCell ref="G315:H315"/>
    <mergeCell ref="I315:J315"/>
    <mergeCell ref="I358:J358"/>
    <mergeCell ref="E396:F396"/>
    <mergeCell ref="K358:L358"/>
    <mergeCell ref="I429:J429"/>
    <mergeCell ref="B385:D385"/>
    <mergeCell ref="E267:F267"/>
    <mergeCell ref="I300:J300"/>
    <mergeCell ref="I335:J335"/>
    <mergeCell ref="E106:F106"/>
    <mergeCell ref="M335:N335"/>
    <mergeCell ref="B101:D101"/>
    <mergeCell ref="K335:L335"/>
    <mergeCell ref="E33:F33"/>
    <mergeCell ref="E204:F204"/>
    <mergeCell ref="E269:F269"/>
    <mergeCell ref="Q288:Q291"/>
    <mergeCell ref="Q348:Q351"/>
    <mergeCell ref="G8:H8"/>
    <mergeCell ref="M328:N328"/>
    <mergeCell ref="E35:F35"/>
    <mergeCell ref="E262:F262"/>
    <mergeCell ref="G262:H262"/>
    <mergeCell ref="G308:H308"/>
    <mergeCell ref="G53:H53"/>
    <mergeCell ref="Q34:Q37"/>
    <mergeCell ref="B12:D15"/>
    <mergeCell ref="I351:J351"/>
    <mergeCell ref="E245:F245"/>
    <mergeCell ref="I289:J289"/>
    <mergeCell ref="B313:D313"/>
    <mergeCell ref="K351:L351"/>
    <mergeCell ref="B370:D373"/>
    <mergeCell ref="B33:D33"/>
    <mergeCell ref="E310:F310"/>
    <mergeCell ref="E405:Q405"/>
    <mergeCell ref="G310:H310"/>
    <mergeCell ref="I190:J190"/>
    <mergeCell ref="E30:F30"/>
    <mergeCell ref="I432:J432"/>
    <mergeCell ref="G30:H30"/>
    <mergeCell ref="E17:Q17"/>
    <mergeCell ref="M317:N317"/>
    <mergeCell ref="E409:F409"/>
    <mergeCell ref="G290:H290"/>
    <mergeCell ref="K359:L359"/>
    <mergeCell ref="I430:J430"/>
    <mergeCell ref="I290:J290"/>
    <mergeCell ref="B81:D81"/>
    <mergeCell ref="M175:N175"/>
    <mergeCell ref="E199:F199"/>
    <mergeCell ref="E255:F255"/>
    <mergeCell ref="E321:F321"/>
    <mergeCell ref="G150:H150"/>
    <mergeCell ref="G255:H255"/>
    <mergeCell ref="G321:H321"/>
    <mergeCell ref="M318:N318"/>
    <mergeCell ref="E242:F242"/>
    <mergeCell ref="E217:F217"/>
    <mergeCell ref="K348:L348"/>
    <mergeCell ref="G242:H242"/>
    <mergeCell ref="M348:N348"/>
    <mergeCell ref="E386:F386"/>
    <mergeCell ref="E21:F21"/>
    <mergeCell ref="E192:F192"/>
    <mergeCell ref="E263:F263"/>
    <mergeCell ref="G21:H21"/>
    <mergeCell ref="M347:N347"/>
    <mergeCell ref="M314:N314"/>
    <mergeCell ref="E129:F129"/>
    <mergeCell ref="B157:D157"/>
    <mergeCell ref="E23:F23"/>
    <mergeCell ref="E387:F387"/>
    <mergeCell ref="G23:H23"/>
    <mergeCell ref="G145:H145"/>
    <mergeCell ref="B183:Q183"/>
    <mergeCell ref="I145:J145"/>
    <mergeCell ref="E181:F181"/>
    <mergeCell ref="B390:D393"/>
    <mergeCell ref="G181:H181"/>
    <mergeCell ref="I210:J210"/>
    <mergeCell ref="E87:F87"/>
    <mergeCell ref="E395:Q395"/>
    <mergeCell ref="G147:H147"/>
    <mergeCell ref="G174:H174"/>
    <mergeCell ref="I147:J147"/>
    <mergeCell ref="I203:J203"/>
    <mergeCell ref="G245:H245"/>
    <mergeCell ref="I301:J301"/>
    <mergeCell ref="K178:L178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E397:F397"/>
    <mergeCell ref="Q276:Q279"/>
    <mergeCell ref="E36:F36"/>
    <mergeCell ref="E334:F334"/>
    <mergeCell ref="G334:H334"/>
    <mergeCell ref="B125:D125"/>
    <mergeCell ref="E113:F113"/>
    <mergeCell ref="B185:D185"/>
    <mergeCell ref="E221:Q221"/>
    <mergeCell ref="O358:P358"/>
    <mergeCell ref="B323:D323"/>
    <mergeCell ref="E115:F115"/>
    <mergeCell ref="G44:H44"/>
    <mergeCell ref="B105:D105"/>
    <mergeCell ref="B43:D43"/>
    <mergeCell ref="B246:D249"/>
    <mergeCell ref="G311:H311"/>
    <mergeCell ref="E102:F102"/>
    <mergeCell ref="B338:D341"/>
    <mergeCell ref="B347:D347"/>
    <mergeCell ref="G102:H102"/>
    <mergeCell ref="E400:F400"/>
    <mergeCell ref="E2:Q2"/>
    <mergeCell ref="K354:L354"/>
    <mergeCell ref="I304:J304"/>
    <mergeCell ref="B405:D405"/>
    <mergeCell ref="E127:F127"/>
    <mergeCell ref="B147:D147"/>
    <mergeCell ref="I427:J427"/>
    <mergeCell ref="G40:H40"/>
    <mergeCell ref="K349:L349"/>
    <mergeCell ref="E433:F433"/>
    <mergeCell ref="M178:N178"/>
    <mergeCell ref="G191:H191"/>
    <mergeCell ref="M349:N349"/>
    <mergeCell ref="E202:F202"/>
    <mergeCell ref="G258:H258"/>
    <mergeCell ref="Q202:Q205"/>
    <mergeCell ref="E291:F291"/>
    <mergeCell ref="B106:D109"/>
    <mergeCell ref="Q226:Q229"/>
    <mergeCell ref="E266:F266"/>
    <mergeCell ref="G24:H24"/>
    <mergeCell ref="G266:H266"/>
    <mergeCell ref="I24:J24"/>
    <mergeCell ref="E431:F431"/>
    <mergeCell ref="E389:F389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B328:D331"/>
    <mergeCell ref="G88:H88"/>
    <mergeCell ref="G259:H259"/>
    <mergeCell ref="I148:J148"/>
    <mergeCell ref="G324:H324"/>
    <mergeCell ref="I324:J324"/>
    <mergeCell ref="I311:J311"/>
    <mergeCell ref="I19:J19"/>
    <mergeCell ref="K317:L317"/>
    <mergeCell ref="B39:D39"/>
    <mergeCell ref="E407:F407"/>
    <mergeCell ref="M181:N181"/>
    <mergeCell ref="I319:J319"/>
    <mergeCell ref="E357:F357"/>
    <mergeCell ref="K319:L319"/>
    <mergeCell ref="E213:F213"/>
    <mergeCell ref="E151:F151"/>
    <mergeCell ref="E344:F344"/>
    <mergeCell ref="E52:F52"/>
    <mergeCell ref="E123:F123"/>
    <mergeCell ref="G211:H211"/>
    <mergeCell ref="E150:F150"/>
    <mergeCell ref="E421:F421"/>
    <mergeCell ref="G179:H179"/>
    <mergeCell ref="E44:F44"/>
    <mergeCell ref="I179:J179"/>
    <mergeCell ref="E215:F215"/>
    <mergeCell ref="M334:N334"/>
    <mergeCell ref="E337:F337"/>
    <mergeCell ref="G337:H337"/>
    <mergeCell ref="I337:J337"/>
    <mergeCell ref="E373:F373"/>
    <mergeCell ref="E402:F402"/>
    <mergeCell ref="G141:H141"/>
    <mergeCell ref="B255:D255"/>
    <mergeCell ref="E103:F103"/>
    <mergeCell ref="M339:N339"/>
    <mergeCell ref="G103:H103"/>
    <mergeCell ref="G37:H37"/>
    <mergeCell ref="E279:F279"/>
    <mergeCell ref="E339:F339"/>
    <mergeCell ref="E3:Q3"/>
    <mergeCell ref="I37:J37"/>
    <mergeCell ref="B65:D65"/>
    <mergeCell ref="G339:H339"/>
    <mergeCell ref="Q358:Q361"/>
    <mergeCell ref="B56:D59"/>
    <mergeCell ref="E412:F412"/>
    <mergeCell ref="E118:F118"/>
    <mergeCell ref="E422:F422"/>
    <mergeCell ref="E353:Q353"/>
    <mergeCell ref="B415:D415"/>
    <mergeCell ref="G210:H210"/>
    <mergeCell ref="E303:Q303"/>
    <mergeCell ref="E226:F226"/>
    <mergeCell ref="B221:D221"/>
    <mergeCell ref="E57:F57"/>
    <mergeCell ref="E228:F228"/>
    <mergeCell ref="I249:J249"/>
    <mergeCell ref="I338:J338"/>
    <mergeCell ref="E355:F355"/>
    <mergeCell ref="E330:F330"/>
    <mergeCell ref="E134:F134"/>
    <mergeCell ref="G63:H63"/>
    <mergeCell ref="E243:F243"/>
    <mergeCell ref="G134:H134"/>
    <mergeCell ref="E268:F268"/>
    <mergeCell ref="E305:F305"/>
    <mergeCell ref="G330:H330"/>
    <mergeCell ref="Q178:Q181"/>
    <mergeCell ref="B178:D181"/>
    <mergeCell ref="B34:D37"/>
    <mergeCell ref="E96:F96"/>
    <mergeCell ref="E307:F307"/>
    <mergeCell ref="G52:H52"/>
    <mergeCell ref="G350:H350"/>
    <mergeCell ref="I350:J350"/>
    <mergeCell ref="E98:F98"/>
    <mergeCell ref="B337:D337"/>
    <mergeCell ref="I325:J325"/>
    <mergeCell ref="E165:F165"/>
    <mergeCell ref="K325:L325"/>
    <mergeCell ref="E140:F140"/>
    <mergeCell ref="E283:Q283"/>
    <mergeCell ref="G327:H327"/>
    <mergeCell ref="K318:L318"/>
    <mergeCell ref="I327:J327"/>
    <mergeCell ref="B202:D205"/>
    <mergeCell ref="B400:D403"/>
    <mergeCell ref="I22:J22"/>
    <mergeCell ref="B55:D55"/>
    <mergeCell ref="K320:L320"/>
    <mergeCell ref="G187:H187"/>
    <mergeCell ref="M320:N320"/>
    <mergeCell ref="E423:F423"/>
    <mergeCell ref="E300:F300"/>
    <mergeCell ref="G180:H180"/>
    <mergeCell ref="E360:F360"/>
    <mergeCell ref="E293:Q293"/>
    <mergeCell ref="E45:F45"/>
    <mergeCell ref="I180:J180"/>
    <mergeCell ref="E216:F216"/>
    <mergeCell ref="G45:H45"/>
    <mergeCell ref="G216:H216"/>
    <mergeCell ref="E287:F287"/>
    <mergeCell ref="B7:D7"/>
    <mergeCell ref="B365:D365"/>
    <mergeCell ref="G55:H55"/>
    <mergeCell ref="E392:F392"/>
    <mergeCell ref="B121:D121"/>
    <mergeCell ref="G109:H109"/>
    <mergeCell ref="B357:D357"/>
    <mergeCell ref="G47:H47"/>
    <mergeCell ref="E345:F345"/>
    <mergeCell ref="B71:D71"/>
    <mergeCell ref="G345:H345"/>
    <mergeCell ref="B307:D307"/>
    <mergeCell ref="B429:D429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5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Wraithwood Forest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Aqua Leader</t>
        </is>
      </c>
      <c r="C43" s="41" t="n"/>
      <c r="D43" s="41" t="n"/>
      <c r="E43" s="42" t="inlineStr">
        <is>
          <t>Aqua Leader Archie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IFERROR(_xlfn.IMAGE("https://play.pokemonshowdown.com/sprites/gen5/magneton.png"),"")</f>
        <v/>
      </c>
      <c r="G44" s="43">
        <f>IFERROR(_xlfn.IMAGE("https://play.pokemonshowdown.com/sprites/gen5/heracross.png"),"")</f>
        <v/>
      </c>
      <c r="I44" s="43">
        <f>IFERROR(_xlfn.IMAGE("https://play.pokemonshowdown.com/sprites/gen5/lanturn.png"),"")</f>
        <v/>
      </c>
      <c r="K44" s="43">
        <f>IFERROR(_xlfn.IMAGE("https://play.pokemonshowdown.com/sprites/gen5/delibird.png"),"")</f>
        <v/>
      </c>
      <c r="M44" s="43">
        <f>IFERROR(_xlfn.IMAGE("https://play.pokemonshowdown.com/sprites/gen5/tentacruel.png"),"")</f>
        <v/>
      </c>
      <c r="O44" s="43">
        <f>IFERROR(_xlfn.IMAGE("https://play.pokemonshowdown.com/sprites/gen5/sharpedo.png"),"")</f>
        <v/>
      </c>
      <c r="Q44" s="44" t="inlineStr">
        <is>
          <t>Items: Super Potion / Super Potion</t>
        </is>
      </c>
    </row>
    <row r="45">
      <c r="E45" s="45" t="inlineStr">
        <is>
          <t>Lv 28 Magneton</t>
        </is>
      </c>
      <c r="F45" s="46" t="n"/>
      <c r="G45" s="45" t="inlineStr">
        <is>
          <t>Lv 28 Heracross</t>
        </is>
      </c>
      <c r="H45" s="46" t="n"/>
      <c r="I45" s="45" t="inlineStr">
        <is>
          <t>Lv 28 Lanturn</t>
        </is>
      </c>
      <c r="J45" s="46" t="n"/>
      <c r="K45" s="45" t="inlineStr">
        <is>
          <t>Lv 28 Delibird</t>
        </is>
      </c>
      <c r="L45" s="46" t="n"/>
      <c r="M45" s="45" t="inlineStr">
        <is>
          <t>Lv 28 Tentacruel</t>
        </is>
      </c>
      <c r="N45" s="46" t="n"/>
      <c r="O45" s="45" t="inlineStr">
        <is>
          <t>Lv 29 Sharpedo</t>
        </is>
      </c>
      <c r="P45" s="46" t="n"/>
      <c r="Q45" s="47" t="inlineStr">
        <is>
          <t>Pokémon</t>
        </is>
      </c>
    </row>
    <row r="46">
      <c r="E46" s="48" t="inlineStr">
        <is>
          <t>Modest</t>
        </is>
      </c>
      <c r="F46" s="48" t="inlineStr">
        <is>
          <t>Magnet Pull</t>
        </is>
      </c>
      <c r="G46" s="48" t="inlineStr">
        <is>
          <t>Jolly</t>
        </is>
      </c>
      <c r="H46" s="48" t="inlineStr">
        <is>
          <t>Guts</t>
        </is>
      </c>
      <c r="I46" s="48" t="inlineStr">
        <is>
          <t>Calm</t>
        </is>
      </c>
      <c r="J46" s="48" t="inlineStr">
        <is>
          <t>Volt Absorb</t>
        </is>
      </c>
      <c r="K46" s="48" t="inlineStr">
        <is>
          <t>Jolly</t>
        </is>
      </c>
      <c r="L46" s="48" t="inlineStr">
        <is>
          <t>Adaptability</t>
        </is>
      </c>
      <c r="M46" s="48" t="inlineStr">
        <is>
          <t>Timid</t>
        </is>
      </c>
      <c r="N46" s="48" t="inlineStr">
        <is>
          <t>Liquid Ooze</t>
        </is>
      </c>
      <c r="O46" s="48" t="inlineStr">
        <is>
          <t>Adamant</t>
        </is>
      </c>
      <c r="P46" s="48" t="inlineStr">
        <is>
          <t>Speed Boost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Shuca Berry</t>
        </is>
      </c>
      <c r="F47" s="46" t="n"/>
      <c r="G47" s="49" t="inlineStr">
        <is>
          <t>Flame Orb</t>
        </is>
      </c>
      <c r="H47" s="46" t="n"/>
      <c r="I47" s="49" t="inlineStr">
        <is>
          <t>Leftovers</t>
        </is>
      </c>
      <c r="J47" s="46" t="n"/>
      <c r="K47" s="49" t="inlineStr">
        <is>
          <t>Expert Belt</t>
        </is>
      </c>
      <c r="L47" s="46" t="n"/>
      <c r="M47" s="49" t="inlineStr">
        <is>
          <t>Black Sludge</t>
        </is>
      </c>
      <c r="N47" s="46" t="n"/>
      <c r="O47" s="49" t="inlineStr">
        <is>
          <t>Life Orb</t>
        </is>
      </c>
      <c r="P47" s="46" t="n"/>
      <c r="Q47" s="47" t="inlineStr">
        <is>
          <t>Item</t>
        </is>
      </c>
    </row>
    <row r="48">
      <c r="B48" s="44" t="inlineStr">
        <is>
          <t>Smart Trainer</t>
        </is>
      </c>
      <c r="E48" s="52" t="inlineStr">
        <is>
          <t>Thunderbolt</t>
        </is>
      </c>
      <c r="F48" s="46" t="n"/>
      <c r="G48" s="65" t="inlineStr">
        <is>
          <t>Brick Break</t>
        </is>
      </c>
      <c r="H48" s="46" t="n"/>
      <c r="I48" s="61" t="inlineStr">
        <is>
          <t>Scald</t>
        </is>
      </c>
      <c r="J48" s="46" t="n"/>
      <c r="K48" s="64" t="inlineStr">
        <is>
          <t>Ice Punch</t>
        </is>
      </c>
      <c r="L48" s="46" t="n"/>
      <c r="M48" s="61" t="inlineStr">
        <is>
          <t>Scald</t>
        </is>
      </c>
      <c r="N48" s="46" t="n"/>
      <c r="O48" s="51" t="inlineStr">
        <is>
          <t>Protect</t>
        </is>
      </c>
      <c r="P48" s="46" t="n"/>
      <c r="Q48" s="47" t="inlineStr">
        <is>
          <t>Moves</t>
        </is>
      </c>
    </row>
    <row r="49">
      <c r="E49" s="66" t="inlineStr">
        <is>
          <t>Flash Cannon</t>
        </is>
      </c>
      <c r="F49" s="46" t="n"/>
      <c r="G49" s="54" t="inlineStr">
        <is>
          <t>Megahorn</t>
        </is>
      </c>
      <c r="H49" s="46" t="n"/>
      <c r="I49" s="52" t="inlineStr">
        <is>
          <t>Thunderbolt</t>
        </is>
      </c>
      <c r="J49" s="46" t="n"/>
      <c r="K49" s="60" t="inlineStr">
        <is>
          <t>Drill Peck</t>
        </is>
      </c>
      <c r="L49" s="46" t="n"/>
      <c r="M49" s="55" t="inlineStr">
        <is>
          <t>Sludge Bomb</t>
        </is>
      </c>
      <c r="N49" s="46" t="n"/>
      <c r="O49" s="50" t="inlineStr">
        <is>
          <t>Crunch</t>
        </is>
      </c>
      <c r="P49" s="46" t="n"/>
    </row>
    <row r="50">
      <c r="E50" s="52" t="inlineStr">
        <is>
          <t>Thunder Wave</t>
        </is>
      </c>
      <c r="F50" s="46" t="n"/>
      <c r="G50" s="62" t="inlineStr">
        <is>
          <t>Rock Slide</t>
        </is>
      </c>
      <c r="H50" s="46" t="n"/>
      <c r="I50" s="64" t="inlineStr">
        <is>
          <t>Ice Beam</t>
        </is>
      </c>
      <c r="J50" s="46" t="n"/>
      <c r="K50" s="65" t="inlineStr">
        <is>
          <t>Brick Break</t>
        </is>
      </c>
      <c r="L50" s="46" t="n"/>
      <c r="M50" s="51" t="inlineStr">
        <is>
          <t>Rapid Spin</t>
        </is>
      </c>
      <c r="N50" s="46" t="n"/>
      <c r="O50" s="61" t="inlineStr">
        <is>
          <t>Waterfall</t>
        </is>
      </c>
      <c r="P50" s="46" t="n"/>
    </row>
    <row r="51">
      <c r="E51" s="52" t="inlineStr">
        <is>
          <t>Volt Switch</t>
        </is>
      </c>
      <c r="F51" s="46" t="n"/>
      <c r="G51" s="51" t="inlineStr">
        <is>
          <t>Facade</t>
        </is>
      </c>
      <c r="H51" s="46" t="n"/>
      <c r="I51" s="52" t="inlineStr">
        <is>
          <t>Thunder Wave</t>
        </is>
      </c>
      <c r="J51" s="46" t="n"/>
      <c r="K51" s="51" t="inlineStr">
        <is>
          <t>Fake Out</t>
        </is>
      </c>
      <c r="L51" s="46" t="n"/>
      <c r="M51" s="51" t="inlineStr">
        <is>
          <t>Protect</t>
        </is>
      </c>
      <c r="N51" s="46" t="n"/>
      <c r="O51" s="64" t="inlineStr">
        <is>
          <t>Ice Fang</t>
        </is>
      </c>
      <c r="P51" s="46" t="n"/>
    </row>
    <row r="53" ht="24" customHeight="1">
      <c r="B53" s="38" t="inlineStr">
        <is>
          <t>Dewford Town - Gym   (Split 3)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Brawly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IFERROR(_xlfn.IMAGE("https://play.pokemonshowdown.com/sprites/gen5/machop.png"),"")</f>
        <v/>
      </c>
      <c r="G56" s="43">
        <f>IFERROR(_xlfn.IMAGE("https://play.pokemonshowdown.com/sprites/gen5/meditite.png"),"")</f>
        <v/>
      </c>
      <c r="I56" s="43">
        <f>IFERROR(_xlfn.IMAGE("https://play.pokemonshowdown.com/sprites/gen5/makuhita.png"),"")</f>
        <v/>
      </c>
      <c r="Q56" s="44" t="inlineStr">
        <is>
          <t>Mandatory
Items: Super Potion / Super Potion</t>
        </is>
      </c>
    </row>
    <row r="57">
      <c r="E57" s="45" t="inlineStr">
        <is>
          <t>Lv 16 Machop</t>
        </is>
      </c>
      <c r="F57" s="46" t="n"/>
      <c r="G57" s="45" t="inlineStr">
        <is>
          <t>Lv 16 Meditite</t>
        </is>
      </c>
      <c r="H57" s="46" t="n"/>
      <c r="I57" s="45" t="inlineStr">
        <is>
          <t>Lv 19 Makuhita</t>
        </is>
      </c>
      <c r="J57" s="46" t="n"/>
      <c r="Q57" s="47" t="inlineStr">
        <is>
          <t>Pokémon</t>
        </is>
      </c>
    </row>
    <row r="58">
      <c r="E58" s="48" t="inlineStr">
        <is>
          <t>Adamant</t>
        </is>
      </c>
      <c r="F58" s="48" t="inlineStr">
        <is>
          <t>No Guard</t>
        </is>
      </c>
      <c r="G58" s="48" t="inlineStr">
        <is>
          <t>Impish</t>
        </is>
      </c>
      <c r="H58" s="48" t="inlineStr">
        <is>
          <t>Pure Power</t>
        </is>
      </c>
      <c r="I58" s="48" t="inlineStr">
        <is>
          <t>Adamant</t>
        </is>
      </c>
      <c r="J58" s="48" t="inlineStr">
        <is>
          <t>Guts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Sitrus Berry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65" t="inlineStr">
        <is>
          <t>Karate Chop</t>
        </is>
      </c>
      <c r="F60" s="46" t="n"/>
      <c r="G60" s="65" t="inlineStr">
        <is>
          <t>Focus Punch</t>
        </is>
      </c>
      <c r="H60" s="46" t="n"/>
      <c r="I60" s="65" t="inlineStr">
        <is>
          <t>Arm Thrust</t>
        </is>
      </c>
      <c r="J60" s="46" t="n"/>
      <c r="Q60" s="47" t="inlineStr">
        <is>
          <t>Moves</t>
        </is>
      </c>
    </row>
    <row r="61">
      <c r="E61" s="65" t="inlineStr">
        <is>
          <t>Low Kick</t>
        </is>
      </c>
      <c r="F61" s="46" t="n"/>
      <c r="G61" s="63" t="inlineStr">
        <is>
          <t>Light Screen</t>
        </is>
      </c>
      <c r="H61" s="46" t="n"/>
      <c r="I61" s="65" t="inlineStr">
        <is>
          <t>Vital Throw</t>
        </is>
      </c>
      <c r="J61" s="46" t="n"/>
    </row>
    <row r="62">
      <c r="E62" s="65" t="inlineStr">
        <is>
          <t>Seismic Toss</t>
        </is>
      </c>
      <c r="F62" s="46" t="n"/>
      <c r="G62" s="63" t="inlineStr">
        <is>
          <t>Reflect</t>
        </is>
      </c>
      <c r="H62" s="46" t="n"/>
      <c r="I62" s="65" t="inlineStr">
        <is>
          <t>Reversal</t>
        </is>
      </c>
      <c r="J62" s="46" t="n"/>
    </row>
    <row r="63">
      <c r="E63" s="65" t="inlineStr">
        <is>
          <t>Bulk Up</t>
        </is>
      </c>
      <c r="F63" s="46" t="n"/>
      <c r="G63" s="65" t="inlineStr">
        <is>
          <t>Bulk Up</t>
        </is>
      </c>
      <c r="H63" s="46" t="n"/>
      <c r="I63" s="65" t="inlineStr">
        <is>
          <t>Bulk Up</t>
        </is>
      </c>
      <c r="J63" s="46" t="n"/>
    </row>
    <row r="65" ht="24" customHeight="1">
      <c r="B65" s="38" t="inlineStr">
        <is>
          <t>Mauville City - Gym   (Split 4)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Leader</t>
        </is>
      </c>
      <c r="C67" s="41" t="n"/>
      <c r="D67" s="41" t="n"/>
      <c r="E67" s="42" t="inlineStr">
        <is>
          <t>Leader Wattson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IFERROR(_xlfn.IMAGE("https://play.pokemonshowdown.com/sprites/gen5/voltorb.png"),"")</f>
        <v/>
      </c>
      <c r="G68" s="43">
        <f>IFERROR(_xlfn.IMAGE("https://play.pokemonshowdown.com/sprites/gen5/electrike.png"),"")</f>
        <v/>
      </c>
      <c r="I68" s="43">
        <f>IFERROR(_xlfn.IMAGE("https://play.pokemonshowdown.com/sprites/gen5/magneton.png"),"")</f>
        <v/>
      </c>
      <c r="K68" s="43">
        <f>IFERROR(_xlfn.IMAGE("https://play.pokemonshowdown.com/sprites/gen5/manectric.png"),"")</f>
        <v/>
      </c>
      <c r="Q68" s="44" t="inlineStr">
        <is>
          <t>Mandatory
Items: Super Potion / Super Potion</t>
        </is>
      </c>
    </row>
    <row r="69">
      <c r="E69" s="45" t="inlineStr">
        <is>
          <t>Lv 20 Voltorb</t>
        </is>
      </c>
      <c r="F69" s="46" t="n"/>
      <c r="G69" s="45" t="inlineStr">
        <is>
          <t>Lv 20 Electrike</t>
        </is>
      </c>
      <c r="H69" s="46" t="n"/>
      <c r="I69" s="45" t="inlineStr">
        <is>
          <t>Lv 22 Magneton</t>
        </is>
      </c>
      <c r="J69" s="46" t="n"/>
      <c r="K69" s="45" t="inlineStr">
        <is>
          <t>Lv 24 Manectric</t>
        </is>
      </c>
      <c r="L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Aftermath</t>
        </is>
      </c>
      <c r="G70" s="48" t="inlineStr">
        <is>
          <t>Modest</t>
        </is>
      </c>
      <c r="H70" s="48" t="inlineStr">
        <is>
          <t>Lightning Rod</t>
        </is>
      </c>
      <c r="I70" s="48" t="inlineStr">
        <is>
          <t>Modest</t>
        </is>
      </c>
      <c r="J70" s="48" t="inlineStr">
        <is>
          <t>Magnet Pull</t>
        </is>
      </c>
      <c r="K70" s="48" t="inlineStr">
        <is>
          <t>Timid</t>
        </is>
      </c>
      <c r="L70" s="48" t="inlineStr">
        <is>
          <t>Lightning Rod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Sitrus Berry</t>
        </is>
      </c>
      <c r="L71" s="46" t="n"/>
      <c r="Q71" s="47" t="inlineStr">
        <is>
          <t>Item</t>
        </is>
      </c>
    </row>
    <row r="72">
      <c r="B72" s="44" t="inlineStr">
        <is>
          <t>Smart Trainer</t>
        </is>
      </c>
      <c r="E72" s="62" t="inlineStr">
        <is>
          <t>Rollout</t>
        </is>
      </c>
      <c r="F72" s="46" t="n"/>
      <c r="G72" s="52" t="inlineStr">
        <is>
          <t>Shock Wave</t>
        </is>
      </c>
      <c r="H72" s="46" t="n"/>
      <c r="I72" s="51" t="inlineStr">
        <is>
          <t>Supersonic</t>
        </is>
      </c>
      <c r="J72" s="46" t="n"/>
      <c r="K72" s="51" t="inlineStr">
        <is>
          <t>Quick Attack</t>
        </is>
      </c>
      <c r="L72" s="46" t="n"/>
      <c r="Q72" s="47" t="inlineStr">
        <is>
          <t>Moves</t>
        </is>
      </c>
    </row>
    <row r="73">
      <c r="E73" s="52" t="inlineStr">
        <is>
          <t>Spark</t>
        </is>
      </c>
      <c r="F73" s="46" t="n"/>
      <c r="G73" s="51" t="inlineStr">
        <is>
          <t>Leer</t>
        </is>
      </c>
      <c r="H73" s="46" t="n"/>
      <c r="I73" s="52" t="inlineStr">
        <is>
          <t>Shock Wave</t>
        </is>
      </c>
      <c r="J73" s="46" t="n"/>
      <c r="K73" s="52" t="inlineStr">
        <is>
          <t>Thunder Wave</t>
        </is>
      </c>
      <c r="L73" s="46" t="n"/>
    </row>
    <row r="74">
      <c r="E74" s="51" t="inlineStr">
        <is>
          <t>Self Destruct</t>
        </is>
      </c>
      <c r="F74" s="46" t="n"/>
      <c r="G74" s="51" t="inlineStr">
        <is>
          <t>Quick Attack</t>
        </is>
      </c>
      <c r="H74" s="46" t="n"/>
      <c r="I74" s="52" t="inlineStr">
        <is>
          <t>Thunder Wave</t>
        </is>
      </c>
      <c r="J74" s="46" t="n"/>
      <c r="K74" s="52" t="inlineStr">
        <is>
          <t>Shock Wave</t>
        </is>
      </c>
      <c r="L74" s="46" t="n"/>
    </row>
    <row r="75">
      <c r="E75" s="52" t="inlineStr">
        <is>
          <t>Shock Wave</t>
        </is>
      </c>
      <c r="F75" s="46" t="n"/>
      <c r="G75" s="51" t="inlineStr">
        <is>
          <t>Howl</t>
        </is>
      </c>
      <c r="H75" s="46" t="n"/>
      <c r="I75" s="51" t="inlineStr">
        <is>
          <t>Sonic Boom</t>
        </is>
      </c>
      <c r="J75" s="46" t="n"/>
      <c r="K75" s="51" t="inlineStr">
        <is>
          <t>Howl</t>
        </is>
      </c>
      <c r="L75" s="46" t="n"/>
    </row>
    <row r="77" ht="24" customHeight="1">
      <c r="B77" s="38" t="inlineStr">
        <is>
          <t>Mt Chimney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IFERROR(_xlfn.IMAGE("https://play.pokemonshowdown.com/sprites/gen5/zubat.png"),"")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24 Mightyena</t>
        </is>
      </c>
      <c r="F81" s="46" t="n"/>
      <c r="G81" s="45" t="inlineStr">
        <is>
          <t>Lv 24 Zubat</t>
        </is>
      </c>
      <c r="H81" s="46" t="n"/>
      <c r="I81" s="45" t="inlineStr">
        <is>
          <t>Lv 25 Camerupt</t>
        </is>
      </c>
      <c r="J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Intimidate</t>
        </is>
      </c>
      <c r="G82" s="48" t="inlineStr">
        <is>
          <t>Adamant</t>
        </is>
      </c>
      <c r="H82" s="48" t="inlineStr">
        <is>
          <t>Inner Focus</t>
        </is>
      </c>
      <c r="I82" s="48" t="inlineStr">
        <is>
          <t>Modest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Yawn</t>
        </is>
      </c>
      <c r="F84" s="46" t="n"/>
      <c r="G84" s="60" t="inlineStr">
        <is>
          <t>Wing Attack</t>
        </is>
      </c>
      <c r="H84" s="46" t="n"/>
      <c r="I84" s="53" t="inlineStr">
        <is>
          <t>Bulldoze</t>
        </is>
      </c>
      <c r="J84" s="46" t="n"/>
      <c r="Q84" s="47" t="inlineStr">
        <is>
          <t>Moves</t>
        </is>
      </c>
    </row>
    <row r="85">
      <c r="E85" s="50" t="inlineStr">
        <is>
          <t>Bite</t>
        </is>
      </c>
      <c r="F85" s="46" t="n"/>
      <c r="G85" s="55" t="inlineStr">
        <is>
          <t>Poison Sting</t>
        </is>
      </c>
      <c r="H85" s="46" t="n"/>
      <c r="I85" s="58" t="inlineStr">
        <is>
          <t>Flare Blitz</t>
        </is>
      </c>
      <c r="J85" s="46" t="n"/>
    </row>
    <row r="86">
      <c r="E86" s="51" t="inlineStr">
        <is>
          <t>Odor Sleuth</t>
        </is>
      </c>
      <c r="F86" s="46" t="n"/>
      <c r="G86" s="66" t="inlineStr">
        <is>
          <t>Steel Wing</t>
        </is>
      </c>
      <c r="H86" s="46" t="n"/>
      <c r="I86" s="51" t="inlineStr">
        <is>
          <t>Self Destruct</t>
        </is>
      </c>
      <c r="J86" s="46" t="n"/>
    </row>
    <row r="87">
      <c r="E87" s="50" t="inlineStr">
        <is>
          <t>Assurance</t>
        </is>
      </c>
      <c r="F87" s="46" t="n"/>
      <c r="G87" s="50" t="inlineStr">
        <is>
          <t>Bite</t>
        </is>
      </c>
      <c r="H87" s="46" t="n"/>
      <c r="I87" s="53" t="inlineStr">
        <is>
          <t>Earth Power</t>
        </is>
      </c>
      <c r="J87" s="46" t="n"/>
    </row>
    <row r="89" ht="24" customHeight="1">
      <c r="B89" s="38" t="inlineStr">
        <is>
          <t>Magma Hideout - 4F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Magma Leader</t>
        </is>
      </c>
      <c r="C91" s="41" t="n"/>
      <c r="D91" s="41" t="n"/>
      <c r="E91" s="42" t="inlineStr">
        <is>
          <t>Magma Leader Maxie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IFERROR(_xlfn.IMAGE("https://play.pokemonshowdown.com/sprites/gen5/mightyena.png"),"")</f>
        <v/>
      </c>
      <c r="G92" s="43">
        <f>IFERROR(_xlfn.IMAGE("https://play.pokemonshowdown.com/sprites/gen5/crobat.png"),"")</f>
        <v/>
      </c>
      <c r="I92" s="43">
        <f>IFERROR(_xlfn.IMAGE("https://play.pokemonshowdown.com/sprites/gen5/camerupt.png"),"")</f>
        <v/>
      </c>
      <c r="Q92" s="44" t="inlineStr">
        <is>
          <t>Optional
Items: Super Potion / Super Potion</t>
        </is>
      </c>
    </row>
    <row r="93">
      <c r="E93" s="45" t="inlineStr">
        <is>
          <t>Lv 37 Mightyena</t>
        </is>
      </c>
      <c r="F93" s="46" t="n"/>
      <c r="G93" s="45" t="inlineStr">
        <is>
          <t>Lv 38 Crobat</t>
        </is>
      </c>
      <c r="H93" s="46" t="n"/>
      <c r="I93" s="45" t="inlineStr">
        <is>
          <t>Lv 39 Camerupt</t>
        </is>
      </c>
      <c r="J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Intimidate</t>
        </is>
      </c>
      <c r="G94" s="48" t="inlineStr">
        <is>
          <t>Adamant</t>
        </is>
      </c>
      <c r="H94" s="48" t="inlineStr">
        <is>
          <t>Inner Focus</t>
        </is>
      </c>
      <c r="I94" s="48" t="inlineStr">
        <is>
          <t>Modest</t>
        </is>
      </c>
      <c r="J94" s="48" t="inlineStr">
        <is>
          <t>Magma Armor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Q95" s="47" t="inlineStr">
        <is>
          <t>Item</t>
        </is>
      </c>
    </row>
    <row r="96">
      <c r="B96" s="44" t="inlineStr">
        <is>
          <t>Smart Trainer</t>
        </is>
      </c>
      <c r="E96" s="51" t="inlineStr">
        <is>
          <t>Odor Sleuth</t>
        </is>
      </c>
      <c r="F96" s="46" t="n"/>
      <c r="G96" s="50" t="inlineStr">
        <is>
          <t>Bite</t>
        </is>
      </c>
      <c r="H96" s="46" t="n"/>
      <c r="I96" s="53" t="inlineStr">
        <is>
          <t>Earth Power</t>
        </is>
      </c>
      <c r="J96" s="46" t="n"/>
      <c r="Q96" s="47" t="inlineStr">
        <is>
          <t>Moves</t>
        </is>
      </c>
    </row>
    <row r="97">
      <c r="E97" s="50" t="inlineStr">
        <is>
          <t>Assurance</t>
        </is>
      </c>
      <c r="F97" s="46" t="n"/>
      <c r="G97" s="66" t="inlineStr">
        <is>
          <t>Steel Wing</t>
        </is>
      </c>
      <c r="H97" s="46" t="n"/>
      <c r="I97" s="62" t="inlineStr">
        <is>
          <t>Rock Slide</t>
        </is>
      </c>
      <c r="J97" s="46" t="n"/>
    </row>
    <row r="98">
      <c r="E98" s="52" t="inlineStr">
        <is>
          <t>Thunder Fang</t>
        </is>
      </c>
      <c r="F98" s="46" t="n"/>
      <c r="G98" s="60" t="inlineStr">
        <is>
          <t>Aerial Ace</t>
        </is>
      </c>
      <c r="H98" s="46" t="n"/>
      <c r="I98" s="58" t="inlineStr">
        <is>
          <t>Lava Plume</t>
        </is>
      </c>
      <c r="J98" s="46" t="n"/>
    </row>
    <row r="99">
      <c r="E99" s="55" t="inlineStr">
        <is>
          <t>Poison Fang</t>
        </is>
      </c>
      <c r="F99" s="46" t="n"/>
      <c r="G99" s="51" t="inlineStr">
        <is>
          <t>Whirlwind</t>
        </is>
      </c>
      <c r="H99" s="46" t="n"/>
      <c r="I99" s="51" t="inlineStr">
        <is>
          <t>Explosion</t>
        </is>
      </c>
      <c r="J99" s="46" t="n"/>
    </row>
    <row r="101" ht="24" customHeight="1">
      <c r="B101" s="38" t="inlineStr">
        <is>
          <t>Lavaridge Town - Gym - 1F   (Split 5)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Flannery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IFERROR(_xlfn.IMAGE("https://play.pokemonshowdown.com/sprites/gen5/numel.png"),"")</f>
        <v/>
      </c>
      <c r="G104" s="43">
        <f>IFERROR(_xlfn.IMAGE("https://play.pokemonshowdown.com/sprites/gen5/slugma.png"),"")</f>
        <v/>
      </c>
      <c r="I104" s="43">
        <f>IFERROR(_xlfn.IMAGE("https://play.pokemonshowdown.com/sprites/gen5/camerupt.png"),"")</f>
        <v/>
      </c>
      <c r="K104" s="43">
        <f>IFERROR(_xlfn.IMAGE("https://play.pokemonshowdown.com/sprites/gen5/torkoal.png"),"")</f>
        <v/>
      </c>
      <c r="Q104" s="44" t="inlineStr">
        <is>
          <t>Mandatory
Items: Hyper Potion / Hyper Potion</t>
        </is>
      </c>
    </row>
    <row r="105">
      <c r="E105" s="45" t="inlineStr">
        <is>
          <t>Lv 24 Numel</t>
        </is>
      </c>
      <c r="F105" s="46" t="n"/>
      <c r="G105" s="45" t="inlineStr">
        <is>
          <t>Lv 24 Slugma</t>
        </is>
      </c>
      <c r="H105" s="46" t="n"/>
      <c r="I105" s="45" t="inlineStr">
        <is>
          <t>Lv 26 Camerupt</t>
        </is>
      </c>
      <c r="J105" s="46" t="n"/>
      <c r="K105" s="45" t="inlineStr">
        <is>
          <t>Lv 29 Torkoal</t>
        </is>
      </c>
      <c r="L105" s="46" t="n"/>
      <c r="Q105" s="47" t="inlineStr">
        <is>
          <t>Pokémon</t>
        </is>
      </c>
    </row>
    <row r="106">
      <c r="E106" s="48" t="inlineStr">
        <is>
          <t>Mild</t>
        </is>
      </c>
      <c r="F106" s="48" t="inlineStr">
        <is>
          <t>Oblivious</t>
        </is>
      </c>
      <c r="G106" s="48" t="inlineStr">
        <is>
          <t>Modest</t>
        </is>
      </c>
      <c r="H106" s="48" t="inlineStr">
        <is>
          <t>Magma Armor</t>
        </is>
      </c>
      <c r="I106" s="48" t="inlineStr">
        <is>
          <t>Mild</t>
        </is>
      </c>
      <c r="J106" s="48" t="inlineStr">
        <is>
          <t>Magma Armor</t>
        </is>
      </c>
      <c r="K106" s="48" t="inlineStr">
        <is>
          <t>Naughty</t>
        </is>
      </c>
      <c r="L106" s="48" t="inlineStr">
        <is>
          <t>White Smoke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White Herb</t>
        </is>
      </c>
      <c r="L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8" t="inlineStr">
        <is>
          <t>Overheat</t>
        </is>
      </c>
      <c r="F108" s="46" t="n"/>
      <c r="G108" s="58" t="inlineStr">
        <is>
          <t>Overheat</t>
        </is>
      </c>
      <c r="H108" s="46" t="n"/>
      <c r="I108" s="58" t="inlineStr">
        <is>
          <t>Overheat</t>
        </is>
      </c>
      <c r="J108" s="46" t="n"/>
      <c r="K108" s="58" t="inlineStr">
        <is>
          <t>Overheat</t>
        </is>
      </c>
      <c r="L108" s="46" t="n"/>
      <c r="Q108" s="47" t="inlineStr">
        <is>
          <t>Moves</t>
        </is>
      </c>
    </row>
    <row r="109">
      <c r="E109" s="51" t="inlineStr">
        <is>
          <t>Take Down</t>
        </is>
      </c>
      <c r="F109" s="46" t="n"/>
      <c r="G109" s="55" t="inlineStr">
        <is>
          <t>Smog</t>
        </is>
      </c>
      <c r="H109" s="46" t="n"/>
      <c r="I109" s="51" t="inlineStr">
        <is>
          <t>Tackle</t>
        </is>
      </c>
      <c r="J109" s="46" t="n"/>
      <c r="K109" s="58" t="inlineStr">
        <is>
          <t>Sunny Day</t>
        </is>
      </c>
      <c r="L109" s="46" t="n"/>
    </row>
    <row r="110">
      <c r="E110" s="53" t="inlineStr">
        <is>
          <t>Magnitude</t>
        </is>
      </c>
      <c r="F110" s="46" t="n"/>
      <c r="G110" s="63" t="inlineStr">
        <is>
          <t>Light Screen</t>
        </is>
      </c>
      <c r="H110" s="46" t="n"/>
      <c r="I110" s="58" t="inlineStr">
        <is>
          <t>Sunny Day</t>
        </is>
      </c>
      <c r="J110" s="46" t="n"/>
      <c r="K110" s="51" t="inlineStr">
        <is>
          <t>Body Slam</t>
        </is>
      </c>
      <c r="L110" s="46" t="n"/>
    </row>
    <row r="111">
      <c r="E111" s="58" t="inlineStr">
        <is>
          <t>Sunny Day</t>
        </is>
      </c>
      <c r="F111" s="46" t="n"/>
      <c r="G111" s="58" t="inlineStr">
        <is>
          <t>Sunny Day</t>
        </is>
      </c>
      <c r="H111" s="46" t="n"/>
      <c r="I111" s="51" t="inlineStr">
        <is>
          <t>Attract</t>
        </is>
      </c>
      <c r="J111" s="46" t="n"/>
      <c r="K111" s="51" t="inlineStr">
        <is>
          <t>Attract</t>
        </is>
      </c>
      <c r="L111" s="46" t="n"/>
    </row>
    <row r="113" ht="24" customHeight="1">
      <c r="B113" s="38" t="inlineStr">
        <is>
          <t>Fortree City - Gym   (Split 6)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Leader</t>
        </is>
      </c>
      <c r="C115" s="41" t="n"/>
      <c r="D115" s="41" t="n"/>
      <c r="E115" s="42" t="inlineStr">
        <is>
          <t>Leader Winona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IFERROR(_xlfn.IMAGE("https://play.pokemonshowdown.com/sprites/gen5/swablu.png"),"")</f>
        <v/>
      </c>
      <c r="G116" s="43">
        <f>IFERROR(_xlfn.IMAGE("https://play.pokemonshowdown.com/sprites/gen5/tropius.png"),"")</f>
        <v/>
      </c>
      <c r="I116" s="43">
        <f>IFERROR(_xlfn.IMAGE("https://play.pokemonshowdown.com/sprites/gen5/pelipper.png"),"")</f>
        <v/>
      </c>
      <c r="K116" s="43">
        <f>IFERROR(_xlfn.IMAGE("https://play.pokemonshowdown.com/sprites/gen5/skarmory.png"),"")</f>
        <v/>
      </c>
      <c r="M116" s="43">
        <f>IFERROR(_xlfn.IMAGE("https://play.pokemonshowdown.com/sprites/gen5/altaria.png"),"")</f>
        <v/>
      </c>
      <c r="Q116" s="44" t="inlineStr">
        <is>
          <t>Mandatory
Items: Hyper Potion / Hyper Potion</t>
        </is>
      </c>
    </row>
    <row r="117">
      <c r="E117" s="45" t="inlineStr">
        <is>
          <t>Lv 29 Swablu</t>
        </is>
      </c>
      <c r="F117" s="46" t="n"/>
      <c r="G117" s="45" t="inlineStr">
        <is>
          <t>Lv 29 Tropius</t>
        </is>
      </c>
      <c r="H117" s="46" t="n"/>
      <c r="I117" s="45" t="inlineStr">
        <is>
          <t>Lv 30 Pelipper</t>
        </is>
      </c>
      <c r="J117" s="46" t="n"/>
      <c r="K117" s="45" t="inlineStr">
        <is>
          <t>Lv 31 Skarmory</t>
        </is>
      </c>
      <c r="L117" s="46" t="n"/>
      <c r="M117" s="45" t="inlineStr">
        <is>
          <t>Lv 33 Altaria</t>
        </is>
      </c>
      <c r="N117" s="46" t="n"/>
      <c r="Q117" s="47" t="inlineStr">
        <is>
          <t>Pokémon</t>
        </is>
      </c>
    </row>
    <row r="118">
      <c r="E118" s="48" t="inlineStr">
        <is>
          <t>Adamant</t>
        </is>
      </c>
      <c r="F118" s="48" t="inlineStr">
        <is>
          <t>Natural Cure</t>
        </is>
      </c>
      <c r="G118" s="48" t="inlineStr">
        <is>
          <t>Naughty</t>
        </is>
      </c>
      <c r="H118" s="48" t="inlineStr">
        <is>
          <t>Chlorophyll</t>
        </is>
      </c>
      <c r="I118" s="48" t="inlineStr">
        <is>
          <t>Rash</t>
        </is>
      </c>
      <c r="J118" s="48" t="inlineStr">
        <is>
          <t>Unburden</t>
        </is>
      </c>
      <c r="K118" s="48" t="inlineStr">
        <is>
          <t>Adamant</t>
        </is>
      </c>
      <c r="L118" s="48" t="inlineStr">
        <is>
          <t>Filter</t>
        </is>
      </c>
      <c r="M118" s="48" t="inlineStr">
        <is>
          <t>Hasty</t>
        </is>
      </c>
      <c r="N118" s="48" t="inlineStr">
        <is>
          <t>Serene Grace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K119" s="49" t="inlineStr">
        <is>
          <t>(None)</t>
        </is>
      </c>
      <c r="L119" s="46" t="n"/>
      <c r="M119" s="49" t="inlineStr">
        <is>
          <t>Oran Berry</t>
        </is>
      </c>
      <c r="N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1" t="inlineStr">
        <is>
          <t>Perish Song</t>
        </is>
      </c>
      <c r="F120" s="46" t="n"/>
      <c r="G120" s="58" t="inlineStr">
        <is>
          <t>Sunny Day</t>
        </is>
      </c>
      <c r="H120" s="46" t="n"/>
      <c r="I120" s="61" t="inlineStr">
        <is>
          <t>Water Gun</t>
        </is>
      </c>
      <c r="J120" s="46" t="n"/>
      <c r="K120" s="53" t="inlineStr">
        <is>
          <t>Sand Attack</t>
        </is>
      </c>
      <c r="L120" s="46" t="n"/>
      <c r="M120" s="53" t="inlineStr">
        <is>
          <t>Earthquake</t>
        </is>
      </c>
      <c r="N120" s="46" t="n"/>
      <c r="Q120" s="47" t="inlineStr">
        <is>
          <t>Moves</t>
        </is>
      </c>
    </row>
    <row r="121">
      <c r="E121" s="60" t="inlineStr">
        <is>
          <t>Mirror Move</t>
        </is>
      </c>
      <c r="F121" s="46" t="n"/>
      <c r="G121" s="60" t="inlineStr">
        <is>
          <t>Aerial Ace</t>
        </is>
      </c>
      <c r="H121" s="46" t="n"/>
      <c r="I121" s="51" t="inlineStr">
        <is>
          <t>Supersonic</t>
        </is>
      </c>
      <c r="J121" s="46" t="n"/>
      <c r="K121" s="51" t="inlineStr">
        <is>
          <t>Fury Attack</t>
        </is>
      </c>
      <c r="L121" s="46" t="n"/>
      <c r="M121" s="68" t="inlineStr">
        <is>
          <t>Dragon Breath</t>
        </is>
      </c>
      <c r="N121" s="46" t="n"/>
    </row>
    <row r="122">
      <c r="E122" s="51" t="inlineStr">
        <is>
          <t>Safeguard</t>
        </is>
      </c>
      <c r="F122" s="46" t="n"/>
      <c r="G122" s="59" t="inlineStr">
        <is>
          <t>Solar Beam</t>
        </is>
      </c>
      <c r="H122" s="46" t="n"/>
      <c r="I122" s="51" t="inlineStr">
        <is>
          <t>Protect</t>
        </is>
      </c>
      <c r="J122" s="46" t="n"/>
      <c r="K122" s="66" t="inlineStr">
        <is>
          <t>Steel Wing</t>
        </is>
      </c>
      <c r="L122" s="46" t="n"/>
      <c r="M122" s="68" t="inlineStr">
        <is>
          <t>Dragon Dance</t>
        </is>
      </c>
      <c r="N122" s="46" t="n"/>
    </row>
    <row r="123">
      <c r="E123" s="60" t="inlineStr">
        <is>
          <t>Aerial Ace</t>
        </is>
      </c>
      <c r="F123" s="46" t="n"/>
      <c r="G123" s="59" t="inlineStr">
        <is>
          <t>Synthesis</t>
        </is>
      </c>
      <c r="H123" s="46" t="n"/>
      <c r="I123" s="60" t="inlineStr">
        <is>
          <t>Aerial Ace</t>
        </is>
      </c>
      <c r="J123" s="46" t="n"/>
      <c r="K123" s="60" t="inlineStr">
        <is>
          <t>Aerial Ace</t>
        </is>
      </c>
      <c r="L123" s="46" t="n"/>
      <c r="M123" s="60" t="inlineStr">
        <is>
          <t>Aerial Ace</t>
        </is>
      </c>
      <c r="N123" s="46" t="n"/>
    </row>
    <row r="125" ht="24" customHeight="1">
      <c r="B125" s="38" t="inlineStr">
        <is>
          <t>Mossdeep City - Space Center - 2F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Magma Leader</t>
        </is>
      </c>
      <c r="C127" s="41" t="n"/>
      <c r="D127" s="41" t="n"/>
      <c r="E127" s="42" t="inlineStr">
        <is>
          <t>Magma Leader Maxie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IFERROR(_xlfn.IMAGE("https://play.pokemonshowdown.com/sprites/gen5/mightyena.png"),"")</f>
        <v/>
      </c>
      <c r="G128" s="43">
        <f>IFERROR(_xlfn.IMAGE("https://play.pokemonshowdown.com/sprites/gen5/crobat.png"),"")</f>
        <v/>
      </c>
      <c r="I128" s="43">
        <f>IFERROR(_xlfn.IMAGE("https://play.pokemonshowdown.com/sprites/gen5/camerupt.png"),"")</f>
        <v/>
      </c>
    </row>
    <row r="129">
      <c r="E129" s="45" t="inlineStr">
        <is>
          <t>Lv 42 Mightyena</t>
        </is>
      </c>
      <c r="F129" s="46" t="n"/>
      <c r="G129" s="45" t="inlineStr">
        <is>
          <t>Lv 43 Crobat</t>
        </is>
      </c>
      <c r="H129" s="46" t="n"/>
      <c r="I129" s="45" t="inlineStr">
        <is>
          <t>Lv 44 Camerupt</t>
        </is>
      </c>
      <c r="J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Intimidate</t>
        </is>
      </c>
      <c r="G130" s="48" t="inlineStr">
        <is>
          <t>Adamant</t>
        </is>
      </c>
      <c r="H130" s="48" t="inlineStr">
        <is>
          <t>Inner Focus</t>
        </is>
      </c>
      <c r="I130" s="48" t="inlineStr">
        <is>
          <t>Modest</t>
        </is>
      </c>
      <c r="J130" s="48" t="inlineStr">
        <is>
          <t>Magma Armor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(None)</t>
        </is>
      </c>
      <c r="J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Assurance</t>
        </is>
      </c>
      <c r="F132" s="46" t="n"/>
      <c r="G132" s="66" t="inlineStr">
        <is>
          <t>Steel Wing</t>
        </is>
      </c>
      <c r="H132" s="46" t="n"/>
      <c r="I132" s="53" t="inlineStr">
        <is>
          <t>Earth Power</t>
        </is>
      </c>
      <c r="J132" s="46" t="n"/>
      <c r="Q132" s="47" t="inlineStr">
        <is>
          <t>Moves</t>
        </is>
      </c>
    </row>
    <row r="133">
      <c r="E133" s="52" t="inlineStr">
        <is>
          <t>Thunder Fang</t>
        </is>
      </c>
      <c r="F133" s="46" t="n"/>
      <c r="G133" s="60" t="inlineStr">
        <is>
          <t>Aerial Ace</t>
        </is>
      </c>
      <c r="H133" s="46" t="n"/>
      <c r="I133" s="62" t="inlineStr">
        <is>
          <t>Rock Slide</t>
        </is>
      </c>
      <c r="J133" s="46" t="n"/>
    </row>
    <row r="134">
      <c r="E134" s="55" t="inlineStr">
        <is>
          <t>Poison Fang</t>
        </is>
      </c>
      <c r="F134" s="46" t="n"/>
      <c r="G134" s="51" t="inlineStr">
        <is>
          <t>Whirlwind</t>
        </is>
      </c>
      <c r="H134" s="46" t="n"/>
      <c r="I134" s="58" t="inlineStr">
        <is>
          <t>Lava Plume</t>
        </is>
      </c>
      <c r="J134" s="46" t="n"/>
    </row>
    <row r="135">
      <c r="E135" s="50" t="inlineStr">
        <is>
          <t>Beat Up</t>
        </is>
      </c>
      <c r="F135" s="46" t="n"/>
      <c r="G135" s="67" t="inlineStr">
        <is>
          <t>Confuse Ray</t>
        </is>
      </c>
      <c r="H135" s="46" t="n"/>
      <c r="I135" s="51" t="inlineStr">
        <is>
          <t>Explosion</t>
        </is>
      </c>
      <c r="J135" s="46" t="n"/>
    </row>
    <row r="137" ht="24" customHeight="1">
      <c r="B137" s="38" t="inlineStr">
        <is>
          <t>Mossdeep City - Gym   (Split 7)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Leader</t>
        </is>
      </c>
      <c r="C139" s="41" t="n"/>
      <c r="D139" s="41" t="n"/>
      <c r="E139" s="42" t="inlineStr">
        <is>
          <t>Leader Tate&amp;Liza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IFERROR(_xlfn.IMAGE("https://play.pokemonshowdown.com/sprites/gen5/claydol.png"),"")</f>
        <v/>
      </c>
      <c r="G140" s="43">
        <f>IFERROR(_xlfn.IMAGE("https://play.pokemonshowdown.com/sprites/gen5/xatu.png"),"")</f>
        <v/>
      </c>
      <c r="I140" s="43">
        <f>IFERROR(_xlfn.IMAGE("https://play.pokemonshowdown.com/sprites/gen5/lunatone.png"),"")</f>
        <v/>
      </c>
      <c r="K140" s="43">
        <f>IFERROR(_xlfn.IMAGE("https://play.pokemonshowdown.com/sprites/gen5/solrock.png"),"")</f>
        <v/>
      </c>
      <c r="Q140" s="44" t="inlineStr">
        <is>
          <t>DOUBLE BATTLE
Mandatory
Items: Hyper Potion / Hyper Potion / Hyper Potion / Hyper Potion</t>
        </is>
      </c>
    </row>
    <row r="141">
      <c r="E141" s="45" t="inlineStr">
        <is>
          <t>Lv 41 Claydol</t>
        </is>
      </c>
      <c r="F141" s="46" t="n"/>
      <c r="G141" s="45" t="inlineStr">
        <is>
          <t>Lv 41 Xatu</t>
        </is>
      </c>
      <c r="H141" s="46" t="n"/>
      <c r="I141" s="45" t="inlineStr">
        <is>
          <t>Lv 42 Lunatone</t>
        </is>
      </c>
      <c r="J141" s="46" t="n"/>
      <c r="K141" s="45" t="inlineStr">
        <is>
          <t>Lv 42 Solrock</t>
        </is>
      </c>
      <c r="L141" s="46" t="n"/>
      <c r="Q141" s="47" t="inlineStr">
        <is>
          <t>Pokémon</t>
        </is>
      </c>
    </row>
    <row r="142">
      <c r="E142" s="48" t="inlineStr">
        <is>
          <t>Lonely</t>
        </is>
      </c>
      <c r="F142" s="48" t="inlineStr">
        <is>
          <t>Levitate</t>
        </is>
      </c>
      <c r="G142" s="48" t="inlineStr">
        <is>
          <t>Timid</t>
        </is>
      </c>
      <c r="H142" s="48" t="inlineStr">
        <is>
          <t>Magic Guard</t>
        </is>
      </c>
      <c r="I142" s="48" t="inlineStr">
        <is>
          <t>Timid</t>
        </is>
      </c>
      <c r="J142" s="48" t="inlineStr">
        <is>
          <t>Levitate</t>
        </is>
      </c>
      <c r="K142" s="48" t="inlineStr">
        <is>
          <t>Modest</t>
        </is>
      </c>
      <c r="L142" s="48" t="inlineStr">
        <is>
          <t>Levitate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Sitrus Berry</t>
        </is>
      </c>
      <c r="J143" s="46" t="n"/>
      <c r="K143" s="49" t="inlineStr">
        <is>
          <t>Sitrus Berry</t>
        </is>
      </c>
      <c r="L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3" t="inlineStr">
        <is>
          <t>Earthquake</t>
        </is>
      </c>
      <c r="F144" s="46" t="n"/>
      <c r="G144" s="63" t="inlineStr">
        <is>
          <t>Psychic</t>
        </is>
      </c>
      <c r="H144" s="46" t="n"/>
      <c r="I144" s="63" t="inlineStr">
        <is>
          <t>Light Screen</t>
        </is>
      </c>
      <c r="J144" s="46" t="n"/>
      <c r="K144" s="58" t="inlineStr">
        <is>
          <t>Sunny Day</t>
        </is>
      </c>
      <c r="L144" s="46" t="n"/>
      <c r="Q144" s="47" t="inlineStr">
        <is>
          <t>Moves</t>
        </is>
      </c>
    </row>
    <row r="145">
      <c r="E145" s="62" t="inlineStr">
        <is>
          <t>Ancient Power</t>
        </is>
      </c>
      <c r="F145" s="46" t="n"/>
      <c r="G145" s="58" t="inlineStr">
        <is>
          <t>Sunny Day</t>
        </is>
      </c>
      <c r="H145" s="46" t="n"/>
      <c r="I145" s="63" t="inlineStr">
        <is>
          <t>Psychic</t>
        </is>
      </c>
      <c r="J145" s="46" t="n"/>
      <c r="K145" s="59" t="inlineStr">
        <is>
          <t>Solar Beam</t>
        </is>
      </c>
      <c r="L145" s="46" t="n"/>
    </row>
    <row r="146">
      <c r="E146" s="63" t="inlineStr">
        <is>
          <t>Psychic</t>
        </is>
      </c>
      <c r="F146" s="46" t="n"/>
      <c r="G146" s="67" t="inlineStr">
        <is>
          <t>Confuse Ray</t>
        </is>
      </c>
      <c r="H146" s="46" t="n"/>
      <c r="I146" s="63" t="inlineStr">
        <is>
          <t>Hypnosis</t>
        </is>
      </c>
      <c r="J146" s="46" t="n"/>
      <c r="K146" s="63" t="inlineStr">
        <is>
          <t>Psychic</t>
        </is>
      </c>
      <c r="L146" s="46" t="n"/>
    </row>
    <row r="147">
      <c r="E147" s="63" t="inlineStr">
        <is>
          <t>Light Screen</t>
        </is>
      </c>
      <c r="F147" s="46" t="n"/>
      <c r="G147" s="63" t="inlineStr">
        <is>
          <t>Calm Mind</t>
        </is>
      </c>
      <c r="H147" s="46" t="n"/>
      <c r="I147" s="63" t="inlineStr">
        <is>
          <t>Calm Mind</t>
        </is>
      </c>
      <c r="J147" s="46" t="n"/>
      <c r="K147" s="58" t="inlineStr">
        <is>
          <t>Flamethrower</t>
        </is>
      </c>
      <c r="L147" s="46" t="n"/>
    </row>
    <row r="149" ht="24" customHeight="1">
      <c r="B149" s="38" t="inlineStr">
        <is>
          <t>Seafloor Cavern - Room 9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Aqua Leader</t>
        </is>
      </c>
      <c r="C151" s="41" t="n"/>
      <c r="D151" s="41" t="n"/>
      <c r="E151" s="42" t="inlineStr">
        <is>
          <t>Aqua Leader Archie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IFERROR(_xlfn.IMAGE("https://play.pokemonshowdown.com/sprites/gen5/mightyena.png"),"")</f>
        <v/>
      </c>
      <c r="G152" s="43">
        <f>IFERROR(_xlfn.IMAGE("https://play.pokemonshowdown.com/sprites/gen5/crobat.png"),"")</f>
        <v/>
      </c>
      <c r="I152" s="43">
        <f>IFERROR(_xlfn.IMAGE("https://play.pokemonshowdown.com/sprites/gen5/sharpedo.png"),"")</f>
        <v/>
      </c>
      <c r="Q152" s="44" t="inlineStr">
        <is>
          <t>Items: Super Potion / Super Potion</t>
        </is>
      </c>
    </row>
    <row r="153">
      <c r="E153" s="45" t="inlineStr">
        <is>
          <t>Lv 41 Mightyena</t>
        </is>
      </c>
      <c r="F153" s="46" t="n"/>
      <c r="G153" s="45" t="inlineStr">
        <is>
          <t>Lv 41 Crobat</t>
        </is>
      </c>
      <c r="H153" s="46" t="n"/>
      <c r="I153" s="45" t="inlineStr">
        <is>
          <t>Lv 43 Sharpedo</t>
        </is>
      </c>
      <c r="J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Intimidate</t>
        </is>
      </c>
      <c r="G154" s="48" t="inlineStr">
        <is>
          <t>Adamant</t>
        </is>
      </c>
      <c r="H154" s="48" t="inlineStr">
        <is>
          <t>Inner Focus</t>
        </is>
      </c>
      <c r="I154" s="48" t="inlineStr">
        <is>
          <t>Jolly</t>
        </is>
      </c>
      <c r="J154" s="48" t="inlineStr">
        <is>
          <t>Tinted Lens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Q155" s="47" t="inlineStr">
        <is>
          <t>Item</t>
        </is>
      </c>
    </row>
    <row r="156">
      <c r="B156" s="44" t="inlineStr">
        <is>
          <t>Smart Trainer</t>
        </is>
      </c>
      <c r="E156" s="51" t="inlineStr">
        <is>
          <t>Odor Sleuth</t>
        </is>
      </c>
      <c r="F156" s="46" t="n"/>
      <c r="G156" s="66" t="inlineStr">
        <is>
          <t>Steel Wing</t>
        </is>
      </c>
      <c r="H156" s="46" t="n"/>
      <c r="I156" s="61" t="inlineStr">
        <is>
          <t>Aqua Cutter</t>
        </is>
      </c>
      <c r="J156" s="46" t="n"/>
      <c r="Q156" s="47" t="inlineStr">
        <is>
          <t>Moves</t>
        </is>
      </c>
    </row>
    <row r="157">
      <c r="E157" s="50" t="inlineStr">
        <is>
          <t>Assurance</t>
        </is>
      </c>
      <c r="F157" s="46" t="n"/>
      <c r="G157" s="60" t="inlineStr">
        <is>
          <t>Aerial Ace</t>
        </is>
      </c>
      <c r="H157" s="46" t="n"/>
      <c r="I157" s="51" t="inlineStr">
        <is>
          <t>Hyper Fang</t>
        </is>
      </c>
      <c r="J157" s="46" t="n"/>
    </row>
    <row r="158">
      <c r="E158" s="52" t="inlineStr">
        <is>
          <t>Thunder Fang</t>
        </is>
      </c>
      <c r="F158" s="46" t="n"/>
      <c r="G158" s="51" t="inlineStr">
        <is>
          <t>Whirlwind</t>
        </is>
      </c>
      <c r="H158" s="46" t="n"/>
      <c r="I158" s="61" t="inlineStr">
        <is>
          <t>Water Pulse</t>
        </is>
      </c>
      <c r="J158" s="46" t="n"/>
    </row>
    <row r="159">
      <c r="E159" s="55" t="inlineStr">
        <is>
          <t>Poison Fang</t>
        </is>
      </c>
      <c r="F159" s="46" t="n"/>
      <c r="G159" s="67" t="inlineStr">
        <is>
          <t>Confuse Ray</t>
        </is>
      </c>
      <c r="H159" s="46" t="n"/>
      <c r="I159" s="50" t="inlineStr">
        <is>
          <t>Pursuit</t>
        </is>
      </c>
      <c r="J159" s="46" t="n"/>
    </row>
    <row r="161" ht="24" customHeight="1">
      <c r="B161" s="38" t="inlineStr">
        <is>
          <t>Sootopolis City - Gym - 1F   (Split 8)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Leader</t>
        </is>
      </c>
      <c r="C163" s="41" t="n"/>
      <c r="D163" s="41" t="n"/>
      <c r="E163" s="42" t="inlineStr">
        <is>
          <t>Leader Juan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IFERROR(_xlfn.IMAGE("https://play.pokemonshowdown.com/sprites/gen5/luvdisc.png"),"")</f>
        <v/>
      </c>
      <c r="G164" s="43">
        <f>IFERROR(_xlfn.IMAGE("https://play.pokemonshowdown.com/sprites/gen5/whiscash.png"),"")</f>
        <v/>
      </c>
      <c r="I164" s="43">
        <f>IFERROR(_xlfn.IMAGE("https://play.pokemonshowdown.com/sprites/gen5/sealeo.png"),"")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IFERROR(_xlfn.IMAGE("https://play.pokemonshowdown.com/sprites/gen5/kingdra.png"),"")</f>
        <v/>
      </c>
      <c r="Q164" s="44" t="inlineStr">
        <is>
          <t>Mandatory
Items: Hyper Potion / Hyper Potion</t>
        </is>
      </c>
    </row>
    <row r="165">
      <c r="E165" s="45" t="inlineStr">
        <is>
          <t>Lv 41 Luvdisc</t>
        </is>
      </c>
      <c r="F165" s="46" t="n"/>
      <c r="G165" s="45" t="inlineStr">
        <is>
          <t>Lv 41 Whiscash</t>
        </is>
      </c>
      <c r="H165" s="46" t="n"/>
      <c r="I165" s="45" t="inlineStr">
        <is>
          <t>Lv 43 Sealeo</t>
        </is>
      </c>
      <c r="J165" s="46" t="n"/>
      <c r="K165" s="45" t="inlineStr">
        <is>
          <t>Lv 43 Crawdaunt</t>
        </is>
      </c>
      <c r="L165" s="46" t="n"/>
      <c r="M165" s="45" t="inlineStr">
        <is>
          <t>Lv 46 Kingdra</t>
        </is>
      </c>
      <c r="N165" s="46" t="n"/>
      <c r="Q165" s="47" t="inlineStr">
        <is>
          <t>Pokémon</t>
        </is>
      </c>
    </row>
    <row r="166">
      <c r="E166" s="48" t="inlineStr">
        <is>
          <t>Timid</t>
        </is>
      </c>
      <c r="F166" s="48" t="inlineStr">
        <is>
          <t>Swift Swim</t>
        </is>
      </c>
      <c r="G166" s="48" t="inlineStr">
        <is>
          <t>Naughty</t>
        </is>
      </c>
      <c r="H166" s="48" t="inlineStr">
        <is>
          <t>Hydration</t>
        </is>
      </c>
      <c r="I166" s="48" t="inlineStr">
        <is>
          <t>Rash</t>
        </is>
      </c>
      <c r="J166" s="48" t="inlineStr">
        <is>
          <t>Ice Body</t>
        </is>
      </c>
      <c r="K166" s="48" t="inlineStr">
        <is>
          <t>Naughty</t>
        </is>
      </c>
      <c r="L166" s="48" t="inlineStr">
        <is>
          <t>Adaptability</t>
        </is>
      </c>
      <c r="M166" s="48" t="inlineStr">
        <is>
          <t>Modest</t>
        </is>
      </c>
      <c r="N166" s="48" t="inlineStr">
        <is>
          <t>Swift Swim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Chesto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1" t="inlineStr">
        <is>
          <t>Water Pulse</t>
        </is>
      </c>
      <c r="F168" s="46" t="n"/>
      <c r="G168" s="61" t="inlineStr">
        <is>
          <t>Rain Dance</t>
        </is>
      </c>
      <c r="H168" s="46" t="n"/>
      <c r="I168" s="51" t="inlineStr">
        <is>
          <t>Encore</t>
        </is>
      </c>
      <c r="J168" s="46" t="n"/>
      <c r="K168" s="61" t="inlineStr">
        <is>
          <t>Water Pulse</t>
        </is>
      </c>
      <c r="L168" s="46" t="n"/>
      <c r="M168" s="61" t="inlineStr">
        <is>
          <t>Water Pulse</t>
        </is>
      </c>
      <c r="N168" s="46" t="n"/>
      <c r="Q168" s="47" t="inlineStr">
        <is>
          <t>Moves</t>
        </is>
      </c>
    </row>
    <row r="169">
      <c r="E169" s="51" t="inlineStr">
        <is>
          <t>Attract</t>
        </is>
      </c>
      <c r="F169" s="46" t="n"/>
      <c r="G169" s="61" t="inlineStr">
        <is>
          <t>Water Pulse</t>
        </is>
      </c>
      <c r="H169" s="46" t="n"/>
      <c r="I169" s="51" t="inlineStr">
        <is>
          <t>Body Slam</t>
        </is>
      </c>
      <c r="J169" s="46" t="n"/>
      <c r="K169" s="61" t="inlineStr">
        <is>
          <t>Crabhammer</t>
        </is>
      </c>
      <c r="L169" s="46" t="n"/>
      <c r="M169" s="51" t="inlineStr">
        <is>
          <t>Double Team</t>
        </is>
      </c>
      <c r="N169" s="46" t="n"/>
    </row>
    <row r="170">
      <c r="E170" s="51" t="inlineStr">
        <is>
          <t>Sweet Kiss</t>
        </is>
      </c>
      <c r="F170" s="46" t="n"/>
      <c r="G170" s="63" t="inlineStr">
        <is>
          <t>Amnesia</t>
        </is>
      </c>
      <c r="H170" s="46" t="n"/>
      <c r="I170" s="64" t="inlineStr">
        <is>
          <t>Aurora Beam</t>
        </is>
      </c>
      <c r="J170" s="46" t="n"/>
      <c r="K170" s="50" t="inlineStr">
        <is>
          <t>Taunt</t>
        </is>
      </c>
      <c r="L170" s="46" t="n"/>
      <c r="M170" s="64" t="inlineStr">
        <is>
          <t>Ice Beam</t>
        </is>
      </c>
      <c r="N170" s="46" t="n"/>
    </row>
    <row r="171">
      <c r="E171" s="51" t="inlineStr">
        <is>
          <t>Flail</t>
        </is>
      </c>
      <c r="F171" s="46" t="n"/>
      <c r="G171" s="53" t="inlineStr">
        <is>
          <t>Earthquake</t>
        </is>
      </c>
      <c r="H171" s="46" t="n"/>
      <c r="I171" s="61" t="inlineStr">
        <is>
          <t>Water Pulse</t>
        </is>
      </c>
      <c r="J171" s="46" t="n"/>
      <c r="K171" s="51" t="inlineStr">
        <is>
          <t>Leer</t>
        </is>
      </c>
      <c r="L171" s="46" t="n"/>
      <c r="M171" s="63" t="inlineStr">
        <is>
          <t>Rest</t>
        </is>
      </c>
      <c r="N171" s="46" t="n"/>
    </row>
    <row r="173" ht="24" customHeight="1">
      <c r="B173" s="38" t="inlineStr">
        <is>
          <t>Ever Grande City - Sidneys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Sidney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IFERROR(_xlfn.IMAGE("https://play.pokemonshowdown.com/sprites/gen5/mightyena.png"),"")</f>
        <v/>
      </c>
      <c r="G176" s="43">
        <f>IFERROR(_xlfn.IMAGE("https://play.pokemonshowdown.com/sprites/gen5/shiftry.png"),"")</f>
        <v/>
      </c>
      <c r="I176" s="43">
        <f>IFERROR(_xlfn.IMAGE("https://play.pokemonshowdown.com/sprites/gen5/cacturne.png"),"")</f>
        <v/>
      </c>
      <c r="K176" s="43">
        <f>IFERROR(_xlfn.IMAGE("https://play.pokemonshowdown.com/sprites/gen5/crawdaunt.png"),"")</f>
        <v/>
      </c>
      <c r="M176" s="43">
        <f>IFERROR(_xlfn.IMAGE("https://play.pokemonshowdown.com/sprites/gen5/absol.png"),"")</f>
        <v/>
      </c>
      <c r="Q176" s="44" t="inlineStr">
        <is>
          <t>Optional
Items: Full Restore / Full Restore</t>
        </is>
      </c>
    </row>
    <row r="177">
      <c r="E177" s="45" t="inlineStr">
        <is>
          <t>Lv 46 Mightyena</t>
        </is>
      </c>
      <c r="F177" s="46" t="n"/>
      <c r="G177" s="45" t="inlineStr">
        <is>
          <t>Lv 48 Shiftry</t>
        </is>
      </c>
      <c r="H177" s="46" t="n"/>
      <c r="I177" s="45" t="inlineStr">
        <is>
          <t>Lv 46 Cacturne</t>
        </is>
      </c>
      <c r="J177" s="46" t="n"/>
      <c r="K177" s="45" t="inlineStr">
        <is>
          <t>Lv 48 Crawdaunt</t>
        </is>
      </c>
      <c r="L177" s="46" t="n"/>
      <c r="M177" s="45" t="inlineStr">
        <is>
          <t>Lv 49 Absol</t>
        </is>
      </c>
      <c r="N177" s="46" t="n"/>
      <c r="Q177" s="47" t="inlineStr">
        <is>
          <t>Pokémon</t>
        </is>
      </c>
    </row>
    <row r="178">
      <c r="E178" s="48" t="inlineStr">
        <is>
          <t>Adamant</t>
        </is>
      </c>
      <c r="F178" s="48" t="inlineStr">
        <is>
          <t>Intimidate</t>
        </is>
      </c>
      <c r="G178" s="48" t="inlineStr">
        <is>
          <t>Modest</t>
        </is>
      </c>
      <c r="H178" s="48" t="inlineStr">
        <is>
          <t>Chlorophyll</t>
        </is>
      </c>
      <c r="I178" s="48" t="inlineStr">
        <is>
          <t>Adamant</t>
        </is>
      </c>
      <c r="J178" s="48" t="inlineStr">
        <is>
          <t>Sand Veil</t>
        </is>
      </c>
      <c r="K178" s="48" t="inlineStr">
        <is>
          <t>Naughty</t>
        </is>
      </c>
      <c r="L178" s="48" t="inlineStr">
        <is>
          <t>Adaptability</t>
        </is>
      </c>
      <c r="M178" s="48" t="inlineStr">
        <is>
          <t>Jolly</t>
        </is>
      </c>
      <c r="N178" s="48" t="inlineStr">
        <is>
          <t>Super Luck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1" t="inlineStr">
        <is>
          <t>Roar</t>
        </is>
      </c>
      <c r="F180" s="46" t="n"/>
      <c r="G180" s="50" t="inlineStr">
        <is>
          <t>Torment</t>
        </is>
      </c>
      <c r="H180" s="46" t="n"/>
      <c r="I180" s="59" t="inlineStr">
        <is>
          <t>Leech Seed</t>
        </is>
      </c>
      <c r="J180" s="46" t="n"/>
      <c r="K180" s="61" t="inlineStr">
        <is>
          <t>Surf</t>
        </is>
      </c>
      <c r="L180" s="46" t="n"/>
      <c r="M180" s="60" t="inlineStr">
        <is>
          <t>Aerial Ace</t>
        </is>
      </c>
      <c r="N180" s="46" t="n"/>
      <c r="Q180" s="47" t="inlineStr">
        <is>
          <t>Moves</t>
        </is>
      </c>
    </row>
    <row r="181">
      <c r="E181" s="51" t="inlineStr">
        <is>
          <t>Double Edge</t>
        </is>
      </c>
      <c r="F181" s="46" t="n"/>
      <c r="G181" s="51" t="inlineStr">
        <is>
          <t>Double Team</t>
        </is>
      </c>
      <c r="H181" s="46" t="n"/>
      <c r="I181" s="50" t="inlineStr">
        <is>
          <t>Feint Attack</t>
        </is>
      </c>
      <c r="J181" s="46" t="n"/>
      <c r="K181" s="51" t="inlineStr">
        <is>
          <t>Swords Dance</t>
        </is>
      </c>
      <c r="L181" s="46" t="n"/>
      <c r="M181" s="62" t="inlineStr">
        <is>
          <t>Rock Slide</t>
        </is>
      </c>
      <c r="N181" s="46" t="n"/>
    </row>
    <row r="182">
      <c r="E182" s="53" t="inlineStr">
        <is>
          <t>Sand Attack</t>
        </is>
      </c>
      <c r="F182" s="46" t="n"/>
      <c r="G182" s="51" t="inlineStr">
        <is>
          <t>Swagger</t>
        </is>
      </c>
      <c r="H182" s="46" t="n"/>
      <c r="I182" s="59" t="inlineStr">
        <is>
          <t>Needle Arm</t>
        </is>
      </c>
      <c r="J182" s="46" t="n"/>
      <c r="K182" s="51" t="inlineStr">
        <is>
          <t>Strength</t>
        </is>
      </c>
      <c r="L182" s="46" t="n"/>
      <c r="M182" s="51" t="inlineStr">
        <is>
          <t>Swords Dance</t>
        </is>
      </c>
      <c r="N182" s="46" t="n"/>
    </row>
    <row r="183">
      <c r="E183" s="50" t="inlineStr">
        <is>
          <t>Crunch</t>
        </is>
      </c>
      <c r="F183" s="46" t="n"/>
      <c r="G183" s="63" t="inlineStr">
        <is>
          <t>Extrasensory</t>
        </is>
      </c>
      <c r="H183" s="46" t="n"/>
      <c r="I183" s="59" t="inlineStr">
        <is>
          <t>Cotton Spore</t>
        </is>
      </c>
      <c r="J183" s="46" t="n"/>
      <c r="K183" s="51" t="inlineStr">
        <is>
          <t>Facade</t>
        </is>
      </c>
      <c r="L183" s="46" t="n"/>
      <c r="M183" s="51" t="inlineStr">
        <is>
          <t>Slash</t>
        </is>
      </c>
      <c r="N183" s="46" t="n"/>
    </row>
    <row r="185" ht="24" customHeight="1">
      <c r="B185" s="38" t="inlineStr">
        <is>
          <t>Ever Grande City - Phoebes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Phoebe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IFERROR(_xlfn.IMAGE("https://play.pokemonshowdown.com/sprites/gen5/dusclops.png"),"")</f>
        <v/>
      </c>
      <c r="G188" s="43">
        <f>IFERROR(_xlfn.IMAGE("https://play.pokemonshowdown.com/sprites/gen5/banette.png"),"")</f>
        <v/>
      </c>
      <c r="I188" s="43">
        <f>IFERROR(_xlfn.IMAGE("https://play.pokemonshowdown.com/sprites/gen5/sableye.png"),"")</f>
        <v/>
      </c>
      <c r="K188" s="43">
        <f>IFERROR(_xlfn.IMAGE("https://play.pokemonshowdown.com/sprites/gen5/banette.png"),"")</f>
        <v/>
      </c>
      <c r="M188" s="43">
        <f>IFERROR(_xlfn.IMAGE("https://play.pokemonshowdown.com/sprites/gen5/dusclops.png"),"")</f>
        <v/>
      </c>
      <c r="Q188" s="44" t="inlineStr">
        <is>
          <t>Optional
Items: Full Restore / Full Restore</t>
        </is>
      </c>
    </row>
    <row r="189">
      <c r="E189" s="45" t="inlineStr">
        <is>
          <t>Lv 48 Dusclops</t>
        </is>
      </c>
      <c r="F189" s="46" t="n"/>
      <c r="G189" s="45" t="inlineStr">
        <is>
          <t>Lv 49 Banette</t>
        </is>
      </c>
      <c r="H189" s="46" t="n"/>
      <c r="I189" s="45" t="inlineStr">
        <is>
          <t>Lv 50 Sableye</t>
        </is>
      </c>
      <c r="J189" s="46" t="n"/>
      <c r="K189" s="45" t="inlineStr">
        <is>
          <t>Lv 49 Banette</t>
        </is>
      </c>
      <c r="L189" s="46" t="n"/>
      <c r="M189" s="45" t="inlineStr">
        <is>
          <t>Lv 51 Dusclops</t>
        </is>
      </c>
      <c r="N189" s="46" t="n"/>
      <c r="Q189" s="47" t="inlineStr">
        <is>
          <t>Pokémon</t>
        </is>
      </c>
    </row>
    <row r="190">
      <c r="E190" s="48" t="inlineStr">
        <is>
          <t>Impish</t>
        </is>
      </c>
      <c r="F190" s="48" t="inlineStr">
        <is>
          <t>Pressure</t>
        </is>
      </c>
      <c r="G190" s="48" t="inlineStr">
        <is>
          <t>Naughty</t>
        </is>
      </c>
      <c r="H190" s="48" t="inlineStr">
        <is>
          <t>Clear Body</t>
        </is>
      </c>
      <c r="I190" s="48" t="inlineStr">
        <is>
          <t>Naughty</t>
        </is>
      </c>
      <c r="J190" s="48" t="inlineStr">
        <is>
          <t>Clear Body</t>
        </is>
      </c>
      <c r="K190" s="48" t="inlineStr">
        <is>
          <t>Naughty</t>
        </is>
      </c>
      <c r="L190" s="48" t="inlineStr">
        <is>
          <t>Clear Body</t>
        </is>
      </c>
      <c r="M190" s="48" t="inlineStr">
        <is>
          <t>Naughty</t>
        </is>
      </c>
      <c r="N190" s="48" t="inlineStr">
        <is>
          <t>Pressure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67" t="inlineStr">
        <is>
          <t>Shadow Punch</t>
        </is>
      </c>
      <c r="F192" s="46" t="n"/>
      <c r="G192" s="67" t="inlineStr">
        <is>
          <t>Shadow Ball</t>
        </is>
      </c>
      <c r="H192" s="46" t="n"/>
      <c r="I192" s="67" t="inlineStr">
        <is>
          <t>Shadow Ball</t>
        </is>
      </c>
      <c r="J192" s="46" t="n"/>
      <c r="K192" s="67" t="inlineStr">
        <is>
          <t>Shadow Ball</t>
        </is>
      </c>
      <c r="L192" s="46" t="n"/>
      <c r="M192" s="67" t="inlineStr">
        <is>
          <t>Shadow Ball</t>
        </is>
      </c>
      <c r="N192" s="46" t="n"/>
      <c r="Q192" s="47" t="inlineStr">
        <is>
          <t>Moves</t>
        </is>
      </c>
    </row>
    <row r="193">
      <c r="E193" s="67" t="inlineStr">
        <is>
          <t>Confuse Ray</t>
        </is>
      </c>
      <c r="F193" s="46" t="n"/>
      <c r="G193" s="67" t="inlineStr">
        <is>
          <t>Grudge</t>
        </is>
      </c>
      <c r="H193" s="46" t="n"/>
      <c r="I193" s="51" t="inlineStr">
        <is>
          <t>Double Team</t>
        </is>
      </c>
      <c r="J193" s="46" t="n"/>
      <c r="K193" s="63" t="inlineStr">
        <is>
          <t>Psychic</t>
        </is>
      </c>
      <c r="L193" s="46" t="n"/>
      <c r="M193" s="64" t="inlineStr">
        <is>
          <t>Ice Beam</t>
        </is>
      </c>
      <c r="N193" s="46" t="n"/>
    </row>
    <row r="194">
      <c r="E194" s="51" t="inlineStr">
        <is>
          <t>Curse</t>
        </is>
      </c>
      <c r="F194" s="46" t="n"/>
      <c r="G194" s="58" t="inlineStr">
        <is>
          <t>Will O Wisp</t>
        </is>
      </c>
      <c r="H194" s="46" t="n"/>
      <c r="I194" s="67" t="inlineStr">
        <is>
          <t>Night Shade</t>
        </is>
      </c>
      <c r="J194" s="46" t="n"/>
      <c r="K194" s="52" t="inlineStr">
        <is>
          <t>Thunderbolt</t>
        </is>
      </c>
      <c r="L194" s="46" t="n"/>
      <c r="M194" s="62" t="inlineStr">
        <is>
          <t>Rock Slide</t>
        </is>
      </c>
      <c r="N194" s="46" t="n"/>
    </row>
    <row r="195">
      <c r="E195" s="51" t="inlineStr">
        <is>
          <t>Protect</t>
        </is>
      </c>
      <c r="F195" s="46" t="n"/>
      <c r="G195" s="50" t="inlineStr">
        <is>
          <t>Feint Attack</t>
        </is>
      </c>
      <c r="H195" s="46" t="n"/>
      <c r="I195" s="50" t="inlineStr">
        <is>
          <t>Feint Attack</t>
        </is>
      </c>
      <c r="J195" s="46" t="n"/>
      <c r="K195" s="51" t="inlineStr">
        <is>
          <t>Facade</t>
        </is>
      </c>
      <c r="L195" s="46" t="n"/>
      <c r="M195" s="53" t="inlineStr">
        <is>
          <t>Earthquake</t>
        </is>
      </c>
      <c r="N195" s="46" t="n"/>
    </row>
    <row r="197" ht="24" customHeight="1">
      <c r="B197" s="38" t="inlineStr">
        <is>
          <t>Ever Grande City - Glacias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Glacia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IFERROR(_xlfn.IMAGE("https://play.pokemonshowdown.com/sprites/gen5/sealeo.png"),"")</f>
        <v/>
      </c>
      <c r="G200" s="43">
        <f>IFERROR(_xlfn.IMAGE("https://play.pokemonshowdown.com/sprites/gen5/glalie.png"),"")</f>
        <v/>
      </c>
      <c r="I200" s="43">
        <f>IFERROR(_xlfn.IMAGE("https://play.pokemonshowdown.com/sprites/gen5/sealeo.png"),"")</f>
        <v/>
      </c>
      <c r="K200" s="43">
        <f>IFERROR(_xlfn.IMAGE("https://play.pokemonshowdown.com/sprites/gen5/glalie.png"),"")</f>
        <v/>
      </c>
      <c r="M200" s="43">
        <f>IFERROR(_xlfn.IMAGE("https://play.pokemonshowdown.com/sprites/gen5/walrein.png"),"")</f>
        <v/>
      </c>
      <c r="Q200" s="44" t="inlineStr">
        <is>
          <t>Optional
Items: Full Restore / Full Restore</t>
        </is>
      </c>
    </row>
    <row r="201">
      <c r="E201" s="45" t="inlineStr">
        <is>
          <t>Lv 50 Sealeo</t>
        </is>
      </c>
      <c r="F201" s="46" t="n"/>
      <c r="G201" s="45" t="inlineStr">
        <is>
          <t>Lv 50 Glalie</t>
        </is>
      </c>
      <c r="H201" s="46" t="n"/>
      <c r="I201" s="45" t="inlineStr">
        <is>
          <t>Lv 52 Sealeo</t>
        </is>
      </c>
      <c r="J201" s="46" t="n"/>
      <c r="K201" s="45" t="inlineStr">
        <is>
          <t>Lv 52 Glalie</t>
        </is>
      </c>
      <c r="L201" s="46" t="n"/>
      <c r="M201" s="45" t="inlineStr">
        <is>
          <t>Lv 53 Walrein</t>
        </is>
      </c>
      <c r="N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Ice Body</t>
        </is>
      </c>
      <c r="G202" s="48" t="inlineStr">
        <is>
          <t>Naive</t>
        </is>
      </c>
      <c r="H202" s="48" t="inlineStr">
        <is>
          <t>Solid Rock</t>
        </is>
      </c>
      <c r="I202" s="48" t="inlineStr">
        <is>
          <t>Rash</t>
        </is>
      </c>
      <c r="J202" s="48" t="inlineStr">
        <is>
          <t>Ice Body</t>
        </is>
      </c>
      <c r="K202" s="48" t="inlineStr">
        <is>
          <t>Naive</t>
        </is>
      </c>
      <c r="L202" s="48" t="inlineStr">
        <is>
          <t>Solid Rock</t>
        </is>
      </c>
      <c r="M202" s="48" t="inlineStr">
        <is>
          <t>Naughty</t>
        </is>
      </c>
      <c r="N202" s="48" t="inlineStr">
        <is>
          <t>Filter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Encore</t>
        </is>
      </c>
      <c r="F204" s="46" t="n"/>
      <c r="G204" s="63" t="inlineStr">
        <is>
          <t>Light Screen</t>
        </is>
      </c>
      <c r="H204" s="46" t="n"/>
      <c r="I204" s="51" t="inlineStr">
        <is>
          <t>Attract</t>
        </is>
      </c>
      <c r="J204" s="46" t="n"/>
      <c r="K204" s="67" t="inlineStr">
        <is>
          <t>Shadow Ball</t>
        </is>
      </c>
      <c r="L204" s="46" t="n"/>
      <c r="M204" s="61" t="inlineStr">
        <is>
          <t>Surf</t>
        </is>
      </c>
      <c r="N204" s="46" t="n"/>
      <c r="Q204" s="47" t="inlineStr">
        <is>
          <t>Moves</t>
        </is>
      </c>
    </row>
    <row r="205">
      <c r="E205" s="51" t="inlineStr">
        <is>
          <t>Body Slam</t>
        </is>
      </c>
      <c r="F205" s="46" t="n"/>
      <c r="G205" s="50" t="inlineStr">
        <is>
          <t>Crunch</t>
        </is>
      </c>
      <c r="H205" s="46" t="n"/>
      <c r="I205" s="51" t="inlineStr">
        <is>
          <t>Double Edge</t>
        </is>
      </c>
      <c r="J205" s="46" t="n"/>
      <c r="K205" s="51" t="inlineStr">
        <is>
          <t>Explosion</t>
        </is>
      </c>
      <c r="L205" s="46" t="n"/>
      <c r="M205" s="51" t="inlineStr">
        <is>
          <t>Body Slam</t>
        </is>
      </c>
      <c r="N205" s="46" t="n"/>
    </row>
    <row r="206">
      <c r="E206" s="64" t="inlineStr">
        <is>
          <t>Hail</t>
        </is>
      </c>
      <c r="F206" s="46" t="n"/>
      <c r="G206" s="64" t="inlineStr">
        <is>
          <t>Icy Wind</t>
        </is>
      </c>
      <c r="H206" s="46" t="n"/>
      <c r="I206" s="64" t="inlineStr">
        <is>
          <t>Hail</t>
        </is>
      </c>
      <c r="J206" s="46" t="n"/>
      <c r="K206" s="64" t="inlineStr">
        <is>
          <t>Hail</t>
        </is>
      </c>
      <c r="L206" s="46" t="n"/>
      <c r="M206" s="64" t="inlineStr">
        <is>
          <t>Ice Beam</t>
        </is>
      </c>
      <c r="N206" s="46" t="n"/>
    </row>
    <row r="207">
      <c r="E207" s="64" t="inlineStr">
        <is>
          <t>Ice Ball</t>
        </is>
      </c>
      <c r="F207" s="46" t="n"/>
      <c r="G207" s="64" t="inlineStr">
        <is>
          <t>Ice Beam</t>
        </is>
      </c>
      <c r="H207" s="46" t="n"/>
      <c r="I207" s="64" t="inlineStr">
        <is>
          <t>Blizzard</t>
        </is>
      </c>
      <c r="J207" s="46" t="n"/>
      <c r="K207" s="64" t="inlineStr">
        <is>
          <t>Ice Beam</t>
        </is>
      </c>
      <c r="L207" s="46" t="n"/>
      <c r="M207" s="64" t="inlineStr">
        <is>
          <t>Sheer Cold</t>
        </is>
      </c>
      <c r="N207" s="46" t="n"/>
    </row>
    <row r="209" ht="24" customHeight="1">
      <c r="B209" s="38" t="inlineStr">
        <is>
          <t>Ever Grande City - Drakes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Elite Four</t>
        </is>
      </c>
      <c r="C211" s="41" t="n"/>
      <c r="D211" s="41" t="n"/>
      <c r="E211" s="42" t="inlineStr">
        <is>
          <t>Elite Four Drake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IFERROR(_xlfn.IMAGE("https://play.pokemonshowdown.com/sprites/gen5/shelgon.png"),"")</f>
        <v/>
      </c>
      <c r="G212" s="43">
        <f>IFERROR(_xlfn.IMAGE("https://play.pokemonshowdown.com/sprites/gen5/altaria.png"),"")</f>
        <v/>
      </c>
      <c r="I212" s="43">
        <f>IFERROR(_xlfn.IMAGE("https://play.pokemonshowdown.com/sprites/gen5/kingdra.png"),"")</f>
        <v/>
      </c>
      <c r="K212" s="43">
        <f>IFERROR(_xlfn.IMAGE("https://play.pokemonshowdown.com/sprites/gen5/flygon.png"),"")</f>
        <v/>
      </c>
      <c r="M212" s="43">
        <f>IFERROR(_xlfn.IMAGE("https://play.pokemonshowdown.com/sprites/gen5/salamence.png"),"")</f>
        <v/>
      </c>
      <c r="Q212" s="44" t="inlineStr">
        <is>
          <t>Optional
Items: Full Restore / Full Restore</t>
        </is>
      </c>
    </row>
    <row r="213">
      <c r="E213" s="45" t="inlineStr">
        <is>
          <t>Lv 52 Shelgon</t>
        </is>
      </c>
      <c r="F213" s="46" t="n"/>
      <c r="G213" s="45" t="inlineStr">
        <is>
          <t>Lv 54 Altaria</t>
        </is>
      </c>
      <c r="H213" s="46" t="n"/>
      <c r="I213" s="45" t="inlineStr">
        <is>
          <t>Lv 53 Kingdra</t>
        </is>
      </c>
      <c r="J213" s="46" t="n"/>
      <c r="K213" s="45" t="inlineStr">
        <is>
          <t>Lv 53 Flygon</t>
        </is>
      </c>
      <c r="L213" s="46" t="n"/>
      <c r="M213" s="45" t="inlineStr">
        <is>
          <t>Lv 55 Salamence</t>
        </is>
      </c>
      <c r="N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Rock Head</t>
        </is>
      </c>
      <c r="G214" s="48" t="inlineStr">
        <is>
          <t>Hasty</t>
        </is>
      </c>
      <c r="H214" s="48" t="inlineStr">
        <is>
          <t>Serene Grace</t>
        </is>
      </c>
      <c r="I214" s="48" t="inlineStr">
        <is>
          <t>Naive</t>
        </is>
      </c>
      <c r="J214" s="48" t="inlineStr">
        <is>
          <t>Swift Swim</t>
        </is>
      </c>
      <c r="K214" s="48" t="inlineStr">
        <is>
          <t>Naive</t>
        </is>
      </c>
      <c r="L214" s="48" t="inlineStr">
        <is>
          <t>Levitate</t>
        </is>
      </c>
      <c r="M214" s="48" t="inlineStr">
        <is>
          <t>Hasty</t>
        </is>
      </c>
      <c r="N214" s="48" t="inlineStr">
        <is>
          <t>Intimidate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Sitrus Berry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Rock Tomb</t>
        </is>
      </c>
      <c r="F216" s="46" t="n"/>
      <c r="G216" s="51" t="inlineStr">
        <is>
          <t>Double Edge</t>
        </is>
      </c>
      <c r="H216" s="46" t="n"/>
      <c r="I216" s="51" t="inlineStr">
        <is>
          <t>Smokescreen</t>
        </is>
      </c>
      <c r="J216" s="46" t="n"/>
      <c r="K216" s="58" t="inlineStr">
        <is>
          <t>Flamethrower</t>
        </is>
      </c>
      <c r="L216" s="46" t="n"/>
      <c r="M216" s="58" t="inlineStr">
        <is>
          <t>Flamethrower</t>
        </is>
      </c>
      <c r="N216" s="46" t="n"/>
      <c r="Q216" s="47" t="inlineStr">
        <is>
          <t>Moves</t>
        </is>
      </c>
    </row>
    <row r="217">
      <c r="E217" s="68" t="inlineStr">
        <is>
          <t>Dragon Claw</t>
        </is>
      </c>
      <c r="F217" s="46" t="n"/>
      <c r="G217" s="68" t="inlineStr">
        <is>
          <t>Dragon Breath</t>
        </is>
      </c>
      <c r="H217" s="46" t="n"/>
      <c r="I217" s="68" t="inlineStr">
        <is>
          <t>Dragon Dance</t>
        </is>
      </c>
      <c r="J217" s="46" t="n"/>
      <c r="K217" s="50" t="inlineStr">
        <is>
          <t>Crunch</t>
        </is>
      </c>
      <c r="L217" s="46" t="n"/>
      <c r="M217" s="68" t="inlineStr">
        <is>
          <t>Dragon Claw</t>
        </is>
      </c>
      <c r="N217" s="46" t="n"/>
    </row>
    <row r="218">
      <c r="E218" s="51" t="inlineStr">
        <is>
          <t>Protect</t>
        </is>
      </c>
      <c r="F218" s="46" t="n"/>
      <c r="G218" s="68" t="inlineStr">
        <is>
          <t>Dragon Dance</t>
        </is>
      </c>
      <c r="H218" s="46" t="n"/>
      <c r="I218" s="61" t="inlineStr">
        <is>
          <t>Surf</t>
        </is>
      </c>
      <c r="J218" s="46" t="n"/>
      <c r="K218" s="68" t="inlineStr">
        <is>
          <t>Dragon Breath</t>
        </is>
      </c>
      <c r="L218" s="46" t="n"/>
      <c r="M218" s="62" t="inlineStr">
        <is>
          <t>Rock Slide</t>
        </is>
      </c>
      <c r="N218" s="46" t="n"/>
    </row>
    <row r="219">
      <c r="E219" s="51" t="inlineStr">
        <is>
          <t>Double Edge</t>
        </is>
      </c>
      <c r="F219" s="46" t="n"/>
      <c r="G219" s="60" t="inlineStr">
        <is>
          <t>Aerial Ace</t>
        </is>
      </c>
      <c r="H219" s="46" t="n"/>
      <c r="I219" s="51" t="inlineStr">
        <is>
          <t>Body Slam</t>
        </is>
      </c>
      <c r="J219" s="46" t="n"/>
      <c r="K219" s="53" t="inlineStr">
        <is>
          <t>Earthquake</t>
        </is>
      </c>
      <c r="L219" s="46" t="n"/>
      <c r="M219" s="50" t="inlineStr">
        <is>
          <t>Crunch</t>
        </is>
      </c>
      <c r="N219" s="46" t="n"/>
    </row>
    <row r="221" ht="24" customHeight="1">
      <c r="B221" s="38" t="inlineStr">
        <is>
          <t>Ever Grande City - Champions Room   (Elite Four &amp; Champion)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Champion</t>
        </is>
      </c>
      <c r="C223" s="41" t="n"/>
      <c r="D223" s="41" t="n"/>
      <c r="E223" s="42" t="inlineStr">
        <is>
          <t>Champion Wallace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IFERROR(_xlfn.IMAGE("https://play.pokemonshowdown.com/sprites/gen5/wailord.png"),"")</f>
        <v/>
      </c>
      <c r="G224" s="43">
        <f>IFERROR(_xlfn.IMAGE("https://play.pokemonshowdown.com/sprites/gen5/tentacruel.png"),"")</f>
        <v/>
      </c>
      <c r="I224" s="43">
        <f>IFERROR(_xlfn.IMAGE("https://play.pokemonshowdown.com/sprites/gen5/ludicolo.png"),"")</f>
        <v/>
      </c>
      <c r="K224" s="43">
        <f>IFERROR(_xlfn.IMAGE("https://play.pokemonshowdown.com/sprites/gen5/whiscash.png"),"")</f>
        <v/>
      </c>
      <c r="M224" s="43">
        <f>IFERROR(_xlfn.IMAGE("https://play.pokemonshowdown.com/sprites/gen5/gyarados.png"),"")</f>
        <v/>
      </c>
      <c r="O224" s="43">
        <f>IFERROR(_xlfn.IMAGE("https://play.pokemonshowdown.com/sprites/gen5/milotic.png"),"")</f>
        <v/>
      </c>
      <c r="Q224" s="44" t="inlineStr">
        <is>
          <t>Items: Full Restore / Full Restore / Full Restore / Full Restore</t>
        </is>
      </c>
    </row>
    <row r="225">
      <c r="E225" s="45" t="inlineStr">
        <is>
          <t>Lv 57 Wailord</t>
        </is>
      </c>
      <c r="F225" s="46" t="n"/>
      <c r="G225" s="45" t="inlineStr">
        <is>
          <t>Lv 55 Tentacruel</t>
        </is>
      </c>
      <c r="H225" s="46" t="n"/>
      <c r="I225" s="45" t="inlineStr">
        <is>
          <t>Lv 56 Ludicolo</t>
        </is>
      </c>
      <c r="J225" s="46" t="n"/>
      <c r="K225" s="45" t="inlineStr">
        <is>
          <t>Lv 56 Whiscash</t>
        </is>
      </c>
      <c r="L225" s="46" t="n"/>
      <c r="M225" s="45" t="inlineStr">
        <is>
          <t>Lv 56 Gyarados</t>
        </is>
      </c>
      <c r="N225" s="46" t="n"/>
      <c r="O225" s="45" t="inlineStr">
        <is>
          <t>Lv 58 Milotic</t>
        </is>
      </c>
      <c r="P225" s="46" t="n"/>
      <c r="Q225" s="47" t="inlineStr">
        <is>
          <t>Pokémon</t>
        </is>
      </c>
    </row>
    <row r="226">
      <c r="E226" s="48" t="inlineStr">
        <is>
          <t>Lonely</t>
        </is>
      </c>
      <c r="F226" s="48" t="inlineStr">
        <is>
          <t>Pressure</t>
        </is>
      </c>
      <c r="G226" s="48" t="inlineStr">
        <is>
          <t>Timid</t>
        </is>
      </c>
      <c r="H226" s="48" t="inlineStr">
        <is>
          <t>Rain Dish</t>
        </is>
      </c>
      <c r="I226" s="48" t="inlineStr">
        <is>
          <t>Modest</t>
        </is>
      </c>
      <c r="J226" s="48" t="inlineStr">
        <is>
          <t>Swift Swim</t>
        </is>
      </c>
      <c r="K226" s="48" t="inlineStr">
        <is>
          <t>Naughty</t>
        </is>
      </c>
      <c r="L226" s="48" t="inlineStr">
        <is>
          <t>Hydration</t>
        </is>
      </c>
      <c r="M226" s="48" t="inlineStr">
        <is>
          <t>Hasty</t>
        </is>
      </c>
      <c r="N226" s="48" t="inlineStr">
        <is>
          <t>Intimidate</t>
        </is>
      </c>
      <c r="O226" s="48" t="inlineStr">
        <is>
          <t>Calm</t>
        </is>
      </c>
      <c r="P226" s="48" t="inlineStr">
        <is>
          <t>Filter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(None)</t>
        </is>
      </c>
      <c r="L227" s="46" t="n"/>
      <c r="M227" s="49" t="inlineStr">
        <is>
          <t>(None)</t>
        </is>
      </c>
      <c r="N227" s="46" t="n"/>
      <c r="O227" s="49" t="inlineStr">
        <is>
          <t>Sitrus Berry</t>
        </is>
      </c>
      <c r="P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1" t="inlineStr">
        <is>
          <t>Rain Dance</t>
        </is>
      </c>
      <c r="F228" s="46" t="n"/>
      <c r="G228" s="55" t="inlineStr">
        <is>
          <t>Toxic</t>
        </is>
      </c>
      <c r="H228" s="46" t="n"/>
      <c r="I228" s="59" t="inlineStr">
        <is>
          <t>Giga Drain</t>
        </is>
      </c>
      <c r="J228" s="46" t="n"/>
      <c r="K228" s="53" t="inlineStr">
        <is>
          <t>Earthquake</t>
        </is>
      </c>
      <c r="L228" s="46" t="n"/>
      <c r="M228" s="68" t="inlineStr">
        <is>
          <t>Dragon Dance</t>
        </is>
      </c>
      <c r="N228" s="46" t="n"/>
      <c r="O228" s="51" t="inlineStr">
        <is>
          <t>Recover</t>
        </is>
      </c>
      <c r="P228" s="46" t="n"/>
      <c r="Q228" s="47" t="inlineStr">
        <is>
          <t>Moves</t>
        </is>
      </c>
    </row>
    <row r="229">
      <c r="E229" s="61" t="inlineStr">
        <is>
          <t>Water Spout</t>
        </is>
      </c>
      <c r="F229" s="46" t="n"/>
      <c r="G229" s="61" t="inlineStr">
        <is>
          <t>Hydro Pump</t>
        </is>
      </c>
      <c r="H229" s="46" t="n"/>
      <c r="I229" s="61" t="inlineStr">
        <is>
          <t>Surf</t>
        </is>
      </c>
      <c r="J229" s="46" t="n"/>
      <c r="K229" s="61" t="inlineStr">
        <is>
          <t>Surf</t>
        </is>
      </c>
      <c r="L229" s="46" t="n"/>
      <c r="M229" s="53" t="inlineStr">
        <is>
          <t>Earthquake</t>
        </is>
      </c>
      <c r="N229" s="46" t="n"/>
      <c r="O229" s="61" t="inlineStr">
        <is>
          <t>Surf</t>
        </is>
      </c>
      <c r="P229" s="46" t="n"/>
    </row>
    <row r="230">
      <c r="E230" s="51" t="inlineStr">
        <is>
          <t>Double Edge</t>
        </is>
      </c>
      <c r="F230" s="46" t="n"/>
      <c r="G230" s="55" t="inlineStr">
        <is>
          <t>Sludge Bomb</t>
        </is>
      </c>
      <c r="H230" s="46" t="n"/>
      <c r="I230" s="59" t="inlineStr">
        <is>
          <t>Leech Seed</t>
        </is>
      </c>
      <c r="J230" s="46" t="n"/>
      <c r="K230" s="63" t="inlineStr">
        <is>
          <t>Amnesia</t>
        </is>
      </c>
      <c r="L230" s="46" t="n"/>
      <c r="M230" s="51" t="inlineStr">
        <is>
          <t>Hyper Beam</t>
        </is>
      </c>
      <c r="N230" s="46" t="n"/>
      <c r="O230" s="64" t="inlineStr">
        <is>
          <t>Ice Beam</t>
        </is>
      </c>
      <c r="P230" s="46" t="n"/>
    </row>
    <row r="231">
      <c r="E231" s="64" t="inlineStr">
        <is>
          <t>Blizzard</t>
        </is>
      </c>
      <c r="F231" s="46" t="n"/>
      <c r="G231" s="64" t="inlineStr">
        <is>
          <t>Ice Beam</t>
        </is>
      </c>
      <c r="H231" s="46" t="n"/>
      <c r="I231" s="51" t="inlineStr">
        <is>
          <t>Double Team</t>
        </is>
      </c>
      <c r="J231" s="46" t="n"/>
      <c r="K231" s="51" t="inlineStr">
        <is>
          <t>Hyper Beam</t>
        </is>
      </c>
      <c r="L231" s="46" t="n"/>
      <c r="M231" s="61" t="inlineStr">
        <is>
          <t>Surf</t>
        </is>
      </c>
      <c r="N231" s="46" t="n"/>
      <c r="O231" s="55" t="inlineStr">
        <is>
          <t>Toxic</t>
        </is>
      </c>
      <c r="P231" s="46" t="n"/>
    </row>
    <row r="233" ht="24" customHeight="1">
      <c r="B233" s="38" t="inlineStr">
        <is>
          <t>Unknown Location (no script reference)   (Unassigned)</t>
        </is>
      </c>
      <c r="C233" s="39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</row>
    <row r="235" ht="20" customHeight="1">
      <c r="B235" s="40" t="inlineStr">
        <is>
          <t>Leader</t>
        </is>
      </c>
      <c r="C235" s="41" t="n"/>
      <c r="D235" s="41" t="n"/>
      <c r="E235" s="42" t="inlineStr">
        <is>
          <t>Leader Brawly (Rematch 1)</t>
        </is>
      </c>
      <c r="F235" s="41" t="n"/>
      <c r="G235" s="41" t="n"/>
      <c r="H235" s="41" t="n"/>
      <c r="I235" s="41" t="n"/>
      <c r="J235" s="41" t="n"/>
      <c r="K235" s="41" t="n"/>
      <c r="L235" s="41" t="n"/>
      <c r="M235" s="41" t="n"/>
      <c r="N235" s="41" t="n"/>
      <c r="O235" s="41" t="n"/>
      <c r="P235" s="41" t="n"/>
      <c r="Q235" s="41" t="n"/>
    </row>
    <row r="236" ht="69" customHeight="1">
      <c r="E236" s="43">
        <f>IFERROR(_xlfn.IMAGE("https://play.pokemonshowdown.com/sprites/gen5/machamp.png"),"")</f>
        <v/>
      </c>
      <c r="G236" s="43">
        <f>IFERROR(_xlfn.IMAGE("https://play.pokemonshowdown.com/sprites/gen5/meditite.png"),"")</f>
        <v/>
      </c>
      <c r="I236" s="43">
        <f>IFERROR(_xlfn.IMAGE("https://play.pokemonshowdown.com/sprites/gen5/hitmontop.png"),"")</f>
        <v/>
      </c>
      <c r="K236" s="43">
        <f>IFERROR(_xlfn.IMAGE("https://play.pokemonshowdown.com/sprites/gen5/hariyama.png"),"")</f>
        <v/>
      </c>
      <c r="Q236" s="44" t="inlineStr">
        <is>
          <t>DOUBLE BATTLE
Items: Full Restore / Full Restore / Full Restore</t>
        </is>
      </c>
    </row>
    <row r="237">
      <c r="E237" s="45" t="inlineStr">
        <is>
          <t>Lv 33 Machamp</t>
        </is>
      </c>
      <c r="F237" s="46" t="n"/>
      <c r="G237" s="45" t="inlineStr">
        <is>
          <t>Lv 33 Meditite</t>
        </is>
      </c>
      <c r="H237" s="46" t="n"/>
      <c r="I237" s="45" t="inlineStr">
        <is>
          <t>Lv 35 Hitmontop</t>
        </is>
      </c>
      <c r="J237" s="46" t="n"/>
      <c r="K237" s="45" t="inlineStr">
        <is>
          <t>Lv 37 Hariyama</t>
        </is>
      </c>
      <c r="L237" s="46" t="n"/>
      <c r="Q237" s="47" t="inlineStr">
        <is>
          <t>Pokémon</t>
        </is>
      </c>
    </row>
    <row r="238">
      <c r="E238" s="48" t="inlineStr">
        <is>
          <t>Adamant</t>
        </is>
      </c>
      <c r="F238" s="48" t="inlineStr">
        <is>
          <t>No Guard</t>
        </is>
      </c>
      <c r="G238" s="48" t="inlineStr">
        <is>
          <t>Impish</t>
        </is>
      </c>
      <c r="H238" s="48" t="inlineStr">
        <is>
          <t>Pure Power</t>
        </is>
      </c>
      <c r="I238" s="48" t="inlineStr">
        <is>
          <t>Adamant</t>
        </is>
      </c>
      <c r="J238" s="48" t="inlineStr">
        <is>
          <t>Technician</t>
        </is>
      </c>
      <c r="K238" s="48" t="inlineStr">
        <is>
          <t>Adamant</t>
        </is>
      </c>
      <c r="L238" s="48" t="inlineStr">
        <is>
          <t>Guts</t>
        </is>
      </c>
      <c r="Q238" s="47" t="inlineStr">
        <is>
          <t>Nature / Ability</t>
        </is>
      </c>
    </row>
    <row r="239">
      <c r="B239" s="47" t="inlineStr">
        <is>
          <t>AI Flags:</t>
        </is>
      </c>
      <c r="E239" s="49" t="inlineStr">
        <is>
          <t>Sitrus Berry</t>
        </is>
      </c>
      <c r="F239" s="46" t="n"/>
      <c r="G239" s="49" t="inlineStr">
        <is>
          <t>(None)</t>
        </is>
      </c>
      <c r="H239" s="46" t="n"/>
      <c r="I239" s="49" t="inlineStr">
        <is>
          <t>(None)</t>
        </is>
      </c>
      <c r="J239" s="46" t="n"/>
      <c r="K239" s="49" t="inlineStr">
        <is>
          <t>Sitrus Berry</t>
        </is>
      </c>
      <c r="L239" s="46" t="n"/>
      <c r="Q239" s="47" t="inlineStr">
        <is>
          <t>Item</t>
        </is>
      </c>
    </row>
    <row r="240">
      <c r="B240" s="44" t="inlineStr">
        <is>
          <t>Smart Trainer</t>
        </is>
      </c>
      <c r="E240" s="65" t="inlineStr">
        <is>
          <t>Karate Chop</t>
        </is>
      </c>
      <c r="F240" s="46" t="n"/>
      <c r="G240" s="63" t="inlineStr">
        <is>
          <t>Psychic</t>
        </is>
      </c>
      <c r="H240" s="46" t="n"/>
      <c r="I240" s="50" t="inlineStr">
        <is>
          <t>Pursuit</t>
        </is>
      </c>
      <c r="J240" s="46" t="n"/>
      <c r="K240" s="51" t="inlineStr">
        <is>
          <t>Fake Out</t>
        </is>
      </c>
      <c r="L240" s="46" t="n"/>
      <c r="Q240" s="47" t="inlineStr">
        <is>
          <t>Moves</t>
        </is>
      </c>
    </row>
    <row r="241">
      <c r="E241" s="62" t="inlineStr">
        <is>
          <t>Rock Slide</t>
        </is>
      </c>
      <c r="F241" s="46" t="n"/>
      <c r="G241" s="63" t="inlineStr">
        <is>
          <t>Light Screen</t>
        </is>
      </c>
      <c r="H241" s="46" t="n"/>
      <c r="I241" s="65" t="inlineStr">
        <is>
          <t>Counter</t>
        </is>
      </c>
      <c r="J241" s="46" t="n"/>
      <c r="K241" s="65" t="inlineStr">
        <is>
          <t>Focus Punch</t>
        </is>
      </c>
      <c r="L241" s="46" t="n"/>
    </row>
    <row r="242">
      <c r="E242" s="65" t="inlineStr">
        <is>
          <t>Focus Punch</t>
        </is>
      </c>
      <c r="F242" s="46" t="n"/>
      <c r="G242" s="63" t="inlineStr">
        <is>
          <t>Reflect</t>
        </is>
      </c>
      <c r="H242" s="46" t="n"/>
      <c r="I242" s="51" t="inlineStr">
        <is>
          <t>Protect</t>
        </is>
      </c>
      <c r="J242" s="46" t="n"/>
      <c r="K242" s="51" t="inlineStr">
        <is>
          <t>Belly Drum</t>
        </is>
      </c>
      <c r="L242" s="46" t="n"/>
    </row>
    <row r="243">
      <c r="E243" s="65" t="inlineStr">
        <is>
          <t>Bulk Up</t>
        </is>
      </c>
      <c r="F243" s="46" t="n"/>
      <c r="G243" s="65" t="inlineStr">
        <is>
          <t>Focus Punch</t>
        </is>
      </c>
      <c r="H243" s="46" t="n"/>
      <c r="I243" s="65" t="inlineStr">
        <is>
          <t>Triple Kick</t>
        </is>
      </c>
      <c r="J243" s="46" t="n"/>
      <c r="K243" s="53" t="inlineStr">
        <is>
          <t>Earthquake</t>
        </is>
      </c>
      <c r="L243" s="46" t="n"/>
    </row>
    <row r="245" ht="20" customHeight="1">
      <c r="B245" s="40" t="inlineStr">
        <is>
          <t>Leader</t>
        </is>
      </c>
      <c r="C245" s="41" t="n"/>
      <c r="D245" s="41" t="n"/>
      <c r="E245" s="42" t="inlineStr">
        <is>
          <t>Leader Brawly (Rematch 2)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IFERROR(_xlfn.IMAGE("https://play.pokemonshowdown.com/sprites/gen5/machamp.png"),"")</f>
        <v/>
      </c>
      <c r="G246" s="43">
        <f>IFERROR(_xlfn.IMAGE("https://play.pokemonshowdown.com/sprites/gen5/medicham.png"),"")</f>
        <v/>
      </c>
      <c r="I246" s="43">
        <f>IFERROR(_xlfn.IMAGE("https://play.pokemonshowdown.com/sprites/gen5/hitmontop.png"),"")</f>
        <v/>
      </c>
      <c r="K246" s="43">
        <f>IFERROR(_xlfn.IMAGE("https://play.pokemonshowdown.com/sprites/gen5/hariyama.png"),"")</f>
        <v/>
      </c>
      <c r="Q246" s="44" t="inlineStr">
        <is>
          <t>DOUBLE BATTLE
Items: Full Restore / Full Restore / Full Restore</t>
        </is>
      </c>
    </row>
    <row r="247">
      <c r="E247" s="45" t="inlineStr">
        <is>
          <t>Lv 38 Machamp</t>
        </is>
      </c>
      <c r="F247" s="46" t="n"/>
      <c r="G247" s="45" t="inlineStr">
        <is>
          <t>Lv 38 Medicham</t>
        </is>
      </c>
      <c r="H247" s="46" t="n"/>
      <c r="I247" s="45" t="inlineStr">
        <is>
          <t>Lv 40 Hitmontop</t>
        </is>
      </c>
      <c r="J247" s="46" t="n"/>
      <c r="K247" s="45" t="inlineStr">
        <is>
          <t>Lv 42 Hariyama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No Guard</t>
        </is>
      </c>
      <c r="G248" s="48" t="inlineStr">
        <is>
          <t>Impish</t>
        </is>
      </c>
      <c r="H248" s="48" t="inlineStr">
        <is>
          <t>Pure Power</t>
        </is>
      </c>
      <c r="I248" s="48" t="inlineStr">
        <is>
          <t>Adamant</t>
        </is>
      </c>
      <c r="J248" s="48" t="inlineStr">
        <is>
          <t>Technician</t>
        </is>
      </c>
      <c r="K248" s="48" t="inlineStr">
        <is>
          <t>Adamant</t>
        </is>
      </c>
      <c r="L248" s="48" t="inlineStr">
        <is>
          <t>Guts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Sitrus Berry</t>
        </is>
      </c>
      <c r="F249" s="46" t="n"/>
      <c r="G249" s="49" t="inlineStr">
        <is>
          <t>(None)</t>
        </is>
      </c>
      <c r="H249" s="46" t="n"/>
      <c r="I249" s="49" t="inlineStr">
        <is>
          <t>(None)</t>
        </is>
      </c>
      <c r="J249" s="46" t="n"/>
      <c r="K249" s="49" t="inlineStr">
        <is>
          <t>Sitrus Berry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65" t="inlineStr">
        <is>
          <t>Karate Chop</t>
        </is>
      </c>
      <c r="F250" s="46" t="n"/>
      <c r="G250" s="63" t="inlineStr">
        <is>
          <t>Psychic</t>
        </is>
      </c>
      <c r="H250" s="46" t="n"/>
      <c r="I250" s="50" t="inlineStr">
        <is>
          <t>Pursuit</t>
        </is>
      </c>
      <c r="J250" s="46" t="n"/>
      <c r="K250" s="51" t="inlineStr">
        <is>
          <t>Fake Out</t>
        </is>
      </c>
      <c r="L250" s="46" t="n"/>
      <c r="Q250" s="47" t="inlineStr">
        <is>
          <t>Moves</t>
        </is>
      </c>
    </row>
    <row r="251">
      <c r="E251" s="62" t="inlineStr">
        <is>
          <t>Rock Slide</t>
        </is>
      </c>
      <c r="F251" s="46" t="n"/>
      <c r="G251" s="63" t="inlineStr">
        <is>
          <t>Light Screen</t>
        </is>
      </c>
      <c r="H251" s="46" t="n"/>
      <c r="I251" s="65" t="inlineStr">
        <is>
          <t>Counter</t>
        </is>
      </c>
      <c r="J251" s="46" t="n"/>
      <c r="K251" s="65" t="inlineStr">
        <is>
          <t>Focus Punch</t>
        </is>
      </c>
      <c r="L251" s="46" t="n"/>
    </row>
    <row r="252">
      <c r="E252" s="65" t="inlineStr">
        <is>
          <t>Focus Punch</t>
        </is>
      </c>
      <c r="F252" s="46" t="n"/>
      <c r="G252" s="63" t="inlineStr">
        <is>
          <t>Reflect</t>
        </is>
      </c>
      <c r="H252" s="46" t="n"/>
      <c r="I252" s="51" t="inlineStr">
        <is>
          <t>Protect</t>
        </is>
      </c>
      <c r="J252" s="46" t="n"/>
      <c r="K252" s="51" t="inlineStr">
        <is>
          <t>Belly Drum</t>
        </is>
      </c>
      <c r="L252" s="46" t="n"/>
    </row>
    <row r="253">
      <c r="E253" s="65" t="inlineStr">
        <is>
          <t>Bulk Up</t>
        </is>
      </c>
      <c r="F253" s="46" t="n"/>
      <c r="G253" s="65" t="inlineStr">
        <is>
          <t>Focus Punch</t>
        </is>
      </c>
      <c r="H253" s="46" t="n"/>
      <c r="I253" s="65" t="inlineStr">
        <is>
          <t>Triple Kick</t>
        </is>
      </c>
      <c r="J253" s="46" t="n"/>
      <c r="K253" s="53" t="inlineStr">
        <is>
          <t>Earthquake</t>
        </is>
      </c>
      <c r="L253" s="46" t="n"/>
    </row>
    <row r="255" ht="20" customHeight="1">
      <c r="B255" s="40" t="inlineStr">
        <is>
          <t>Leader</t>
        </is>
      </c>
      <c r="C255" s="41" t="n"/>
      <c r="D255" s="41" t="n"/>
      <c r="E255" s="42" t="inlineStr">
        <is>
          <t>Leader Brawly (Rematch 3)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IFERROR(_xlfn.IMAGE("https://play.pokemonshowdown.com/sprites/gen5/hitmonchan.png"),"")</f>
        <v/>
      </c>
      <c r="G256" s="43">
        <f>IFERROR(_xlfn.IMAGE("https://play.pokemonshowdown.com/sprites/gen5/machamp.png"),"")</f>
        <v/>
      </c>
      <c r="I256" s="43">
        <f>IFERROR(_xlfn.IMAGE("https://play.pokemonshowdown.com/sprites/gen5/medicham.png"),"")</f>
        <v/>
      </c>
      <c r="K256" s="43">
        <f>IFERROR(_xlfn.IMAGE("https://play.pokemonshowdown.com/sprites/gen5/hitmontop.png"),"")</f>
        <v/>
      </c>
      <c r="M256" s="43">
        <f>IFERROR(_xlfn.IMAGE("https://play.pokemonshowdown.com/sprites/gen5/hariyama.png"),"")</f>
        <v/>
      </c>
      <c r="Q256" s="44" t="inlineStr">
        <is>
          <t>DOUBLE BATTLE
Items: Full Restore / Full Restore / Full Restore</t>
        </is>
      </c>
    </row>
    <row r="257">
      <c r="E257" s="45" t="inlineStr">
        <is>
          <t>Lv 40 Hitmonchan</t>
        </is>
      </c>
      <c r="F257" s="46" t="n"/>
      <c r="G257" s="45" t="inlineStr">
        <is>
          <t>Lv 43 Machamp</t>
        </is>
      </c>
      <c r="H257" s="46" t="n"/>
      <c r="I257" s="45" t="inlineStr">
        <is>
          <t>Lv 43 Medicham</t>
        </is>
      </c>
      <c r="J257" s="46" t="n"/>
      <c r="K257" s="45" t="inlineStr">
        <is>
          <t>Lv 45 Hitmontop</t>
        </is>
      </c>
      <c r="L257" s="46" t="n"/>
      <c r="M257" s="45" t="inlineStr">
        <is>
          <t>Lv 47 Hariyama</t>
        </is>
      </c>
      <c r="N257" s="46" t="n"/>
      <c r="Q257" s="47" t="inlineStr">
        <is>
          <t>Pokémon</t>
        </is>
      </c>
    </row>
    <row r="258">
      <c r="E258" s="48" t="inlineStr">
        <is>
          <t>Adamant</t>
        </is>
      </c>
      <c r="F258" s="48" t="inlineStr">
        <is>
          <t>Scrappy</t>
        </is>
      </c>
      <c r="G258" s="48" t="inlineStr">
        <is>
          <t>Adamant</t>
        </is>
      </c>
      <c r="H258" s="48" t="inlineStr">
        <is>
          <t>No Guard</t>
        </is>
      </c>
      <c r="I258" s="48" t="inlineStr">
        <is>
          <t>Impish</t>
        </is>
      </c>
      <c r="J258" s="48" t="inlineStr">
        <is>
          <t>Pure Power</t>
        </is>
      </c>
      <c r="K258" s="48" t="inlineStr">
        <is>
          <t>Adamant</t>
        </is>
      </c>
      <c r="L258" s="48" t="inlineStr">
        <is>
          <t>Technician</t>
        </is>
      </c>
      <c r="M258" s="48" t="inlineStr">
        <is>
          <t>Adamant</t>
        </is>
      </c>
      <c r="N258" s="48" t="inlineStr">
        <is>
          <t>Guts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(None)</t>
        </is>
      </c>
      <c r="F259" s="46" t="n"/>
      <c r="G259" s="49" t="inlineStr">
        <is>
          <t>Sitrus Berry</t>
        </is>
      </c>
      <c r="H259" s="46" t="n"/>
      <c r="I259" s="49" t="inlineStr">
        <is>
          <t>(None)</t>
        </is>
      </c>
      <c r="J259" s="46" t="n"/>
      <c r="K259" s="49" t="inlineStr">
        <is>
          <t>(None)</t>
        </is>
      </c>
      <c r="L259" s="46" t="n"/>
      <c r="M259" s="49" t="inlineStr">
        <is>
          <t>Sitrus Berry</t>
        </is>
      </c>
      <c r="N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5" t="inlineStr">
        <is>
          <t>Sky Uppercut</t>
        </is>
      </c>
      <c r="F260" s="46" t="n"/>
      <c r="G260" s="65" t="inlineStr">
        <is>
          <t>Karate Chop</t>
        </is>
      </c>
      <c r="H260" s="46" t="n"/>
      <c r="I260" s="65" t="inlineStr">
        <is>
          <t>Focus Punch</t>
        </is>
      </c>
      <c r="J260" s="46" t="n"/>
      <c r="K260" s="50" t="inlineStr">
        <is>
          <t>Pursuit</t>
        </is>
      </c>
      <c r="L260" s="46" t="n"/>
      <c r="M260" s="51" t="inlineStr">
        <is>
          <t>Fake Out</t>
        </is>
      </c>
      <c r="N260" s="46" t="n"/>
      <c r="Q260" s="47" t="inlineStr">
        <is>
          <t>Moves</t>
        </is>
      </c>
    </row>
    <row r="261">
      <c r="E261" s="51" t="inlineStr">
        <is>
          <t>Protect</t>
        </is>
      </c>
      <c r="F261" s="46" t="n"/>
      <c r="G261" s="62" t="inlineStr">
        <is>
          <t>Rock Slide</t>
        </is>
      </c>
      <c r="H261" s="46" t="n"/>
      <c r="I261" s="63" t="inlineStr">
        <is>
          <t>Light Screen</t>
        </is>
      </c>
      <c r="J261" s="46" t="n"/>
      <c r="K261" s="65" t="inlineStr">
        <is>
          <t>Counter</t>
        </is>
      </c>
      <c r="L261" s="46" t="n"/>
      <c r="M261" s="65" t="inlineStr">
        <is>
          <t>Focus Punch</t>
        </is>
      </c>
      <c r="N261" s="46" t="n"/>
    </row>
    <row r="262">
      <c r="E262" s="58" t="inlineStr">
        <is>
          <t>Fire Punch</t>
        </is>
      </c>
      <c r="F262" s="46" t="n"/>
      <c r="G262" s="65" t="inlineStr">
        <is>
          <t>Focus Punch</t>
        </is>
      </c>
      <c r="H262" s="46" t="n"/>
      <c r="I262" s="63" t="inlineStr">
        <is>
          <t>Reflect</t>
        </is>
      </c>
      <c r="J262" s="46" t="n"/>
      <c r="K262" s="51" t="inlineStr">
        <is>
          <t>Protect</t>
        </is>
      </c>
      <c r="L262" s="46" t="n"/>
      <c r="M262" s="51" t="inlineStr">
        <is>
          <t>Belly Drum</t>
        </is>
      </c>
      <c r="N262" s="46" t="n"/>
    </row>
    <row r="263">
      <c r="E263" s="64" t="inlineStr">
        <is>
          <t>Ice Punch</t>
        </is>
      </c>
      <c r="F263" s="46" t="n"/>
      <c r="G263" s="65" t="inlineStr">
        <is>
          <t>Bulk Up</t>
        </is>
      </c>
      <c r="H263" s="46" t="n"/>
      <c r="I263" s="63" t="inlineStr">
        <is>
          <t>Psychic</t>
        </is>
      </c>
      <c r="J263" s="46" t="n"/>
      <c r="K263" s="65" t="inlineStr">
        <is>
          <t>Triple Kick</t>
        </is>
      </c>
      <c r="L263" s="46" t="n"/>
      <c r="M263" s="53" t="inlineStr">
        <is>
          <t>Earthquake</t>
        </is>
      </c>
      <c r="N263" s="46" t="n"/>
    </row>
    <row r="265" ht="20" customHeight="1">
      <c r="B265" s="40" t="inlineStr">
        <is>
          <t>Leader</t>
        </is>
      </c>
      <c r="C265" s="41" t="n"/>
      <c r="D265" s="41" t="n"/>
      <c r="E265" s="42" t="inlineStr">
        <is>
          <t>Leader Brawly (Rematch 4)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IFERROR(_xlfn.IMAGE("https://play.pokemonshowdown.com/sprites/gen5/hitmonlee.png"),"")</f>
        <v/>
      </c>
      <c r="G266" s="43">
        <f>IFERROR(_xlfn.IMAGE("https://play.pokemonshowdown.com/sprites/gen5/hitmonchan.png"),"")</f>
        <v/>
      </c>
      <c r="I266" s="43">
        <f>IFERROR(_xlfn.IMAGE("https://play.pokemonshowdown.com/sprites/gen5/machamp.png"),"")</f>
        <v/>
      </c>
      <c r="K266" s="43">
        <f>IFERROR(_xlfn.IMAGE("https://play.pokemonshowdown.com/sprites/gen5/medicham.png"),"")</f>
        <v/>
      </c>
      <c r="M266" s="43">
        <f>IFERROR(_xlfn.IMAGE("https://play.pokemonshowdown.com/sprites/gen5/hitmontop.png"),"")</f>
        <v/>
      </c>
      <c r="O266" s="43">
        <f>IFERROR(_xlfn.IMAGE("https://play.pokemonshowdown.com/sprites/gen5/hariyama.png"),"")</f>
        <v/>
      </c>
      <c r="Q266" s="44" t="inlineStr">
        <is>
          <t>DOUBLE BATTLE
Items: Full Restore / Full Restore / Full Restore</t>
        </is>
      </c>
    </row>
    <row r="267">
      <c r="E267" s="45" t="inlineStr">
        <is>
          <t>Lv 46 Hitmonlee</t>
        </is>
      </c>
      <c r="F267" s="46" t="n"/>
      <c r="G267" s="45" t="inlineStr">
        <is>
          <t>Lv 46 Hitmonchan</t>
        </is>
      </c>
      <c r="H267" s="46" t="n"/>
      <c r="I267" s="45" t="inlineStr">
        <is>
          <t>Lv 48 Machamp</t>
        </is>
      </c>
      <c r="J267" s="46" t="n"/>
      <c r="K267" s="45" t="inlineStr">
        <is>
          <t>Lv 48 Medicham</t>
        </is>
      </c>
      <c r="L267" s="46" t="n"/>
      <c r="M267" s="45" t="inlineStr">
        <is>
          <t>Lv 50 Hitmontop</t>
        </is>
      </c>
      <c r="N267" s="46" t="n"/>
      <c r="O267" s="45" t="inlineStr">
        <is>
          <t>Lv 52 Hariyama</t>
        </is>
      </c>
      <c r="P267" s="46" t="n"/>
      <c r="Q267" s="47" t="inlineStr">
        <is>
          <t>Pokémon</t>
        </is>
      </c>
    </row>
    <row r="268">
      <c r="E268" s="48" t="inlineStr">
        <is>
          <t>Jolly</t>
        </is>
      </c>
      <c r="F268" s="48" t="inlineStr">
        <is>
          <t>Quick Feet</t>
        </is>
      </c>
      <c r="G268" s="48" t="inlineStr">
        <is>
          <t>Adamant</t>
        </is>
      </c>
      <c r="H268" s="48" t="inlineStr">
        <is>
          <t>Scrappy</t>
        </is>
      </c>
      <c r="I268" s="48" t="inlineStr">
        <is>
          <t>Adamant</t>
        </is>
      </c>
      <c r="J268" s="48" t="inlineStr">
        <is>
          <t>No Guard</t>
        </is>
      </c>
      <c r="K268" s="48" t="inlineStr">
        <is>
          <t>Impish</t>
        </is>
      </c>
      <c r="L268" s="48" t="inlineStr">
        <is>
          <t>Pure Power</t>
        </is>
      </c>
      <c r="M268" s="48" t="inlineStr">
        <is>
          <t>Adamant</t>
        </is>
      </c>
      <c r="N268" s="48" t="inlineStr">
        <is>
          <t>Technician</t>
        </is>
      </c>
      <c r="O268" s="48" t="inlineStr">
        <is>
          <t>Adamant</t>
        </is>
      </c>
      <c r="P268" s="48" t="inlineStr">
        <is>
          <t>Guts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I269" s="49" t="inlineStr">
        <is>
          <t>Sitrus Berry</t>
        </is>
      </c>
      <c r="J269" s="46" t="n"/>
      <c r="K269" s="49" t="inlineStr">
        <is>
          <t>(None)</t>
        </is>
      </c>
      <c r="L269" s="46" t="n"/>
      <c r="M269" s="49" t="inlineStr">
        <is>
          <t>(None)</t>
        </is>
      </c>
      <c r="N269" s="46" t="n"/>
      <c r="O269" s="49" t="inlineStr">
        <is>
          <t>Sitrus Berry</t>
        </is>
      </c>
      <c r="P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1" t="inlineStr">
        <is>
          <t>Mega Kick</t>
        </is>
      </c>
      <c r="F270" s="46" t="n"/>
      <c r="G270" s="65" t="inlineStr">
        <is>
          <t>Sky Uppercut</t>
        </is>
      </c>
      <c r="H270" s="46" t="n"/>
      <c r="I270" s="65" t="inlineStr">
        <is>
          <t>Cross Chop</t>
        </is>
      </c>
      <c r="J270" s="46" t="n"/>
      <c r="K270" s="65" t="inlineStr">
        <is>
          <t>Focus Punch</t>
        </is>
      </c>
      <c r="L270" s="46" t="n"/>
      <c r="M270" s="50" t="inlineStr">
        <is>
          <t>Pursuit</t>
        </is>
      </c>
      <c r="N270" s="46" t="n"/>
      <c r="O270" s="51" t="inlineStr">
        <is>
          <t>Fake Out</t>
        </is>
      </c>
      <c r="P270" s="46" t="n"/>
      <c r="Q270" s="47" t="inlineStr">
        <is>
          <t>Moves</t>
        </is>
      </c>
    </row>
    <row r="271">
      <c r="E271" s="65" t="inlineStr">
        <is>
          <t>Focus Punch</t>
        </is>
      </c>
      <c r="F271" s="46" t="n"/>
      <c r="G271" s="51" t="inlineStr">
        <is>
          <t>Protect</t>
        </is>
      </c>
      <c r="H271" s="46" t="n"/>
      <c r="I271" s="62" t="inlineStr">
        <is>
          <t>Rock Slide</t>
        </is>
      </c>
      <c r="J271" s="46" t="n"/>
      <c r="K271" s="63" t="inlineStr">
        <is>
          <t>Light Screen</t>
        </is>
      </c>
      <c r="L271" s="46" t="n"/>
      <c r="M271" s="65" t="inlineStr">
        <is>
          <t>Counter</t>
        </is>
      </c>
      <c r="N271" s="46" t="n"/>
      <c r="O271" s="65" t="inlineStr">
        <is>
          <t>Focus Punch</t>
        </is>
      </c>
      <c r="P271" s="46" t="n"/>
    </row>
    <row r="272">
      <c r="E272" s="53" t="inlineStr">
        <is>
          <t>Earthquake</t>
        </is>
      </c>
      <c r="F272" s="46" t="n"/>
      <c r="G272" s="58" t="inlineStr">
        <is>
          <t>Fire Punch</t>
        </is>
      </c>
      <c r="H272" s="46" t="n"/>
      <c r="I272" s="65" t="inlineStr">
        <is>
          <t>Focus Punch</t>
        </is>
      </c>
      <c r="J272" s="46" t="n"/>
      <c r="K272" s="63" t="inlineStr">
        <is>
          <t>Reflect</t>
        </is>
      </c>
      <c r="L272" s="46" t="n"/>
      <c r="M272" s="51" t="inlineStr">
        <is>
          <t>Protect</t>
        </is>
      </c>
      <c r="N272" s="46" t="n"/>
      <c r="O272" s="51" t="inlineStr">
        <is>
          <t>Belly Drum</t>
        </is>
      </c>
      <c r="P272" s="46" t="n"/>
    </row>
    <row r="273">
      <c r="E273" s="65" t="inlineStr">
        <is>
          <t>Bulk Up</t>
        </is>
      </c>
      <c r="F273" s="46" t="n"/>
      <c r="G273" s="64" t="inlineStr">
        <is>
          <t>Ice Punch</t>
        </is>
      </c>
      <c r="H273" s="46" t="n"/>
      <c r="I273" s="65" t="inlineStr">
        <is>
          <t>Bulk Up</t>
        </is>
      </c>
      <c r="J273" s="46" t="n"/>
      <c r="K273" s="63" t="inlineStr">
        <is>
          <t>Psychic</t>
        </is>
      </c>
      <c r="L273" s="46" t="n"/>
      <c r="M273" s="65" t="inlineStr">
        <is>
          <t>Triple Kick</t>
        </is>
      </c>
      <c r="N273" s="46" t="n"/>
      <c r="O273" s="53" t="inlineStr">
        <is>
          <t>Earthquake</t>
        </is>
      </c>
      <c r="P273" s="46" t="n"/>
    </row>
    <row r="275" ht="20" customHeight="1">
      <c r="B275" s="40" t="inlineStr">
        <is>
          <t>Leader</t>
        </is>
      </c>
      <c r="C275" s="41" t="n"/>
      <c r="D275" s="41" t="n"/>
      <c r="E275" s="42" t="inlineStr">
        <is>
          <t>Leader Flannery (Rematch 1)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IFERROR(_xlfn.IMAGE("https://play.pokemonshowdown.com/sprites/gen5/magcargo.png"),"")</f>
        <v/>
      </c>
      <c r="G276" s="43">
        <f>IFERROR(_xlfn.IMAGE("https://play.pokemonshowdown.com/sprites/gen5/ponyta.png"),"")</f>
        <v/>
      </c>
      <c r="I276" s="43">
        <f>IFERROR(_xlfn.IMAGE("https://play.pokemonshowdown.com/sprites/gen5/camerupt.png"),"")</f>
        <v/>
      </c>
      <c r="K276" s="43">
        <f>IFERROR(_xlfn.IMAGE("https://play.pokemonshowdown.com/sprites/gen5/torkoal.png"),"")</f>
        <v/>
      </c>
      <c r="Q276" s="44" t="inlineStr">
        <is>
          <t>DOUBLE BATTLE
Items: Full Restore / Full Restore / Full Restore</t>
        </is>
      </c>
    </row>
    <row r="277">
      <c r="E277" s="45" t="inlineStr">
        <is>
          <t>Lv 38 Magcargo</t>
        </is>
      </c>
      <c r="F277" s="46" t="n"/>
      <c r="G277" s="45" t="inlineStr">
        <is>
          <t>Lv 36 Ponyta</t>
        </is>
      </c>
      <c r="H277" s="46" t="n"/>
      <c r="I277" s="45" t="inlineStr">
        <is>
          <t>Lv 38 Camerupt</t>
        </is>
      </c>
      <c r="J277" s="46" t="n"/>
      <c r="K277" s="45" t="inlineStr">
        <is>
          <t>Lv 40 Torkoal</t>
        </is>
      </c>
      <c r="L277" s="46" t="n"/>
      <c r="Q277" s="47" t="inlineStr">
        <is>
          <t>Pokémon</t>
        </is>
      </c>
    </row>
    <row r="278">
      <c r="E278" s="48" t="inlineStr">
        <is>
          <t>Rash</t>
        </is>
      </c>
      <c r="F278" s="48" t="inlineStr">
        <is>
          <t>Magma Armor</t>
        </is>
      </c>
      <c r="G278" s="48" t="inlineStr">
        <is>
          <t>Lonely</t>
        </is>
      </c>
      <c r="H278" s="48" t="inlineStr">
        <is>
          <t>Reckless</t>
        </is>
      </c>
      <c r="I278" s="48" t="inlineStr">
        <is>
          <t>Mild</t>
        </is>
      </c>
      <c r="J278" s="48" t="inlineStr">
        <is>
          <t>Magma Armor</t>
        </is>
      </c>
      <c r="K278" s="48" t="inlineStr">
        <is>
          <t>Naughty</t>
        </is>
      </c>
      <c r="L278" s="48" t="inlineStr">
        <is>
          <t>White Smoke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White Herb</t>
        </is>
      </c>
      <c r="F279" s="46" t="n"/>
      <c r="G279" s="49" t="inlineStr">
        <is>
          <t>(None)</t>
        </is>
      </c>
      <c r="H279" s="46" t="n"/>
      <c r="I279" s="49" t="inlineStr">
        <is>
          <t>White Herb</t>
        </is>
      </c>
      <c r="J279" s="46" t="n"/>
      <c r="K279" s="49" t="inlineStr">
        <is>
          <t>White Herb</t>
        </is>
      </c>
      <c r="L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8" t="inlineStr">
        <is>
          <t>Overheat</t>
        </is>
      </c>
      <c r="F280" s="46" t="n"/>
      <c r="G280" s="58" t="inlineStr">
        <is>
          <t>Flamethrower</t>
        </is>
      </c>
      <c r="H280" s="46" t="n"/>
      <c r="I280" s="58" t="inlineStr">
        <is>
          <t>Overheat</t>
        </is>
      </c>
      <c r="J280" s="46" t="n"/>
      <c r="K280" s="58" t="inlineStr">
        <is>
          <t>Overheat</t>
        </is>
      </c>
      <c r="L280" s="46" t="n"/>
      <c r="Q280" s="47" t="inlineStr">
        <is>
          <t>Moves</t>
        </is>
      </c>
    </row>
    <row r="281">
      <c r="E281" s="51" t="inlineStr">
        <is>
          <t>Attract</t>
        </is>
      </c>
      <c r="F281" s="46" t="n"/>
      <c r="G281" s="51" t="inlineStr">
        <is>
          <t>Attract</t>
        </is>
      </c>
      <c r="H281" s="46" t="n"/>
      <c r="I281" s="58" t="inlineStr">
        <is>
          <t>Sunny Day</t>
        </is>
      </c>
      <c r="J281" s="46" t="n"/>
      <c r="K281" s="58" t="inlineStr">
        <is>
          <t>Sunny Day</t>
        </is>
      </c>
      <c r="L281" s="46" t="n"/>
    </row>
    <row r="282">
      <c r="E282" s="63" t="inlineStr">
        <is>
          <t>Light Screen</t>
        </is>
      </c>
      <c r="F282" s="46" t="n"/>
      <c r="G282" s="59" t="inlineStr">
        <is>
          <t>Solar Beam</t>
        </is>
      </c>
      <c r="H282" s="46" t="n"/>
      <c r="I282" s="53" t="inlineStr">
        <is>
          <t>Earthquake</t>
        </is>
      </c>
      <c r="J282" s="46" t="n"/>
      <c r="K282" s="51" t="inlineStr">
        <is>
          <t>Explosion</t>
        </is>
      </c>
      <c r="L282" s="46" t="n"/>
    </row>
    <row r="283">
      <c r="E283" s="62" t="inlineStr">
        <is>
          <t>Rock Slide</t>
        </is>
      </c>
      <c r="F283" s="46" t="n"/>
      <c r="G283" s="60" t="inlineStr">
        <is>
          <t>Bounce</t>
        </is>
      </c>
      <c r="H283" s="46" t="n"/>
      <c r="I283" s="51" t="inlineStr">
        <is>
          <t>Attract</t>
        </is>
      </c>
      <c r="J283" s="46" t="n"/>
      <c r="K283" s="51" t="inlineStr">
        <is>
          <t>Attract</t>
        </is>
      </c>
      <c r="L283" s="46" t="n"/>
    </row>
    <row r="285" ht="20" customHeight="1">
      <c r="B285" s="40" t="inlineStr">
        <is>
          <t>Leader</t>
        </is>
      </c>
      <c r="C285" s="41" t="n"/>
      <c r="D285" s="41" t="n"/>
      <c r="E285" s="42" t="inlineStr">
        <is>
          <t>Leader Flannery (Rematch 2)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IFERROR(_xlfn.IMAGE("https://play.pokemonshowdown.com/sprites/gen5/growlithe.png"),"")</f>
        <v/>
      </c>
      <c r="G286" s="43">
        <f>IFERROR(_xlfn.IMAGE("https://play.pokemonshowdown.com/sprites/gen5/magcargo.png"),"")</f>
        <v/>
      </c>
      <c r="I286" s="43">
        <f>IFERROR(_xlfn.IMAGE("https://play.pokemonshowdown.com/sprites/gen5/ponyta.png"),"")</f>
        <v/>
      </c>
      <c r="K286" s="43">
        <f>IFERROR(_xlfn.IMAGE("https://play.pokemonshowdown.com/sprites/gen5/camerupt.png"),"")</f>
        <v/>
      </c>
      <c r="M286" s="43">
        <f>IFERROR(_xlfn.IMAGE("https://play.pokemonshowdown.com/sprites/gen5/torkoal.png"),"")</f>
        <v/>
      </c>
      <c r="Q286" s="44" t="inlineStr">
        <is>
          <t>DOUBLE BATTLE
Items: Full Restore / Full Restore / Full Restore</t>
        </is>
      </c>
    </row>
    <row r="287">
      <c r="E287" s="45" t="inlineStr">
        <is>
          <t>Lv 41 Growlithe</t>
        </is>
      </c>
      <c r="F287" s="46" t="n"/>
      <c r="G287" s="45" t="inlineStr">
        <is>
          <t>Lv 43 Magcargo</t>
        </is>
      </c>
      <c r="H287" s="46" t="n"/>
      <c r="I287" s="45" t="inlineStr">
        <is>
          <t>Lv 41 Ponyta</t>
        </is>
      </c>
      <c r="J287" s="46" t="n"/>
      <c r="K287" s="45" t="inlineStr">
        <is>
          <t>Lv 43 Camerupt</t>
        </is>
      </c>
      <c r="L287" s="46" t="n"/>
      <c r="M287" s="45" t="inlineStr">
        <is>
          <t>Lv 45 Torkoal</t>
        </is>
      </c>
      <c r="N287" s="46" t="n"/>
      <c r="Q287" s="47" t="inlineStr">
        <is>
          <t>Pokémon</t>
        </is>
      </c>
    </row>
    <row r="288">
      <c r="E288" s="48" t="inlineStr">
        <is>
          <t>Modest</t>
        </is>
      </c>
      <c r="F288" s="48" t="inlineStr">
        <is>
          <t>Intimidate</t>
        </is>
      </c>
      <c r="G288" s="48" t="inlineStr">
        <is>
          <t>Rash</t>
        </is>
      </c>
      <c r="H288" s="48" t="inlineStr">
        <is>
          <t>Magma Armor</t>
        </is>
      </c>
      <c r="I288" s="48" t="inlineStr">
        <is>
          <t>Lonely</t>
        </is>
      </c>
      <c r="J288" s="48" t="inlineStr">
        <is>
          <t>Reckless</t>
        </is>
      </c>
      <c r="K288" s="48" t="inlineStr">
        <is>
          <t>Mild</t>
        </is>
      </c>
      <c r="L288" s="48" t="inlineStr">
        <is>
          <t>Magma Armor</t>
        </is>
      </c>
      <c r="M288" s="48" t="inlineStr">
        <is>
          <t>Naughty</t>
        </is>
      </c>
      <c r="N288" s="48" t="inlineStr">
        <is>
          <t>White Smoke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G289" s="49" t="inlineStr">
        <is>
          <t>White Herb</t>
        </is>
      </c>
      <c r="H289" s="46" t="n"/>
      <c r="I289" s="49" t="inlineStr">
        <is>
          <t>(None)</t>
        </is>
      </c>
      <c r="J289" s="46" t="n"/>
      <c r="K289" s="49" t="inlineStr">
        <is>
          <t>White Herb</t>
        </is>
      </c>
      <c r="L289" s="46" t="n"/>
      <c r="M289" s="49" t="inlineStr">
        <is>
          <t>White Herb</t>
        </is>
      </c>
      <c r="N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1" t="inlineStr">
        <is>
          <t>Helping Hand</t>
        </is>
      </c>
      <c r="F290" s="46" t="n"/>
      <c r="G290" s="58" t="inlineStr">
        <is>
          <t>Overheat</t>
        </is>
      </c>
      <c r="H290" s="46" t="n"/>
      <c r="I290" s="58" t="inlineStr">
        <is>
          <t>Flamethrower</t>
        </is>
      </c>
      <c r="J290" s="46" t="n"/>
      <c r="K290" s="58" t="inlineStr">
        <is>
          <t>Overheat</t>
        </is>
      </c>
      <c r="L290" s="46" t="n"/>
      <c r="M290" s="58" t="inlineStr">
        <is>
          <t>Overheat</t>
        </is>
      </c>
      <c r="N290" s="46" t="n"/>
      <c r="Q290" s="47" t="inlineStr">
        <is>
          <t>Moves</t>
        </is>
      </c>
    </row>
    <row r="291">
      <c r="E291" s="58" t="inlineStr">
        <is>
          <t>Flamethrower</t>
        </is>
      </c>
      <c r="F291" s="46" t="n"/>
      <c r="G291" s="51" t="inlineStr">
        <is>
          <t>Attract</t>
        </is>
      </c>
      <c r="H291" s="46" t="n"/>
      <c r="I291" s="51" t="inlineStr">
        <is>
          <t>Attract</t>
        </is>
      </c>
      <c r="J291" s="46" t="n"/>
      <c r="K291" s="58" t="inlineStr">
        <is>
          <t>Sunny Day</t>
        </is>
      </c>
      <c r="L291" s="46" t="n"/>
      <c r="M291" s="58" t="inlineStr">
        <is>
          <t>Sunny Day</t>
        </is>
      </c>
      <c r="N291" s="46" t="n"/>
    </row>
    <row r="292">
      <c r="E292" s="51" t="inlineStr">
        <is>
          <t>Roar</t>
        </is>
      </c>
      <c r="F292" s="46" t="n"/>
      <c r="G292" s="63" t="inlineStr">
        <is>
          <t>Light Screen</t>
        </is>
      </c>
      <c r="H292" s="46" t="n"/>
      <c r="I292" s="59" t="inlineStr">
        <is>
          <t>Solar Beam</t>
        </is>
      </c>
      <c r="J292" s="46" t="n"/>
      <c r="K292" s="53" t="inlineStr">
        <is>
          <t>Earthquake</t>
        </is>
      </c>
      <c r="L292" s="46" t="n"/>
      <c r="M292" s="51" t="inlineStr">
        <is>
          <t>Explosion</t>
        </is>
      </c>
      <c r="N292" s="46" t="n"/>
    </row>
    <row r="293">
      <c r="E293" s="58" t="inlineStr">
        <is>
          <t>Sunny Day</t>
        </is>
      </c>
      <c r="F293" s="46" t="n"/>
      <c r="G293" s="62" t="inlineStr">
        <is>
          <t>Rock Slide</t>
        </is>
      </c>
      <c r="H293" s="46" t="n"/>
      <c r="I293" s="60" t="inlineStr">
        <is>
          <t>Bounce</t>
        </is>
      </c>
      <c r="J293" s="46" t="n"/>
      <c r="K293" s="51" t="inlineStr">
        <is>
          <t>Attract</t>
        </is>
      </c>
      <c r="L293" s="46" t="n"/>
      <c r="M293" s="51" t="inlineStr">
        <is>
          <t>Attract</t>
        </is>
      </c>
      <c r="N293" s="46" t="n"/>
    </row>
    <row r="295" ht="20" customHeight="1">
      <c r="B295" s="40" t="inlineStr">
        <is>
          <t>Leader</t>
        </is>
      </c>
      <c r="C295" s="41" t="n"/>
      <c r="D295" s="41" t="n"/>
      <c r="E295" s="42" t="inlineStr">
        <is>
          <t>Leader Flannery (Rematch 3)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IFERROR(_xlfn.IMAGE("https://play.pokemonshowdown.com/sprites/gen5/houndour.png"),"")</f>
        <v/>
      </c>
      <c r="G296" s="43">
        <f>IFERROR(_xlfn.IMAGE("https://play.pokemonshowdown.com/sprites/gen5/growlithe.png"),"")</f>
        <v/>
      </c>
      <c r="I296" s="43">
        <f>IFERROR(_xlfn.IMAGE("https://play.pokemonshowdown.com/sprites/gen5/magcargo.png"),"")</f>
        <v/>
      </c>
      <c r="K296" s="43">
        <f>IFERROR(_xlfn.IMAGE("https://play.pokemonshowdown.com/sprites/gen5/rapidash.png"),"")</f>
        <v/>
      </c>
      <c r="M296" s="43">
        <f>IFERROR(_xlfn.IMAGE("https://play.pokemonshowdown.com/sprites/gen5/camerupt.png"),"")</f>
        <v/>
      </c>
      <c r="O296" s="43">
        <f>IFERROR(_xlfn.IMAGE("https://play.pokemonshowdown.com/sprites/gen5/torkoal.png"),"")</f>
        <v/>
      </c>
      <c r="Q296" s="44" t="inlineStr">
        <is>
          <t>DOUBLE BATTLE
Items: Full Restore / Full Restore / Full Restore</t>
        </is>
      </c>
    </row>
    <row r="297">
      <c r="E297" s="45" t="inlineStr">
        <is>
          <t>Lv 46 Houndour</t>
        </is>
      </c>
      <c r="F297" s="46" t="n"/>
      <c r="G297" s="45" t="inlineStr">
        <is>
          <t>Lv 46 Growlithe</t>
        </is>
      </c>
      <c r="H297" s="46" t="n"/>
      <c r="I297" s="45" t="inlineStr">
        <is>
          <t>Lv 48 Magcargo</t>
        </is>
      </c>
      <c r="J297" s="46" t="n"/>
      <c r="K297" s="45" t="inlineStr">
        <is>
          <t>Lv 46 Rapidash</t>
        </is>
      </c>
      <c r="L297" s="46" t="n"/>
      <c r="M297" s="45" t="inlineStr">
        <is>
          <t>Lv 48 Camerupt</t>
        </is>
      </c>
      <c r="N297" s="46" t="n"/>
      <c r="O297" s="45" t="inlineStr">
        <is>
          <t>Lv 50 Torkoal</t>
        </is>
      </c>
      <c r="P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Solar Power</t>
        </is>
      </c>
      <c r="G298" s="48" t="inlineStr">
        <is>
          <t>Modest</t>
        </is>
      </c>
      <c r="H298" s="48" t="inlineStr">
        <is>
          <t>Intimidate</t>
        </is>
      </c>
      <c r="I298" s="48" t="inlineStr">
        <is>
          <t>Rash</t>
        </is>
      </c>
      <c r="J298" s="48" t="inlineStr">
        <is>
          <t>Magma Armor</t>
        </is>
      </c>
      <c r="K298" s="48" t="inlineStr">
        <is>
          <t>Hasty</t>
        </is>
      </c>
      <c r="L298" s="48" t="inlineStr">
        <is>
          <t>Reckless</t>
        </is>
      </c>
      <c r="M298" s="48" t="inlineStr">
        <is>
          <t>Mild</t>
        </is>
      </c>
      <c r="N298" s="48" t="inlineStr">
        <is>
          <t>Magma Armor</t>
        </is>
      </c>
      <c r="O298" s="48" t="inlineStr">
        <is>
          <t>Naughty</t>
        </is>
      </c>
      <c r="P298" s="48" t="inlineStr">
        <is>
          <t>White Smoke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I299" s="49" t="inlineStr">
        <is>
          <t>White Herb</t>
        </is>
      </c>
      <c r="J299" s="46" t="n"/>
      <c r="K299" s="49" t="inlineStr">
        <is>
          <t>(None)</t>
        </is>
      </c>
      <c r="L299" s="46" t="n"/>
      <c r="M299" s="49" t="inlineStr">
        <is>
          <t>White Herb</t>
        </is>
      </c>
      <c r="N299" s="46" t="n"/>
      <c r="O299" s="49" t="inlineStr">
        <is>
          <t>White Herb</t>
        </is>
      </c>
      <c r="P299" s="46" t="n"/>
      <c r="Q299" s="47" t="inlineStr">
        <is>
          <t>Item</t>
        </is>
      </c>
    </row>
    <row r="300">
      <c r="B300" s="44" t="inlineStr">
        <is>
          <t>Smart Trainer</t>
        </is>
      </c>
      <c r="E300" s="51" t="inlineStr">
        <is>
          <t>Roar</t>
        </is>
      </c>
      <c r="F300" s="46" t="n"/>
      <c r="G300" s="51" t="inlineStr">
        <is>
          <t>Helping Hand</t>
        </is>
      </c>
      <c r="H300" s="46" t="n"/>
      <c r="I300" s="58" t="inlineStr">
        <is>
          <t>Overheat</t>
        </is>
      </c>
      <c r="J300" s="46" t="n"/>
      <c r="K300" s="58" t="inlineStr">
        <is>
          <t>Flamethrower</t>
        </is>
      </c>
      <c r="L300" s="46" t="n"/>
      <c r="M300" s="58" t="inlineStr">
        <is>
          <t>Overheat</t>
        </is>
      </c>
      <c r="N300" s="46" t="n"/>
      <c r="O300" s="58" t="inlineStr">
        <is>
          <t>Overheat</t>
        </is>
      </c>
      <c r="P300" s="46" t="n"/>
      <c r="Q300" s="47" t="inlineStr">
        <is>
          <t>Moves</t>
        </is>
      </c>
    </row>
    <row r="301">
      <c r="E301" s="59" t="inlineStr">
        <is>
          <t>Solar Beam</t>
        </is>
      </c>
      <c r="F301" s="46" t="n"/>
      <c r="G301" s="58" t="inlineStr">
        <is>
          <t>Flamethrower</t>
        </is>
      </c>
      <c r="H301" s="46" t="n"/>
      <c r="I301" s="51" t="inlineStr">
        <is>
          <t>Attract</t>
        </is>
      </c>
      <c r="J301" s="46" t="n"/>
      <c r="K301" s="51" t="inlineStr">
        <is>
          <t>Attract</t>
        </is>
      </c>
      <c r="L301" s="46" t="n"/>
      <c r="M301" s="58" t="inlineStr">
        <is>
          <t>Sunny Day</t>
        </is>
      </c>
      <c r="N301" s="46" t="n"/>
      <c r="O301" s="58" t="inlineStr">
        <is>
          <t>Sunny Day</t>
        </is>
      </c>
      <c r="P301" s="46" t="n"/>
    </row>
    <row r="302">
      <c r="E302" s="50" t="inlineStr">
        <is>
          <t>Taunt</t>
        </is>
      </c>
      <c r="F302" s="46" t="n"/>
      <c r="G302" s="58" t="inlineStr">
        <is>
          <t>Sunny Day</t>
        </is>
      </c>
      <c r="H302" s="46" t="n"/>
      <c r="I302" s="63" t="inlineStr">
        <is>
          <t>Light Screen</t>
        </is>
      </c>
      <c r="J302" s="46" t="n"/>
      <c r="K302" s="59" t="inlineStr">
        <is>
          <t>Solar Beam</t>
        </is>
      </c>
      <c r="L302" s="46" t="n"/>
      <c r="M302" s="53" t="inlineStr">
        <is>
          <t>Earthquake</t>
        </is>
      </c>
      <c r="N302" s="46" t="n"/>
      <c r="O302" s="51" t="inlineStr">
        <is>
          <t>Explosion</t>
        </is>
      </c>
      <c r="P302" s="46" t="n"/>
    </row>
    <row r="303">
      <c r="E303" s="58" t="inlineStr">
        <is>
          <t>Sunny Day</t>
        </is>
      </c>
      <c r="F303" s="46" t="n"/>
      <c r="G303" s="51" t="inlineStr">
        <is>
          <t>Roar</t>
        </is>
      </c>
      <c r="H303" s="46" t="n"/>
      <c r="I303" s="62" t="inlineStr">
        <is>
          <t>Rock Slide</t>
        </is>
      </c>
      <c r="J303" s="46" t="n"/>
      <c r="K303" s="60" t="inlineStr">
        <is>
          <t>Bounce</t>
        </is>
      </c>
      <c r="L303" s="46" t="n"/>
      <c r="M303" s="51" t="inlineStr">
        <is>
          <t>Attract</t>
        </is>
      </c>
      <c r="N303" s="46" t="n"/>
      <c r="O303" s="51" t="inlineStr">
        <is>
          <t>Attract</t>
        </is>
      </c>
      <c r="P303" s="46" t="n"/>
    </row>
    <row r="305" ht="20" customHeight="1">
      <c r="B305" s="40" t="inlineStr">
        <is>
          <t>Leader</t>
        </is>
      </c>
      <c r="C305" s="41" t="n"/>
      <c r="D305" s="41" t="n"/>
      <c r="E305" s="42" t="inlineStr">
        <is>
          <t>Leader Flannery (Rematch 4)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IFERROR(_xlfn.IMAGE("https://play.pokemonshowdown.com/sprites/gen5/arcanine.png"),"")</f>
        <v/>
      </c>
      <c r="G306" s="43">
        <f>IFERROR(_xlfn.IMAGE("https://play.pokemonshowdown.com/sprites/gen5/magcargo.png"),"")</f>
        <v/>
      </c>
      <c r="I306" s="43">
        <f>IFERROR(_xlfn.IMAGE("https://play.pokemonshowdown.com/sprites/gen5/houndoom.png"),"")</f>
        <v/>
      </c>
      <c r="K306" s="43">
        <f>IFERROR(_xlfn.IMAGE("https://play.pokemonshowdown.com/sprites/gen5/rapidash.png"),"")</f>
        <v/>
      </c>
      <c r="M306" s="43">
        <f>IFERROR(_xlfn.IMAGE("https://play.pokemonshowdown.com/sprites/gen5/camerupt.png"),"")</f>
        <v/>
      </c>
      <c r="O306" s="43">
        <f>IFERROR(_xlfn.IMAGE("https://play.pokemonshowdown.com/sprites/gen5/torkoal.png"),"")</f>
        <v/>
      </c>
      <c r="Q306" s="44" t="inlineStr">
        <is>
          <t>DOUBLE BATTLE
Items: Full Restore / Full Restore / Full Restore</t>
        </is>
      </c>
    </row>
    <row r="307">
      <c r="E307" s="45" t="inlineStr">
        <is>
          <t>Lv 51 Arcanine</t>
        </is>
      </c>
      <c r="F307" s="46" t="n"/>
      <c r="G307" s="45" t="inlineStr">
        <is>
          <t>Lv 53 Magcargo</t>
        </is>
      </c>
      <c r="H307" s="46" t="n"/>
      <c r="I307" s="45" t="inlineStr">
        <is>
          <t>Lv 51 Houndoom</t>
        </is>
      </c>
      <c r="J307" s="46" t="n"/>
      <c r="K307" s="45" t="inlineStr">
        <is>
          <t>Lv 51 Rapidash</t>
        </is>
      </c>
      <c r="L307" s="46" t="n"/>
      <c r="M307" s="45" t="inlineStr">
        <is>
          <t>Lv 53 Camerupt</t>
        </is>
      </c>
      <c r="N307" s="46" t="n"/>
      <c r="O307" s="45" t="inlineStr">
        <is>
          <t>Lv 55 Torkoal</t>
        </is>
      </c>
      <c r="P307" s="46" t="n"/>
      <c r="Q307" s="47" t="inlineStr">
        <is>
          <t>Pokémon</t>
        </is>
      </c>
    </row>
    <row r="308">
      <c r="E308" s="48" t="inlineStr">
        <is>
          <t>Timid</t>
        </is>
      </c>
      <c r="F308" s="48" t="inlineStr">
        <is>
          <t>Intimidate</t>
        </is>
      </c>
      <c r="G308" s="48" t="inlineStr">
        <is>
          <t>Rash</t>
        </is>
      </c>
      <c r="H308" s="48" t="inlineStr">
        <is>
          <t>Magma Armor</t>
        </is>
      </c>
      <c r="I308" s="48" t="inlineStr">
        <is>
          <t>Timid</t>
        </is>
      </c>
      <c r="J308" s="48" t="inlineStr">
        <is>
          <t>Solar Power</t>
        </is>
      </c>
      <c r="K308" s="48" t="inlineStr">
        <is>
          <t>Hasty</t>
        </is>
      </c>
      <c r="L308" s="48" t="inlineStr">
        <is>
          <t>Reckless</t>
        </is>
      </c>
      <c r="M308" s="48" t="inlineStr">
        <is>
          <t>Mild</t>
        </is>
      </c>
      <c r="N308" s="48" t="inlineStr">
        <is>
          <t>Magma Armor</t>
        </is>
      </c>
      <c r="O308" s="48" t="inlineStr">
        <is>
          <t>Naughty</t>
        </is>
      </c>
      <c r="P308" s="48" t="inlineStr">
        <is>
          <t>White Smoke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G309" s="49" t="inlineStr">
        <is>
          <t>White Herb</t>
        </is>
      </c>
      <c r="H309" s="46" t="n"/>
      <c r="I309" s="49" t="inlineStr">
        <is>
          <t>(None)</t>
        </is>
      </c>
      <c r="J309" s="46" t="n"/>
      <c r="K309" s="49" t="inlineStr">
        <is>
          <t>(None)</t>
        </is>
      </c>
      <c r="L309" s="46" t="n"/>
      <c r="M309" s="49" t="inlineStr">
        <is>
          <t>White Herb</t>
        </is>
      </c>
      <c r="N309" s="46" t="n"/>
      <c r="O309" s="49" t="inlineStr">
        <is>
          <t>White Herb</t>
        </is>
      </c>
      <c r="P309" s="46" t="n"/>
      <c r="Q309" s="47" t="inlineStr">
        <is>
          <t>Item</t>
        </is>
      </c>
    </row>
    <row r="310">
      <c r="B310" s="44" t="inlineStr">
        <is>
          <t>Smart Trainer</t>
        </is>
      </c>
      <c r="E310" s="51" t="inlineStr">
        <is>
          <t>Helping Hand</t>
        </is>
      </c>
      <c r="F310" s="46" t="n"/>
      <c r="G310" s="58" t="inlineStr">
        <is>
          <t>Overheat</t>
        </is>
      </c>
      <c r="H310" s="46" t="n"/>
      <c r="I310" s="51" t="inlineStr">
        <is>
          <t>Roar</t>
        </is>
      </c>
      <c r="J310" s="46" t="n"/>
      <c r="K310" s="58" t="inlineStr">
        <is>
          <t>Flamethrower</t>
        </is>
      </c>
      <c r="L310" s="46" t="n"/>
      <c r="M310" s="58" t="inlineStr">
        <is>
          <t>Overheat</t>
        </is>
      </c>
      <c r="N310" s="46" t="n"/>
      <c r="O310" s="58" t="inlineStr">
        <is>
          <t>Overheat</t>
        </is>
      </c>
      <c r="P310" s="46" t="n"/>
      <c r="Q310" s="47" t="inlineStr">
        <is>
          <t>Moves</t>
        </is>
      </c>
    </row>
    <row r="311">
      <c r="E311" s="58" t="inlineStr">
        <is>
          <t>Flamethrower</t>
        </is>
      </c>
      <c r="F311" s="46" t="n"/>
      <c r="G311" s="51" t="inlineStr">
        <is>
          <t>Attract</t>
        </is>
      </c>
      <c r="H311" s="46" t="n"/>
      <c r="I311" s="59" t="inlineStr">
        <is>
          <t>Solar Beam</t>
        </is>
      </c>
      <c r="J311" s="46" t="n"/>
      <c r="K311" s="51" t="inlineStr">
        <is>
          <t>Attract</t>
        </is>
      </c>
      <c r="L311" s="46" t="n"/>
      <c r="M311" s="58" t="inlineStr">
        <is>
          <t>Sunny Day</t>
        </is>
      </c>
      <c r="N311" s="46" t="n"/>
      <c r="O311" s="58" t="inlineStr">
        <is>
          <t>Sunny Day</t>
        </is>
      </c>
      <c r="P311" s="46" t="n"/>
    </row>
    <row r="312">
      <c r="E312" s="58" t="inlineStr">
        <is>
          <t>Sunny Day</t>
        </is>
      </c>
      <c r="F312" s="46" t="n"/>
      <c r="G312" s="63" t="inlineStr">
        <is>
          <t>Light Screen</t>
        </is>
      </c>
      <c r="H312" s="46" t="n"/>
      <c r="I312" s="50" t="inlineStr">
        <is>
          <t>Taunt</t>
        </is>
      </c>
      <c r="J312" s="46" t="n"/>
      <c r="K312" s="59" t="inlineStr">
        <is>
          <t>Solar Beam</t>
        </is>
      </c>
      <c r="L312" s="46" t="n"/>
      <c r="M312" s="53" t="inlineStr">
        <is>
          <t>Earthquake</t>
        </is>
      </c>
      <c r="N312" s="46" t="n"/>
      <c r="O312" s="51" t="inlineStr">
        <is>
          <t>Explosion</t>
        </is>
      </c>
      <c r="P312" s="46" t="n"/>
    </row>
    <row r="313">
      <c r="E313" s="51" t="inlineStr">
        <is>
          <t>Roar</t>
        </is>
      </c>
      <c r="F313" s="46" t="n"/>
      <c r="G313" s="62" t="inlineStr">
        <is>
          <t>Rock Slide</t>
        </is>
      </c>
      <c r="H313" s="46" t="n"/>
      <c r="I313" s="58" t="inlineStr">
        <is>
          <t>Sunny Day</t>
        </is>
      </c>
      <c r="J313" s="46" t="n"/>
      <c r="K313" s="60" t="inlineStr">
        <is>
          <t>Bounce</t>
        </is>
      </c>
      <c r="L313" s="46" t="n"/>
      <c r="M313" s="51" t="inlineStr">
        <is>
          <t>Attract</t>
        </is>
      </c>
      <c r="N313" s="46" t="n"/>
      <c r="O313" s="51" t="inlineStr">
        <is>
          <t>Attract</t>
        </is>
      </c>
      <c r="P313" s="46" t="n"/>
    </row>
    <row r="315" ht="20" customHeight="1">
      <c r="B315" s="40" t="inlineStr">
        <is>
          <t>Leader</t>
        </is>
      </c>
      <c r="C315" s="41" t="n"/>
      <c r="D315" s="41" t="n"/>
      <c r="E315" s="42" t="inlineStr">
        <is>
          <t>Leader Juan (Rematch 1)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IFERROR(_xlfn.IMAGE("https://play.pokemonshowdown.com/sprites/gen5/poliwag.png"),"")</f>
        <v/>
      </c>
      <c r="G316" s="43">
        <f>IFERROR(_xlfn.IMAGE("https://play.pokemonshowdown.com/sprites/gen5/whiscash.png"),"")</f>
        <v/>
      </c>
      <c r="I316" s="43">
        <f>IFERROR(_xlfn.IMAGE("https://play.pokemonshowdown.com/sprites/gen5/walrein.png"),"")</f>
        <v/>
      </c>
      <c r="K316" s="43">
        <f>IFERROR(_xlfn.IMAGE("https://play.pokemonshowdown.com/sprites/gen5/crawdaunt.png"),"")</f>
        <v/>
      </c>
      <c r="M316" s="43">
        <f>IFERROR(_xlfn.IMAGE("https://play.pokemonshowdown.com/sprites/gen5/kingdra.png"),"")</f>
        <v/>
      </c>
      <c r="Q316" s="44" t="inlineStr">
        <is>
          <t>DOUBLE BATTLE
Items: Full Restore / Full Restore / Full Restore</t>
        </is>
      </c>
    </row>
    <row r="317">
      <c r="E317" s="45" t="inlineStr">
        <is>
          <t>Lv 46 Poliwag</t>
        </is>
      </c>
      <c r="F317" s="46" t="n"/>
      <c r="G317" s="45" t="inlineStr">
        <is>
          <t>Lv 46 Whiscash</t>
        </is>
      </c>
      <c r="H317" s="46" t="n"/>
      <c r="I317" s="45" t="inlineStr">
        <is>
          <t>Lv 48 Walrein</t>
        </is>
      </c>
      <c r="J317" s="46" t="n"/>
      <c r="K317" s="45" t="inlineStr">
        <is>
          <t>Lv 48 Crawdaunt</t>
        </is>
      </c>
      <c r="L317" s="46" t="n"/>
      <c r="M317" s="45" t="inlineStr">
        <is>
          <t>Lv 51 Kingdra</t>
        </is>
      </c>
      <c r="N317" s="46" t="n"/>
      <c r="Q317" s="47" t="inlineStr">
        <is>
          <t>Pokémon</t>
        </is>
      </c>
    </row>
    <row r="318">
      <c r="E318" s="48" t="inlineStr">
        <is>
          <t>Bold</t>
        </is>
      </c>
      <c r="F318" s="48" t="inlineStr">
        <is>
          <t>Swift Swim</t>
        </is>
      </c>
      <c r="G318" s="48" t="inlineStr">
        <is>
          <t>Modest</t>
        </is>
      </c>
      <c r="H318" s="48" t="inlineStr">
        <is>
          <t>Hydration</t>
        </is>
      </c>
      <c r="I318" s="48" t="inlineStr">
        <is>
          <t>Naughty</t>
        </is>
      </c>
      <c r="J318" s="48" t="inlineStr">
        <is>
          <t>Filter</t>
        </is>
      </c>
      <c r="K318" s="48" t="inlineStr">
        <is>
          <t>Adamant</t>
        </is>
      </c>
      <c r="L318" s="48" t="inlineStr">
        <is>
          <t>Adaptability</t>
        </is>
      </c>
      <c r="M318" s="48" t="inlineStr">
        <is>
          <t>Modest</t>
        </is>
      </c>
      <c r="N318" s="48" t="inlineStr">
        <is>
          <t>Swift Swim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G319" s="49" t="inlineStr">
        <is>
          <t>(None)</t>
        </is>
      </c>
      <c r="H319" s="46" t="n"/>
      <c r="I319" s="49" t="inlineStr">
        <is>
          <t>(None)</t>
        </is>
      </c>
      <c r="J319" s="46" t="n"/>
      <c r="K319" s="49" t="inlineStr">
        <is>
          <t>Chesto Berry</t>
        </is>
      </c>
      <c r="L319" s="46" t="n"/>
      <c r="M319" s="49" t="inlineStr">
        <is>
          <t>Chesto Berry</t>
        </is>
      </c>
      <c r="N319" s="46" t="n"/>
      <c r="Q319" s="47" t="inlineStr">
        <is>
          <t>Item</t>
        </is>
      </c>
    </row>
    <row r="320">
      <c r="B320" s="44" t="inlineStr">
        <is>
          <t>Smart Trainer</t>
        </is>
      </c>
      <c r="E320" s="63" t="inlineStr">
        <is>
          <t>Hypnosis</t>
        </is>
      </c>
      <c r="F320" s="46" t="n"/>
      <c r="G320" s="61" t="inlineStr">
        <is>
          <t>Rain Dance</t>
        </is>
      </c>
      <c r="H320" s="46" t="n"/>
      <c r="I320" s="61" t="inlineStr">
        <is>
          <t>Water Pulse</t>
        </is>
      </c>
      <c r="J320" s="46" t="n"/>
      <c r="K320" s="63" t="inlineStr">
        <is>
          <t>Rest</t>
        </is>
      </c>
      <c r="L320" s="46" t="n"/>
      <c r="M320" s="61" t="inlineStr">
        <is>
          <t>Water Pulse</t>
        </is>
      </c>
      <c r="N320" s="46" t="n"/>
      <c r="Q320" s="47" t="inlineStr">
        <is>
          <t>Moves</t>
        </is>
      </c>
    </row>
    <row r="321">
      <c r="E321" s="61" t="inlineStr">
        <is>
          <t>Rain Dance</t>
        </is>
      </c>
      <c r="F321" s="46" t="n"/>
      <c r="G321" s="61" t="inlineStr">
        <is>
          <t>Water Pulse</t>
        </is>
      </c>
      <c r="H321" s="46" t="n"/>
      <c r="I321" s="51" t="inlineStr">
        <is>
          <t>Body Slam</t>
        </is>
      </c>
      <c r="J321" s="46" t="n"/>
      <c r="K321" s="61" t="inlineStr">
        <is>
          <t>Crabhammer</t>
        </is>
      </c>
      <c r="L321" s="46" t="n"/>
      <c r="M321" s="51" t="inlineStr">
        <is>
          <t>Double Team</t>
        </is>
      </c>
      <c r="N321" s="46" t="n"/>
    </row>
    <row r="322">
      <c r="E322" s="51" t="inlineStr">
        <is>
          <t>Protect</t>
        </is>
      </c>
      <c r="F322" s="46" t="n"/>
      <c r="G322" s="51" t="inlineStr">
        <is>
          <t>Double Team</t>
        </is>
      </c>
      <c r="H322" s="46" t="n"/>
      <c r="I322" s="51" t="inlineStr">
        <is>
          <t>Protect</t>
        </is>
      </c>
      <c r="J322" s="46" t="n"/>
      <c r="K322" s="50" t="inlineStr">
        <is>
          <t>Taunt</t>
        </is>
      </c>
      <c r="L322" s="46" t="n"/>
      <c r="M322" s="64" t="inlineStr">
        <is>
          <t>Ice Beam</t>
        </is>
      </c>
      <c r="N322" s="46" t="n"/>
    </row>
    <row r="323">
      <c r="E323" s="61" t="inlineStr">
        <is>
          <t>Hydro Pump</t>
        </is>
      </c>
      <c r="F323" s="46" t="n"/>
      <c r="G323" s="53" t="inlineStr">
        <is>
          <t>Fissure</t>
        </is>
      </c>
      <c r="H323" s="46" t="n"/>
      <c r="I323" s="64" t="inlineStr">
        <is>
          <t>Ice Beam</t>
        </is>
      </c>
      <c r="J323" s="46" t="n"/>
      <c r="K323" s="51" t="inlineStr">
        <is>
          <t>Double Team</t>
        </is>
      </c>
      <c r="L323" s="46" t="n"/>
      <c r="M323" s="63" t="inlineStr">
        <is>
          <t>Rest</t>
        </is>
      </c>
      <c r="N323" s="46" t="n"/>
    </row>
    <row r="325" ht="20" customHeight="1">
      <c r="B325" s="40" t="inlineStr">
        <is>
          <t>Leader</t>
        </is>
      </c>
      <c r="C325" s="41" t="n"/>
      <c r="D325" s="41" t="n"/>
      <c r="E325" s="42" t="inlineStr">
        <is>
          <t>Leader Juan (Rematch 2)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IFERROR(_xlfn.IMAGE("https://play.pokemonshowdown.com/sprites/gen5/poliwhirl.png"),"")</f>
        <v/>
      </c>
      <c r="G326" s="43">
        <f>IFERROR(_xlfn.IMAGE("https://play.pokemonshowdown.com/sprites/gen5/whiscash.png"),"")</f>
        <v/>
      </c>
      <c r="I326" s="43">
        <f>IFERROR(_xlfn.IMAGE("https://play.pokemonshowdown.com/sprites/gen5/walrein.png"),"")</f>
        <v/>
      </c>
      <c r="K326" s="43">
        <f>IFERROR(_xlfn.IMAGE("https://play.pokemonshowdown.com/sprites/gen5/crawdaunt.png"),"")</f>
        <v/>
      </c>
      <c r="M326" s="43">
        <f>IFERROR(_xlfn.IMAGE("https://play.pokemonshowdown.com/sprites/gen5/kingdra.png"),"")</f>
        <v/>
      </c>
      <c r="Q326" s="44" t="inlineStr">
        <is>
          <t>DOUBLE BATTLE
Items: Full Restore / Full Restore / Full Restore</t>
        </is>
      </c>
    </row>
    <row r="327">
      <c r="E327" s="45" t="inlineStr">
        <is>
          <t>Lv 50 Poliwhirl</t>
        </is>
      </c>
      <c r="F327" s="46" t="n"/>
      <c r="G327" s="45" t="inlineStr">
        <is>
          <t>Lv 51 Whiscash</t>
        </is>
      </c>
      <c r="H327" s="46" t="n"/>
      <c r="I327" s="45" t="inlineStr">
        <is>
          <t>Lv 53 Walrein</t>
        </is>
      </c>
      <c r="J327" s="46" t="n"/>
      <c r="K327" s="45" t="inlineStr">
        <is>
          <t>Lv 53 Crawdaunt</t>
        </is>
      </c>
      <c r="L327" s="46" t="n"/>
      <c r="M327" s="45" t="inlineStr">
        <is>
          <t>Lv 56 Kingdra</t>
        </is>
      </c>
      <c r="N327" s="46" t="n"/>
      <c r="Q327" s="47" t="inlineStr">
        <is>
          <t>Pokémon</t>
        </is>
      </c>
    </row>
    <row r="328">
      <c r="E328" s="48" t="inlineStr">
        <is>
          <t>Bold</t>
        </is>
      </c>
      <c r="F328" s="48" t="inlineStr">
        <is>
          <t>Swift Swim</t>
        </is>
      </c>
      <c r="G328" s="48" t="inlineStr">
        <is>
          <t>Modest</t>
        </is>
      </c>
      <c r="H328" s="48" t="inlineStr">
        <is>
          <t>Hydration</t>
        </is>
      </c>
      <c r="I328" s="48" t="inlineStr">
        <is>
          <t>Naughty</t>
        </is>
      </c>
      <c r="J328" s="48" t="inlineStr">
        <is>
          <t>Filter</t>
        </is>
      </c>
      <c r="K328" s="48" t="inlineStr">
        <is>
          <t>Impish</t>
        </is>
      </c>
      <c r="L328" s="48" t="inlineStr">
        <is>
          <t>Adaptability</t>
        </is>
      </c>
      <c r="M328" s="48" t="inlineStr">
        <is>
          <t>Modest</t>
        </is>
      </c>
      <c r="N328" s="48" t="inlineStr">
        <is>
          <t>Swift Swim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G329" s="49" t="inlineStr">
        <is>
          <t>(None)</t>
        </is>
      </c>
      <c r="H329" s="46" t="n"/>
      <c r="I329" s="49" t="inlineStr">
        <is>
          <t>(None)</t>
        </is>
      </c>
      <c r="J329" s="46" t="n"/>
      <c r="K329" s="49" t="inlineStr">
        <is>
          <t>Chesto Berry</t>
        </is>
      </c>
      <c r="L329" s="46" t="n"/>
      <c r="M329" s="49" t="inlineStr">
        <is>
          <t>Chesto Berry</t>
        </is>
      </c>
      <c r="N329" s="46" t="n"/>
      <c r="Q329" s="47" t="inlineStr">
        <is>
          <t>Item</t>
        </is>
      </c>
    </row>
    <row r="330">
      <c r="B330" s="44" t="inlineStr">
        <is>
          <t>Smart Trainer</t>
        </is>
      </c>
      <c r="E330" s="63" t="inlineStr">
        <is>
          <t>Hypnosis</t>
        </is>
      </c>
      <c r="F330" s="46" t="n"/>
      <c r="G330" s="61" t="inlineStr">
        <is>
          <t>Rain Dance</t>
        </is>
      </c>
      <c r="H330" s="46" t="n"/>
      <c r="I330" s="61" t="inlineStr">
        <is>
          <t>Water Pulse</t>
        </is>
      </c>
      <c r="J330" s="46" t="n"/>
      <c r="K330" s="63" t="inlineStr">
        <is>
          <t>Rest</t>
        </is>
      </c>
      <c r="L330" s="46" t="n"/>
      <c r="M330" s="61" t="inlineStr">
        <is>
          <t>Water Pulse</t>
        </is>
      </c>
      <c r="N330" s="46" t="n"/>
      <c r="Q330" s="47" t="inlineStr">
        <is>
          <t>Moves</t>
        </is>
      </c>
    </row>
    <row r="331">
      <c r="E331" s="61" t="inlineStr">
        <is>
          <t>Rain Dance</t>
        </is>
      </c>
      <c r="F331" s="46" t="n"/>
      <c r="G331" s="61" t="inlineStr">
        <is>
          <t>Water Pulse</t>
        </is>
      </c>
      <c r="H331" s="46" t="n"/>
      <c r="I331" s="51" t="inlineStr">
        <is>
          <t>Body Slam</t>
        </is>
      </c>
      <c r="J331" s="46" t="n"/>
      <c r="K331" s="51" t="inlineStr">
        <is>
          <t>Guillotine</t>
        </is>
      </c>
      <c r="L331" s="46" t="n"/>
      <c r="M331" s="51" t="inlineStr">
        <is>
          <t>Double Team</t>
        </is>
      </c>
      <c r="N331" s="46" t="n"/>
    </row>
    <row r="332">
      <c r="E332" s="51" t="inlineStr">
        <is>
          <t>Protect</t>
        </is>
      </c>
      <c r="F332" s="46" t="n"/>
      <c r="G332" s="51" t="inlineStr">
        <is>
          <t>Double Team</t>
        </is>
      </c>
      <c r="H332" s="46" t="n"/>
      <c r="I332" s="51" t="inlineStr">
        <is>
          <t>Protect</t>
        </is>
      </c>
      <c r="J332" s="46" t="n"/>
      <c r="K332" s="50" t="inlineStr">
        <is>
          <t>Taunt</t>
        </is>
      </c>
      <c r="L332" s="46" t="n"/>
      <c r="M332" s="64" t="inlineStr">
        <is>
          <t>Ice Beam</t>
        </is>
      </c>
      <c r="N332" s="46" t="n"/>
    </row>
    <row r="333">
      <c r="E333" s="61" t="inlineStr">
        <is>
          <t>Hydro Pump</t>
        </is>
      </c>
      <c r="F333" s="46" t="n"/>
      <c r="G333" s="53" t="inlineStr">
        <is>
          <t>Fissure</t>
        </is>
      </c>
      <c r="H333" s="46" t="n"/>
      <c r="I333" s="64" t="inlineStr">
        <is>
          <t>Ice Beam</t>
        </is>
      </c>
      <c r="J333" s="46" t="n"/>
      <c r="K333" s="51" t="inlineStr">
        <is>
          <t>Double Team</t>
        </is>
      </c>
      <c r="L333" s="46" t="n"/>
      <c r="M333" s="63" t="inlineStr">
        <is>
          <t>Rest</t>
        </is>
      </c>
      <c r="N333" s="46" t="n"/>
    </row>
    <row r="335" ht="20" customHeight="1">
      <c r="B335" s="40" t="inlineStr">
        <is>
          <t>Leader</t>
        </is>
      </c>
      <c r="C335" s="41" t="n"/>
      <c r="D335" s="41" t="n"/>
      <c r="E335" s="42" t="inlineStr">
        <is>
          <t>Leader Juan (Rematch 3)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IFERROR(_xlfn.IMAGE("https://play.pokemonshowdown.com/sprites/gen5/lapras.png"),"")</f>
        <v/>
      </c>
      <c r="G336" s="43">
        <f>IFERROR(_xlfn.IMAGE("https://play.pokemonshowdown.com/sprites/gen5/whiscash.png"),"")</f>
        <v/>
      </c>
      <c r="I336" s="43">
        <f>IFERROR(_xlfn.IMAGE("https://play.pokemonshowdown.com/sprites/gen5/poliwhirl.png"),"")</f>
        <v/>
      </c>
      <c r="K336" s="43">
        <f>IFERROR(_xlfn.IMAGE("https://play.pokemonshowdown.com/sprites/gen5/walrein.png"),"")</f>
        <v/>
      </c>
      <c r="M336" s="43">
        <f>IFERROR(_xlfn.IMAGE("https://play.pokemonshowdown.com/sprites/gen5/crawdaunt.png"),"")</f>
        <v/>
      </c>
      <c r="O336" s="43">
        <f>IFERROR(_xlfn.IMAGE("https://play.pokemonshowdown.com/sprites/gen5/kingdra.png"),"")</f>
        <v/>
      </c>
      <c r="Q336" s="44" t="inlineStr">
        <is>
          <t>DOUBLE BATTLE
Items: Full Restore / Full Restore / Full Restore</t>
        </is>
      </c>
    </row>
    <row r="337">
      <c r="E337" s="45" t="inlineStr">
        <is>
          <t>Lv 56 Lapras</t>
        </is>
      </c>
      <c r="F337" s="46" t="n"/>
      <c r="G337" s="45" t="inlineStr">
        <is>
          <t>Lv 58 Whiscash</t>
        </is>
      </c>
      <c r="H337" s="46" t="n"/>
      <c r="I337" s="45" t="inlineStr">
        <is>
          <t>Lv 56 Poliwhirl</t>
        </is>
      </c>
      <c r="J337" s="46" t="n"/>
      <c r="K337" s="45" t="inlineStr">
        <is>
          <t>Lv 58 Walrein</t>
        </is>
      </c>
      <c r="L337" s="46" t="n"/>
      <c r="M337" s="45" t="inlineStr">
        <is>
          <t>Lv 58 Crawdaunt</t>
        </is>
      </c>
      <c r="N337" s="46" t="n"/>
      <c r="O337" s="45" t="inlineStr">
        <is>
          <t>Lv 61 Kingdra</t>
        </is>
      </c>
      <c r="P337" s="46" t="n"/>
      <c r="Q337" s="47" t="inlineStr">
        <is>
          <t>Pokémon</t>
        </is>
      </c>
    </row>
    <row r="338">
      <c r="E338" s="48" t="inlineStr">
        <is>
          <t>Modest</t>
        </is>
      </c>
      <c r="F338" s="48" t="inlineStr">
        <is>
          <t>Serene Grace</t>
        </is>
      </c>
      <c r="G338" s="48" t="inlineStr">
        <is>
          <t>Modest</t>
        </is>
      </c>
      <c r="H338" s="48" t="inlineStr">
        <is>
          <t>Hydration</t>
        </is>
      </c>
      <c r="I338" s="48" t="inlineStr">
        <is>
          <t>Bold</t>
        </is>
      </c>
      <c r="J338" s="48" t="inlineStr">
        <is>
          <t>Swift Swim</t>
        </is>
      </c>
      <c r="K338" s="48" t="inlineStr">
        <is>
          <t>Naughty</t>
        </is>
      </c>
      <c r="L338" s="48" t="inlineStr">
        <is>
          <t>Filter</t>
        </is>
      </c>
      <c r="M338" s="48" t="inlineStr">
        <is>
          <t>Impish</t>
        </is>
      </c>
      <c r="N338" s="48" t="inlineStr">
        <is>
          <t>Adaptability</t>
        </is>
      </c>
      <c r="O338" s="48" t="inlineStr">
        <is>
          <t>Modest</t>
        </is>
      </c>
      <c r="P338" s="48" t="inlineStr">
        <is>
          <t>Swift Swim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G339" s="49" t="inlineStr">
        <is>
          <t>(None)</t>
        </is>
      </c>
      <c r="H339" s="46" t="n"/>
      <c r="I339" s="49" t="inlineStr">
        <is>
          <t>(None)</t>
        </is>
      </c>
      <c r="J339" s="46" t="n"/>
      <c r="K339" s="49" t="inlineStr">
        <is>
          <t>(None)</t>
        </is>
      </c>
      <c r="L339" s="46" t="n"/>
      <c r="M339" s="49" t="inlineStr">
        <is>
          <t>Chesto Berry</t>
        </is>
      </c>
      <c r="N339" s="46" t="n"/>
      <c r="O339" s="49" t="inlineStr">
        <is>
          <t>Chesto Berry</t>
        </is>
      </c>
      <c r="P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Hydro Pump</t>
        </is>
      </c>
      <c r="F340" s="46" t="n"/>
      <c r="G340" s="61" t="inlineStr">
        <is>
          <t>Rain Dance</t>
        </is>
      </c>
      <c r="H340" s="46" t="n"/>
      <c r="I340" s="63" t="inlineStr">
        <is>
          <t>Hypnosis</t>
        </is>
      </c>
      <c r="J340" s="46" t="n"/>
      <c r="K340" s="61" t="inlineStr">
        <is>
          <t>Water Pulse</t>
        </is>
      </c>
      <c r="L340" s="46" t="n"/>
      <c r="M340" s="63" t="inlineStr">
        <is>
          <t>Rest</t>
        </is>
      </c>
      <c r="N340" s="46" t="n"/>
      <c r="O340" s="61" t="inlineStr">
        <is>
          <t>Water Pulse</t>
        </is>
      </c>
      <c r="P340" s="46" t="n"/>
      <c r="Q340" s="47" t="inlineStr">
        <is>
          <t>Moves</t>
        </is>
      </c>
    </row>
    <row r="341">
      <c r="E341" s="51" t="inlineStr">
        <is>
          <t>Perish Song</t>
        </is>
      </c>
      <c r="F341" s="46" t="n"/>
      <c r="G341" s="61" t="inlineStr">
        <is>
          <t>Water Pulse</t>
        </is>
      </c>
      <c r="H341" s="46" t="n"/>
      <c r="I341" s="61" t="inlineStr">
        <is>
          <t>Rain Dance</t>
        </is>
      </c>
      <c r="J341" s="46" t="n"/>
      <c r="K341" s="51" t="inlineStr">
        <is>
          <t>Body Slam</t>
        </is>
      </c>
      <c r="L341" s="46" t="n"/>
      <c r="M341" s="51" t="inlineStr">
        <is>
          <t>Guillotine</t>
        </is>
      </c>
      <c r="N341" s="46" t="n"/>
      <c r="O341" s="51" t="inlineStr">
        <is>
          <t>Double Team</t>
        </is>
      </c>
      <c r="P341" s="46" t="n"/>
    </row>
    <row r="342">
      <c r="E342" s="64" t="inlineStr">
        <is>
          <t>Ice Beam</t>
        </is>
      </c>
      <c r="F342" s="46" t="n"/>
      <c r="G342" s="51" t="inlineStr">
        <is>
          <t>Double Team</t>
        </is>
      </c>
      <c r="H342" s="46" t="n"/>
      <c r="I342" s="51" t="inlineStr">
        <is>
          <t>Protect</t>
        </is>
      </c>
      <c r="J342" s="46" t="n"/>
      <c r="K342" s="51" t="inlineStr">
        <is>
          <t>Protect</t>
        </is>
      </c>
      <c r="L342" s="46" t="n"/>
      <c r="M342" s="50" t="inlineStr">
        <is>
          <t>Taunt</t>
        </is>
      </c>
      <c r="N342" s="46" t="n"/>
      <c r="O342" s="64" t="inlineStr">
        <is>
          <t>Ice Beam</t>
        </is>
      </c>
      <c r="P342" s="46" t="n"/>
    </row>
    <row r="343">
      <c r="E343" s="67" t="inlineStr">
        <is>
          <t>Confuse Ray</t>
        </is>
      </c>
      <c r="F343" s="46" t="n"/>
      <c r="G343" s="53" t="inlineStr">
        <is>
          <t>Fissure</t>
        </is>
      </c>
      <c r="H343" s="46" t="n"/>
      <c r="I343" s="61" t="inlineStr">
        <is>
          <t>Hydro Pump</t>
        </is>
      </c>
      <c r="J343" s="46" t="n"/>
      <c r="K343" s="64" t="inlineStr">
        <is>
          <t>Ice Beam</t>
        </is>
      </c>
      <c r="L343" s="46" t="n"/>
      <c r="M343" s="51" t="inlineStr">
        <is>
          <t>Double Team</t>
        </is>
      </c>
      <c r="N343" s="46" t="n"/>
      <c r="O343" s="63" t="inlineStr">
        <is>
          <t>Rest</t>
        </is>
      </c>
      <c r="P343" s="46" t="n"/>
    </row>
    <row r="345" ht="20" customHeight="1">
      <c r="B345" s="40" t="inlineStr">
        <is>
          <t>Leader</t>
        </is>
      </c>
      <c r="C345" s="41" t="n"/>
      <c r="D345" s="41" t="n"/>
      <c r="E345" s="42" t="inlineStr">
        <is>
          <t>Leader Juan (Rematch 4)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IFERROR(_xlfn.IMAGE("https://play.pokemonshowdown.com/sprites/gen5/lapras.png"),"")</f>
        <v/>
      </c>
      <c r="G346" s="43">
        <f>IFERROR(_xlfn.IMAGE("https://play.pokemonshowdown.com/sprites/gen5/whiscash.png"),"")</f>
        <v/>
      </c>
      <c r="I346" s="43">
        <f>IFERROR(_xlfn.IMAGE("https://play.pokemonshowdown.com/sprites/gen5/politoed.png"),"")</f>
        <v/>
      </c>
      <c r="K346" s="43">
        <f>IFERROR(_xlfn.IMAGE("https://play.pokemonshowdown.com/sprites/gen5/walrein.png"),"")</f>
        <v/>
      </c>
      <c r="M346" s="43">
        <f>IFERROR(_xlfn.IMAGE("https://play.pokemonshowdown.com/sprites/gen5/crawdaunt.png"),"")</f>
        <v/>
      </c>
      <c r="O346" s="43">
        <f>IFERROR(_xlfn.IMAGE("https://play.pokemonshowdown.com/sprites/gen5/kingdra.png"),"")</f>
        <v/>
      </c>
      <c r="Q346" s="44" t="inlineStr">
        <is>
          <t>DOUBLE BATTLE
Items: Full Restore / Full Restore / Full Restore</t>
        </is>
      </c>
    </row>
    <row r="347">
      <c r="E347" s="45" t="inlineStr">
        <is>
          <t>Lv 61 Lapras</t>
        </is>
      </c>
      <c r="F347" s="46" t="n"/>
      <c r="G347" s="45" t="inlineStr">
        <is>
          <t>Lv 63 Whiscash</t>
        </is>
      </c>
      <c r="H347" s="46" t="n"/>
      <c r="I347" s="45" t="inlineStr">
        <is>
          <t>Lv 61 Politoed</t>
        </is>
      </c>
      <c r="J347" s="46" t="n"/>
      <c r="K347" s="45" t="inlineStr">
        <is>
          <t>Lv 63 Walrein</t>
        </is>
      </c>
      <c r="L347" s="46" t="n"/>
      <c r="M347" s="45" t="inlineStr">
        <is>
          <t>Lv 63 Crawdaunt</t>
        </is>
      </c>
      <c r="N347" s="46" t="n"/>
      <c r="O347" s="45" t="inlineStr">
        <is>
          <t>Lv 66 Kingdra</t>
        </is>
      </c>
      <c r="P347" s="46" t="n"/>
      <c r="Q347" s="47" t="inlineStr">
        <is>
          <t>Pokémon</t>
        </is>
      </c>
    </row>
    <row r="348">
      <c r="E348" s="48" t="inlineStr">
        <is>
          <t>Modest</t>
        </is>
      </c>
      <c r="F348" s="48" t="inlineStr">
        <is>
          <t>Serene Grace</t>
        </is>
      </c>
      <c r="G348" s="48" t="inlineStr">
        <is>
          <t>Modest</t>
        </is>
      </c>
      <c r="H348" s="48" t="inlineStr">
        <is>
          <t>Hydration</t>
        </is>
      </c>
      <c r="I348" s="48" t="inlineStr">
        <is>
          <t>Modest</t>
        </is>
      </c>
      <c r="J348" s="48" t="inlineStr">
        <is>
          <t>Swift Swim</t>
        </is>
      </c>
      <c r="K348" s="48" t="inlineStr">
        <is>
          <t>Naughty</t>
        </is>
      </c>
      <c r="L348" s="48" t="inlineStr">
        <is>
          <t>Filter</t>
        </is>
      </c>
      <c r="M348" s="48" t="inlineStr">
        <is>
          <t>Impish</t>
        </is>
      </c>
      <c r="N348" s="48" t="inlineStr">
        <is>
          <t>Adaptability</t>
        </is>
      </c>
      <c r="O348" s="48" t="inlineStr">
        <is>
          <t>Modest</t>
        </is>
      </c>
      <c r="P348" s="48" t="inlineStr">
        <is>
          <t>Swift Swim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I349" s="49" t="inlineStr">
        <is>
          <t>(None)</t>
        </is>
      </c>
      <c r="J349" s="46" t="n"/>
      <c r="K349" s="49" t="inlineStr">
        <is>
          <t>(None)</t>
        </is>
      </c>
      <c r="L349" s="46" t="n"/>
      <c r="M349" s="49" t="inlineStr">
        <is>
          <t>Chesto Berry</t>
        </is>
      </c>
      <c r="N349" s="46" t="n"/>
      <c r="O349" s="49" t="inlineStr">
        <is>
          <t>Chesto Berry</t>
        </is>
      </c>
      <c r="P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1" t="inlineStr">
        <is>
          <t>Hydro Pump</t>
        </is>
      </c>
      <c r="F350" s="46" t="n"/>
      <c r="G350" s="61" t="inlineStr">
        <is>
          <t>Rain Dance</t>
        </is>
      </c>
      <c r="H350" s="46" t="n"/>
      <c r="I350" s="63" t="inlineStr">
        <is>
          <t>Hypnosis</t>
        </is>
      </c>
      <c r="J350" s="46" t="n"/>
      <c r="K350" s="61" t="inlineStr">
        <is>
          <t>Water Pulse</t>
        </is>
      </c>
      <c r="L350" s="46" t="n"/>
      <c r="M350" s="63" t="inlineStr">
        <is>
          <t>Rest</t>
        </is>
      </c>
      <c r="N350" s="46" t="n"/>
      <c r="O350" s="61" t="inlineStr">
        <is>
          <t>Water Pulse</t>
        </is>
      </c>
      <c r="P350" s="46" t="n"/>
      <c r="Q350" s="47" t="inlineStr">
        <is>
          <t>Moves</t>
        </is>
      </c>
    </row>
    <row r="351">
      <c r="E351" s="51" t="inlineStr">
        <is>
          <t>Perish Song</t>
        </is>
      </c>
      <c r="F351" s="46" t="n"/>
      <c r="G351" s="61" t="inlineStr">
        <is>
          <t>Water Pulse</t>
        </is>
      </c>
      <c r="H351" s="46" t="n"/>
      <c r="I351" s="61" t="inlineStr">
        <is>
          <t>Rain Dance</t>
        </is>
      </c>
      <c r="J351" s="46" t="n"/>
      <c r="K351" s="51" t="inlineStr">
        <is>
          <t>Body Slam</t>
        </is>
      </c>
      <c r="L351" s="46" t="n"/>
      <c r="M351" s="51" t="inlineStr">
        <is>
          <t>Guillotine</t>
        </is>
      </c>
      <c r="N351" s="46" t="n"/>
      <c r="O351" s="51" t="inlineStr">
        <is>
          <t>Double Team</t>
        </is>
      </c>
      <c r="P351" s="46" t="n"/>
    </row>
    <row r="352">
      <c r="E352" s="64" t="inlineStr">
        <is>
          <t>Ice Beam</t>
        </is>
      </c>
      <c r="F352" s="46" t="n"/>
      <c r="G352" s="51" t="inlineStr">
        <is>
          <t>Double Team</t>
        </is>
      </c>
      <c r="H352" s="46" t="n"/>
      <c r="I352" s="61" t="inlineStr">
        <is>
          <t>Hydro Pump</t>
        </is>
      </c>
      <c r="J352" s="46" t="n"/>
      <c r="K352" s="51" t="inlineStr">
        <is>
          <t>Protect</t>
        </is>
      </c>
      <c r="L352" s="46" t="n"/>
      <c r="M352" s="50" t="inlineStr">
        <is>
          <t>Taunt</t>
        </is>
      </c>
      <c r="N352" s="46" t="n"/>
      <c r="O352" s="64" t="inlineStr">
        <is>
          <t>Ice Beam</t>
        </is>
      </c>
      <c r="P352" s="46" t="n"/>
    </row>
    <row r="353">
      <c r="E353" s="67" t="inlineStr">
        <is>
          <t>Confuse Ray</t>
        </is>
      </c>
      <c r="F353" s="46" t="n"/>
      <c r="G353" s="53" t="inlineStr">
        <is>
          <t>Fissure</t>
        </is>
      </c>
      <c r="H353" s="46" t="n"/>
      <c r="I353" s="51" t="inlineStr">
        <is>
          <t>Perish Song</t>
        </is>
      </c>
      <c r="J353" s="46" t="n"/>
      <c r="K353" s="64" t="inlineStr">
        <is>
          <t>Sheer Cold</t>
        </is>
      </c>
      <c r="L353" s="46" t="n"/>
      <c r="M353" s="51" t="inlineStr">
        <is>
          <t>Double Team</t>
        </is>
      </c>
      <c r="N353" s="46" t="n"/>
      <c r="O353" s="63" t="inlineStr">
        <is>
          <t>Rest</t>
        </is>
      </c>
      <c r="P353" s="46" t="n"/>
    </row>
    <row r="355" ht="20" customHeight="1">
      <c r="B355" s="40" t="inlineStr">
        <is>
          <t>Leader</t>
        </is>
      </c>
      <c r="C355" s="41" t="n"/>
      <c r="D355" s="41" t="n"/>
      <c r="E355" s="42" t="inlineStr">
        <is>
          <t>Leader Norman (Rematch 1)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IFERROR(_xlfn.IMAGE("https://play.pokemonshowdown.com/sprites/gen5/chansey.png"),"")</f>
        <v/>
      </c>
      <c r="G356" s="43">
        <f>IFERROR(_xlfn.IMAGE("https://play.pokemonshowdown.com/sprites/gen5/slaking.png"),"")</f>
        <v/>
      </c>
      <c r="I356" s="43">
        <f>IFERROR(_xlfn.IMAGE("https://play.pokemonshowdown.com/sprites/gen5/spinda.png"),"")</f>
        <v/>
      </c>
      <c r="K356" s="43">
        <f>IFERROR(_xlfn.IMAGE("https://play.pokemonshowdown.com/sprites/gen5/slaking.png"),"")</f>
        <v/>
      </c>
      <c r="Q356" s="44" t="inlineStr">
        <is>
          <t>DOUBLE BATTLE
Items: Full Restore / Full Restore / Full Restore</t>
        </is>
      </c>
    </row>
    <row r="357">
      <c r="E357" s="45" t="inlineStr">
        <is>
          <t>Lv 42 Chansey</t>
        </is>
      </c>
      <c r="F357" s="46" t="n"/>
      <c r="G357" s="45" t="inlineStr">
        <is>
          <t>Lv 42 Slaking</t>
        </is>
      </c>
      <c r="H357" s="46" t="n"/>
      <c r="I357" s="45" t="inlineStr">
        <is>
          <t>Lv 43 Spinda</t>
        </is>
      </c>
      <c r="J357" s="46" t="n"/>
      <c r="K357" s="45" t="inlineStr">
        <is>
          <t>Lv 45 Slaking</t>
        </is>
      </c>
      <c r="L357" s="46" t="n"/>
      <c r="Q357" s="47" t="inlineStr">
        <is>
          <t>Pokémon</t>
        </is>
      </c>
    </row>
    <row r="358">
      <c r="E358" s="48" t="inlineStr">
        <is>
          <t>Adamant</t>
        </is>
      </c>
      <c r="F358" s="48" t="inlineStr">
        <is>
          <t>Natural Cure</t>
        </is>
      </c>
      <c r="G358" s="48" t="inlineStr">
        <is>
          <t>Naive</t>
        </is>
      </c>
      <c r="H358" s="48" t="inlineStr">
        <is>
          <t>Truant</t>
        </is>
      </c>
      <c r="I358" s="48" t="inlineStr">
        <is>
          <t>Adamant</t>
        </is>
      </c>
      <c r="J358" s="48" t="inlineStr">
        <is>
          <t>Tangled Feet</t>
        </is>
      </c>
      <c r="K358" s="48" t="inlineStr">
        <is>
          <t>Timid</t>
        </is>
      </c>
      <c r="L358" s="48" t="inlineStr">
        <is>
          <t>Truant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G359" s="49" t="inlineStr">
        <is>
          <t>Sitrus Berry</t>
        </is>
      </c>
      <c r="H359" s="46" t="n"/>
      <c r="I359" s="49" t="inlineStr">
        <is>
          <t>(None)</t>
        </is>
      </c>
      <c r="J359" s="46" t="n"/>
      <c r="K359" s="49" t="inlineStr">
        <is>
          <t>Sitrus Berry</t>
        </is>
      </c>
      <c r="L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Light Screen</t>
        </is>
      </c>
      <c r="F360" s="46" t="n"/>
      <c r="G360" s="64" t="inlineStr">
        <is>
          <t>Blizzard</t>
        </is>
      </c>
      <c r="H360" s="46" t="n"/>
      <c r="I360" s="51" t="inlineStr">
        <is>
          <t>Teeter Dance</t>
        </is>
      </c>
      <c r="J360" s="46" t="n"/>
      <c r="K360" s="51" t="inlineStr">
        <is>
          <t>Hyper Beam</t>
        </is>
      </c>
      <c r="L360" s="46" t="n"/>
      <c r="Q360" s="47" t="inlineStr">
        <is>
          <t>Moves</t>
        </is>
      </c>
    </row>
    <row r="361">
      <c r="E361" s="51" t="inlineStr">
        <is>
          <t>Sing</t>
        </is>
      </c>
      <c r="F361" s="46" t="n"/>
      <c r="G361" s="67" t="inlineStr">
        <is>
          <t>Shadow Ball</t>
        </is>
      </c>
      <c r="H361" s="46" t="n"/>
      <c r="I361" s="63" t="inlineStr">
        <is>
          <t>Skill Swap</t>
        </is>
      </c>
      <c r="J361" s="46" t="n"/>
      <c r="K361" s="58" t="inlineStr">
        <is>
          <t>Flamethrower</t>
        </is>
      </c>
      <c r="L361" s="46" t="n"/>
    </row>
    <row r="362">
      <c r="E362" s="63" t="inlineStr">
        <is>
          <t>Skill Swap</t>
        </is>
      </c>
      <c r="F362" s="46" t="n"/>
      <c r="G362" s="51" t="inlineStr">
        <is>
          <t>Double Edge</t>
        </is>
      </c>
      <c r="H362" s="46" t="n"/>
      <c r="I362" s="51" t="inlineStr">
        <is>
          <t>Facade</t>
        </is>
      </c>
      <c r="J362" s="46" t="n"/>
      <c r="K362" s="52" t="inlineStr">
        <is>
          <t>Thunderbolt</t>
        </is>
      </c>
      <c r="L362" s="46" t="n"/>
    </row>
    <row r="363">
      <c r="E363" s="65" t="inlineStr">
        <is>
          <t>Focus Punch</t>
        </is>
      </c>
      <c r="F363" s="46" t="n"/>
      <c r="G363" s="58" t="inlineStr">
        <is>
          <t>Fire Blast</t>
        </is>
      </c>
      <c r="H363" s="46" t="n"/>
      <c r="I363" s="63" t="inlineStr">
        <is>
          <t>Hypnosis</t>
        </is>
      </c>
      <c r="J363" s="46" t="n"/>
      <c r="K363" s="67" t="inlineStr">
        <is>
          <t>Shadow Ball</t>
        </is>
      </c>
      <c r="L363" s="46" t="n"/>
    </row>
    <row r="365" ht="20" customHeight="1">
      <c r="B365" s="40" t="inlineStr">
        <is>
          <t>Leader</t>
        </is>
      </c>
      <c r="C365" s="41" t="n"/>
      <c r="D365" s="41" t="n"/>
      <c r="E365" s="42" t="inlineStr">
        <is>
          <t>Leader Norman (Rematch 2)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IFERROR(_xlfn.IMAGE("https://play.pokemonshowdown.com/sprites/gen5/slaking.png"),"")</f>
        <v/>
      </c>
      <c r="G366" s="43">
        <f>IFERROR(_xlfn.IMAGE("https://play.pokemonshowdown.com/sprites/gen5/chansey.png"),"")</f>
        <v/>
      </c>
      <c r="I366" s="43">
        <f>IFERROR(_xlfn.IMAGE("https://play.pokemonshowdown.com/sprites/gen5/kangaskhan.png"),"")</f>
        <v/>
      </c>
      <c r="K366" s="43">
        <f>IFERROR(_xlfn.IMAGE("https://play.pokemonshowdown.com/sprites/gen5/spinda.png"),"")</f>
        <v/>
      </c>
      <c r="M366" s="43">
        <f>IFERROR(_xlfn.IMAGE("https://play.pokemonshowdown.com/sprites/gen5/slaking.png"),"")</f>
        <v/>
      </c>
      <c r="Q366" s="44" t="inlineStr">
        <is>
          <t>DOUBLE BATTLE
Items: Full Restore / Full Restore / Full Restore</t>
        </is>
      </c>
    </row>
    <row r="367">
      <c r="E367" s="45" t="inlineStr">
        <is>
          <t>Lv 47 Slaking</t>
        </is>
      </c>
      <c r="F367" s="46" t="n"/>
      <c r="G367" s="45" t="inlineStr">
        <is>
          <t>Lv 47 Chansey</t>
        </is>
      </c>
      <c r="H367" s="46" t="n"/>
      <c r="I367" s="45" t="inlineStr">
        <is>
          <t>Lv 45 Kangaskhan</t>
        </is>
      </c>
      <c r="J367" s="46" t="n"/>
      <c r="K367" s="45" t="inlineStr">
        <is>
          <t>Lv 48 Spinda</t>
        </is>
      </c>
      <c r="L367" s="46" t="n"/>
      <c r="M367" s="45" t="inlineStr">
        <is>
          <t>Lv 50 Slaking</t>
        </is>
      </c>
      <c r="N367" s="46" t="n"/>
      <c r="Q367" s="47" t="inlineStr">
        <is>
          <t>Pokémon</t>
        </is>
      </c>
    </row>
    <row r="368">
      <c r="E368" s="48" t="inlineStr">
        <is>
          <t>Naive</t>
        </is>
      </c>
      <c r="F368" s="48" t="inlineStr">
        <is>
          <t>Truant</t>
        </is>
      </c>
      <c r="G368" s="48" t="inlineStr">
        <is>
          <t>Adamant</t>
        </is>
      </c>
      <c r="H368" s="48" t="inlineStr">
        <is>
          <t>Natural Cure</t>
        </is>
      </c>
      <c r="I368" s="48" t="inlineStr">
        <is>
          <t>Adamant</t>
        </is>
      </c>
      <c r="J368" s="48" t="inlineStr">
        <is>
          <t>Scrappy</t>
        </is>
      </c>
      <c r="K368" s="48" t="inlineStr">
        <is>
          <t>Adamant</t>
        </is>
      </c>
      <c r="L368" s="48" t="inlineStr">
        <is>
          <t>Tangled Feet</t>
        </is>
      </c>
      <c r="M368" s="48" t="inlineStr">
        <is>
          <t>Timid</t>
        </is>
      </c>
      <c r="N368" s="48" t="inlineStr">
        <is>
          <t>Truant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Sitrus Berry</t>
        </is>
      </c>
      <c r="F369" s="46" t="n"/>
      <c r="G369" s="49" t="inlineStr">
        <is>
          <t>(None)</t>
        </is>
      </c>
      <c r="H369" s="46" t="n"/>
      <c r="I369" s="49" t="inlineStr">
        <is>
          <t>(None)</t>
        </is>
      </c>
      <c r="J369" s="46" t="n"/>
      <c r="K369" s="49" t="inlineStr">
        <is>
          <t>(None)</t>
        </is>
      </c>
      <c r="L369" s="46" t="n"/>
      <c r="M369" s="49" t="inlineStr">
        <is>
          <t>Sitrus Berry</t>
        </is>
      </c>
      <c r="N369" s="46" t="n"/>
      <c r="Q369" s="47" t="inlineStr">
        <is>
          <t>Item</t>
        </is>
      </c>
    </row>
    <row r="370">
      <c r="B370" s="44" t="inlineStr">
        <is>
          <t>Smart Trainer</t>
        </is>
      </c>
      <c r="E370" s="64" t="inlineStr">
        <is>
          <t>Blizzard</t>
        </is>
      </c>
      <c r="F370" s="46" t="n"/>
      <c r="G370" s="63" t="inlineStr">
        <is>
          <t>Light Screen</t>
        </is>
      </c>
      <c r="H370" s="46" t="n"/>
      <c r="I370" s="51" t="inlineStr">
        <is>
          <t>Fake Out</t>
        </is>
      </c>
      <c r="J370" s="46" t="n"/>
      <c r="K370" s="51" t="inlineStr">
        <is>
          <t>Teeter Dance</t>
        </is>
      </c>
      <c r="L370" s="46" t="n"/>
      <c r="M370" s="51" t="inlineStr">
        <is>
          <t>Hyper Beam</t>
        </is>
      </c>
      <c r="N370" s="46" t="n"/>
      <c r="Q370" s="47" t="inlineStr">
        <is>
          <t>Moves</t>
        </is>
      </c>
    </row>
    <row r="371">
      <c r="E371" s="67" t="inlineStr">
        <is>
          <t>Shadow Ball</t>
        </is>
      </c>
      <c r="F371" s="46" t="n"/>
      <c r="G371" s="51" t="inlineStr">
        <is>
          <t>Sing</t>
        </is>
      </c>
      <c r="H371" s="46" t="n"/>
      <c r="I371" s="51" t="inlineStr">
        <is>
          <t>Dizzy Punch</t>
        </is>
      </c>
      <c r="J371" s="46" t="n"/>
      <c r="K371" s="63" t="inlineStr">
        <is>
          <t>Skill Swap</t>
        </is>
      </c>
      <c r="L371" s="46" t="n"/>
      <c r="M371" s="58" t="inlineStr">
        <is>
          <t>Flamethrower</t>
        </is>
      </c>
      <c r="N371" s="46" t="n"/>
    </row>
    <row r="372">
      <c r="E372" s="51" t="inlineStr">
        <is>
          <t>Double Edge</t>
        </is>
      </c>
      <c r="F372" s="46" t="n"/>
      <c r="G372" s="63" t="inlineStr">
        <is>
          <t>Skill Swap</t>
        </is>
      </c>
      <c r="H372" s="46" t="n"/>
      <c r="I372" s="51" t="inlineStr">
        <is>
          <t>Endure</t>
        </is>
      </c>
      <c r="J372" s="46" t="n"/>
      <c r="K372" s="51" t="inlineStr">
        <is>
          <t>Facade</t>
        </is>
      </c>
      <c r="L372" s="46" t="n"/>
      <c r="M372" s="52" t="inlineStr">
        <is>
          <t>Thunderbolt</t>
        </is>
      </c>
      <c r="N372" s="46" t="n"/>
    </row>
    <row r="373">
      <c r="E373" s="58" t="inlineStr">
        <is>
          <t>Fire Blast</t>
        </is>
      </c>
      <c r="F373" s="46" t="n"/>
      <c r="G373" s="65" t="inlineStr">
        <is>
          <t>Focus Punch</t>
        </is>
      </c>
      <c r="H373" s="46" t="n"/>
      <c r="I373" s="65" t="inlineStr">
        <is>
          <t>Reversal</t>
        </is>
      </c>
      <c r="J373" s="46" t="n"/>
      <c r="K373" s="63" t="inlineStr">
        <is>
          <t>Hypnosis</t>
        </is>
      </c>
      <c r="L373" s="46" t="n"/>
      <c r="M373" s="67" t="inlineStr">
        <is>
          <t>Shadow Ball</t>
        </is>
      </c>
      <c r="N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Norman (Rematch 3)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IFERROR(_xlfn.IMAGE("https://play.pokemonshowdown.com/sprites/gen5/slaking.png"),"")</f>
        <v/>
      </c>
      <c r="G376" s="43">
        <f>IFERROR(_xlfn.IMAGE("https://play.pokemonshowdown.com/sprites/gen5/blissey.png"),"")</f>
        <v/>
      </c>
      <c r="I376" s="43">
        <f>IFERROR(_xlfn.IMAGE("https://play.pokemonshowdown.com/sprites/gen5/kangaskhan.png"),"")</f>
        <v/>
      </c>
      <c r="K376" s="43">
        <f>IFERROR(_xlfn.IMAGE("https://play.pokemonshowdown.com/sprites/gen5/spinda.png"),"")</f>
        <v/>
      </c>
      <c r="M376" s="43">
        <f>IFERROR(_xlfn.IMAGE("https://play.pokemonshowdown.com/sprites/gen5/slaking.png"),"")</f>
        <v/>
      </c>
      <c r="Q376" s="44" t="inlineStr">
        <is>
          <t>DOUBLE BATTLE
Items: Full Restore / Full Restore / Full Restore</t>
        </is>
      </c>
    </row>
    <row r="377">
      <c r="E377" s="45" t="inlineStr">
        <is>
          <t>Lv 52 Slaking</t>
        </is>
      </c>
      <c r="F377" s="46" t="n"/>
      <c r="G377" s="45" t="inlineStr">
        <is>
          <t>Lv 52 Blissey</t>
        </is>
      </c>
      <c r="H377" s="46" t="n"/>
      <c r="I377" s="45" t="inlineStr">
        <is>
          <t>Lv 50 Kangaskhan</t>
        </is>
      </c>
      <c r="J377" s="46" t="n"/>
      <c r="K377" s="45" t="inlineStr">
        <is>
          <t>Lv 53 Spinda</t>
        </is>
      </c>
      <c r="L377" s="46" t="n"/>
      <c r="M377" s="45" t="inlineStr">
        <is>
          <t>Lv 55 Slaking</t>
        </is>
      </c>
      <c r="N377" s="46" t="n"/>
      <c r="Q377" s="47" t="inlineStr">
        <is>
          <t>Pokémon</t>
        </is>
      </c>
    </row>
    <row r="378">
      <c r="E378" s="48" t="inlineStr">
        <is>
          <t>Naive</t>
        </is>
      </c>
      <c r="F378" s="48" t="inlineStr">
        <is>
          <t>Truant</t>
        </is>
      </c>
      <c r="G378" s="48" t="inlineStr">
        <is>
          <t>Adamant</t>
        </is>
      </c>
      <c r="H378" s="48" t="inlineStr">
        <is>
          <t>Serene Grace</t>
        </is>
      </c>
      <c r="I378" s="48" t="inlineStr">
        <is>
          <t>Adamant</t>
        </is>
      </c>
      <c r="J378" s="48" t="inlineStr">
        <is>
          <t>Scrappy</t>
        </is>
      </c>
      <c r="K378" s="48" t="inlineStr">
        <is>
          <t>Adamant</t>
        </is>
      </c>
      <c r="L378" s="48" t="inlineStr">
        <is>
          <t>Tangled Feet</t>
        </is>
      </c>
      <c r="M378" s="48" t="inlineStr">
        <is>
          <t>Timid</t>
        </is>
      </c>
      <c r="N378" s="48" t="inlineStr">
        <is>
          <t>Truant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Sitrus Berry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K379" s="49" t="inlineStr">
        <is>
          <t>(None)</t>
        </is>
      </c>
      <c r="L379" s="46" t="n"/>
      <c r="M379" s="49" t="inlineStr">
        <is>
          <t>Sitrus Berry</t>
        </is>
      </c>
      <c r="N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4" t="inlineStr">
        <is>
          <t>Blizzard</t>
        </is>
      </c>
      <c r="F380" s="46" t="n"/>
      <c r="G380" s="63" t="inlineStr">
        <is>
          <t>Light Screen</t>
        </is>
      </c>
      <c r="H380" s="46" t="n"/>
      <c r="I380" s="51" t="inlineStr">
        <is>
          <t>Fake Out</t>
        </is>
      </c>
      <c r="J380" s="46" t="n"/>
      <c r="K380" s="51" t="inlineStr">
        <is>
          <t>Teeter Dance</t>
        </is>
      </c>
      <c r="L380" s="46" t="n"/>
      <c r="M380" s="51" t="inlineStr">
        <is>
          <t>Hyper Beam</t>
        </is>
      </c>
      <c r="N380" s="46" t="n"/>
      <c r="Q380" s="47" t="inlineStr">
        <is>
          <t>Moves</t>
        </is>
      </c>
    </row>
    <row r="381">
      <c r="E381" s="67" t="inlineStr">
        <is>
          <t>Shadow Ball</t>
        </is>
      </c>
      <c r="F381" s="46" t="n"/>
      <c r="G381" s="51" t="inlineStr">
        <is>
          <t>Sing</t>
        </is>
      </c>
      <c r="H381" s="46" t="n"/>
      <c r="I381" s="51" t="inlineStr">
        <is>
          <t>Dizzy Punch</t>
        </is>
      </c>
      <c r="J381" s="46" t="n"/>
      <c r="K381" s="63" t="inlineStr">
        <is>
          <t>Skill Swap</t>
        </is>
      </c>
      <c r="L381" s="46" t="n"/>
      <c r="M381" s="58" t="inlineStr">
        <is>
          <t>Flamethrower</t>
        </is>
      </c>
      <c r="N381" s="46" t="n"/>
    </row>
    <row r="382">
      <c r="E382" s="51" t="inlineStr">
        <is>
          <t>Double Edge</t>
        </is>
      </c>
      <c r="F382" s="46" t="n"/>
      <c r="G382" s="63" t="inlineStr">
        <is>
          <t>Skill Swap</t>
        </is>
      </c>
      <c r="H382" s="46" t="n"/>
      <c r="I382" s="51" t="inlineStr">
        <is>
          <t>Endure</t>
        </is>
      </c>
      <c r="J382" s="46" t="n"/>
      <c r="K382" s="51" t="inlineStr">
        <is>
          <t>Facade</t>
        </is>
      </c>
      <c r="L382" s="46" t="n"/>
      <c r="M382" s="52" t="inlineStr">
        <is>
          <t>Thunderbolt</t>
        </is>
      </c>
      <c r="N382" s="46" t="n"/>
    </row>
    <row r="383">
      <c r="E383" s="58" t="inlineStr">
        <is>
          <t>Fire Blast</t>
        </is>
      </c>
      <c r="F383" s="46" t="n"/>
      <c r="G383" s="65" t="inlineStr">
        <is>
          <t>Focus Punch</t>
        </is>
      </c>
      <c r="H383" s="46" t="n"/>
      <c r="I383" s="65" t="inlineStr">
        <is>
          <t>Reversal</t>
        </is>
      </c>
      <c r="J383" s="46" t="n"/>
      <c r="K383" s="63" t="inlineStr">
        <is>
          <t>Hypnosis</t>
        </is>
      </c>
      <c r="L383" s="46" t="n"/>
      <c r="M383" s="67" t="inlineStr">
        <is>
          <t>Shadow Ball</t>
        </is>
      </c>
      <c r="N383" s="46" t="n"/>
    </row>
    <row r="385" ht="20" customHeight="1">
      <c r="B385" s="40" t="inlineStr">
        <is>
          <t>Leader</t>
        </is>
      </c>
      <c r="C385" s="41" t="n"/>
      <c r="D385" s="41" t="n"/>
      <c r="E385" s="42" t="inlineStr">
        <is>
          <t>Leader Norman (Rematch 4)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IFERROR(_xlfn.IMAGE("https://play.pokemonshowdown.com/sprites/gen5/slaking.png"),"")</f>
        <v/>
      </c>
      <c r="G386" s="43">
        <f>IFERROR(_xlfn.IMAGE("https://play.pokemonshowdown.com/sprites/gen5/blissey.png"),"")</f>
        <v/>
      </c>
      <c r="I386" s="43">
        <f>IFERROR(_xlfn.IMAGE("https://play.pokemonshowdown.com/sprites/gen5/kangaskhan.png"),"")</f>
        <v/>
      </c>
      <c r="K386" s="43">
        <f>IFERROR(_xlfn.IMAGE("https://play.pokemonshowdown.com/sprites/gen5/tauros.png"),"")</f>
        <v/>
      </c>
      <c r="M386" s="43">
        <f>IFERROR(_xlfn.IMAGE("https://play.pokemonshowdown.com/sprites/gen5/spinda.png"),"")</f>
        <v/>
      </c>
      <c r="O386" s="43">
        <f>IFERROR(_xlfn.IMAGE("https://play.pokemonshowdown.com/sprites/gen5/slaking.png"),"")</f>
        <v/>
      </c>
      <c r="Q386" s="44" t="inlineStr">
        <is>
          <t>DOUBLE BATTLE
Items: Full Restore / Full Restore / Full Restore</t>
        </is>
      </c>
    </row>
    <row r="387">
      <c r="E387" s="45" t="inlineStr">
        <is>
          <t>Lv 57 Slaking</t>
        </is>
      </c>
      <c r="F387" s="46" t="n"/>
      <c r="G387" s="45" t="inlineStr">
        <is>
          <t>Lv 57 Blissey</t>
        </is>
      </c>
      <c r="H387" s="46" t="n"/>
      <c r="I387" s="45" t="inlineStr">
        <is>
          <t>Lv 55 Kangaskhan</t>
        </is>
      </c>
      <c r="J387" s="46" t="n"/>
      <c r="K387" s="45" t="inlineStr">
        <is>
          <t>Lv 57 Tauros</t>
        </is>
      </c>
      <c r="L387" s="46" t="n"/>
      <c r="M387" s="45" t="inlineStr">
        <is>
          <t>Lv 58 Spinda</t>
        </is>
      </c>
      <c r="N387" s="46" t="n"/>
      <c r="O387" s="45" t="inlineStr">
        <is>
          <t>Lv 60 Slaking</t>
        </is>
      </c>
      <c r="P387" s="46" t="n"/>
      <c r="Q387" s="47" t="inlineStr">
        <is>
          <t>Pokémon</t>
        </is>
      </c>
    </row>
    <row r="388">
      <c r="E388" s="48" t="inlineStr">
        <is>
          <t>Naive</t>
        </is>
      </c>
      <c r="F388" s="48" t="inlineStr">
        <is>
          <t>Truant</t>
        </is>
      </c>
      <c r="G388" s="48" t="inlineStr">
        <is>
          <t>Adamant</t>
        </is>
      </c>
      <c r="H388" s="48" t="inlineStr">
        <is>
          <t>Serene Grace</t>
        </is>
      </c>
      <c r="I388" s="48" t="inlineStr">
        <is>
          <t>Adamant</t>
        </is>
      </c>
      <c r="J388" s="48" t="inlineStr">
        <is>
          <t>Scrappy</t>
        </is>
      </c>
      <c r="K388" s="48" t="inlineStr">
        <is>
          <t>Naive</t>
        </is>
      </c>
      <c r="L388" s="48" t="inlineStr">
        <is>
          <t>Intimidate</t>
        </is>
      </c>
      <c r="M388" s="48" t="inlineStr">
        <is>
          <t>Adamant</t>
        </is>
      </c>
      <c r="N388" s="48" t="inlineStr">
        <is>
          <t>Tangled Feet</t>
        </is>
      </c>
      <c r="O388" s="48" t="inlineStr">
        <is>
          <t>Timid</t>
        </is>
      </c>
      <c r="P388" s="48" t="inlineStr">
        <is>
          <t>Truant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Sitrus Berry</t>
        </is>
      </c>
      <c r="F389" s="46" t="n"/>
      <c r="G389" s="49" t="inlineStr">
        <is>
          <t>(None)</t>
        </is>
      </c>
      <c r="H389" s="46" t="n"/>
      <c r="I389" s="49" t="inlineStr">
        <is>
          <t>(None)</t>
        </is>
      </c>
      <c r="J389" s="46" t="n"/>
      <c r="K389" s="49" t="inlineStr">
        <is>
          <t>(None)</t>
        </is>
      </c>
      <c r="L389" s="46" t="n"/>
      <c r="M389" s="49" t="inlineStr">
        <is>
          <t>(None)</t>
        </is>
      </c>
      <c r="N389" s="46" t="n"/>
      <c r="O389" s="49" t="inlineStr">
        <is>
          <t>Sitrus Berry</t>
        </is>
      </c>
      <c r="P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4" t="inlineStr">
        <is>
          <t>Blizzard</t>
        </is>
      </c>
      <c r="F390" s="46" t="n"/>
      <c r="G390" s="51" t="inlineStr">
        <is>
          <t>Protect</t>
        </is>
      </c>
      <c r="H390" s="46" t="n"/>
      <c r="I390" s="51" t="inlineStr">
        <is>
          <t>Fake Out</t>
        </is>
      </c>
      <c r="J390" s="46" t="n"/>
      <c r="K390" s="51" t="inlineStr">
        <is>
          <t>Take Down</t>
        </is>
      </c>
      <c r="L390" s="46" t="n"/>
      <c r="M390" s="51" t="inlineStr">
        <is>
          <t>Teeter Dance</t>
        </is>
      </c>
      <c r="N390" s="46" t="n"/>
      <c r="O390" s="51" t="inlineStr">
        <is>
          <t>Hyper Beam</t>
        </is>
      </c>
      <c r="P390" s="46" t="n"/>
      <c r="Q390" s="47" t="inlineStr">
        <is>
          <t>Moves</t>
        </is>
      </c>
    </row>
    <row r="391">
      <c r="E391" s="67" t="inlineStr">
        <is>
          <t>Shadow Ball</t>
        </is>
      </c>
      <c r="F391" s="46" t="n"/>
      <c r="G391" s="51" t="inlineStr">
        <is>
          <t>Sing</t>
        </is>
      </c>
      <c r="H391" s="46" t="n"/>
      <c r="I391" s="51" t="inlineStr">
        <is>
          <t>Dizzy Punch</t>
        </is>
      </c>
      <c r="J391" s="46" t="n"/>
      <c r="K391" s="51" t="inlineStr">
        <is>
          <t>Protect</t>
        </is>
      </c>
      <c r="L391" s="46" t="n"/>
      <c r="M391" s="63" t="inlineStr">
        <is>
          <t>Skill Swap</t>
        </is>
      </c>
      <c r="N391" s="46" t="n"/>
      <c r="O391" s="58" t="inlineStr">
        <is>
          <t>Flamethrower</t>
        </is>
      </c>
      <c r="P391" s="46" t="n"/>
    </row>
    <row r="392">
      <c r="E392" s="51" t="inlineStr">
        <is>
          <t>Double Edge</t>
        </is>
      </c>
      <c r="F392" s="46" t="n"/>
      <c r="G392" s="63" t="inlineStr">
        <is>
          <t>Skill Swap</t>
        </is>
      </c>
      <c r="H392" s="46" t="n"/>
      <c r="I392" s="51" t="inlineStr">
        <is>
          <t>Endure</t>
        </is>
      </c>
      <c r="J392" s="46" t="n"/>
      <c r="K392" s="58" t="inlineStr">
        <is>
          <t>Fire Blast</t>
        </is>
      </c>
      <c r="L392" s="46" t="n"/>
      <c r="M392" s="51" t="inlineStr">
        <is>
          <t>Facade</t>
        </is>
      </c>
      <c r="N392" s="46" t="n"/>
      <c r="O392" s="52" t="inlineStr">
        <is>
          <t>Thunderbolt</t>
        </is>
      </c>
      <c r="P392" s="46" t="n"/>
    </row>
    <row r="393">
      <c r="E393" s="58" t="inlineStr">
        <is>
          <t>Fire Blast</t>
        </is>
      </c>
      <c r="F393" s="46" t="n"/>
      <c r="G393" s="65" t="inlineStr">
        <is>
          <t>Focus Punch</t>
        </is>
      </c>
      <c r="H393" s="46" t="n"/>
      <c r="I393" s="65" t="inlineStr">
        <is>
          <t>Reversal</t>
        </is>
      </c>
      <c r="J393" s="46" t="n"/>
      <c r="K393" s="53" t="inlineStr">
        <is>
          <t>Earthquake</t>
        </is>
      </c>
      <c r="L393" s="46" t="n"/>
      <c r="M393" s="63" t="inlineStr">
        <is>
          <t>Hypnosis</t>
        </is>
      </c>
      <c r="N393" s="46" t="n"/>
      <c r="O393" s="67" t="inlineStr">
        <is>
          <t>Shadow Ball</t>
        </is>
      </c>
      <c r="P393" s="46" t="n"/>
    </row>
    <row r="395" ht="20" customHeight="1">
      <c r="B395" s="40" t="inlineStr">
        <is>
          <t>Leader</t>
        </is>
      </c>
      <c r="C395" s="41" t="n"/>
      <c r="D395" s="41" t="n"/>
      <c r="E395" s="42" t="inlineStr">
        <is>
          <t>Leader Roxanne (Rematch 1)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IFERROR(_xlfn.IMAGE("https://play.pokemonshowdown.com/sprites/gen5/golem.png"),"")</f>
        <v/>
      </c>
      <c r="G396" s="43">
        <f>IFERROR(_xlfn.IMAGE("https://play.pokemonshowdown.com/sprites/gen5/kabuto.png"),"")</f>
        <v/>
      </c>
      <c r="I396" s="43">
        <f>IFERROR(_xlfn.IMAGE("https://play.pokemonshowdown.com/sprites/gen5/onix.png"),"")</f>
        <v/>
      </c>
      <c r="K396" s="43">
        <f>IFERROR(_xlfn.IMAGE("https://play.pokemonshowdown.com/sprites/gen5/nosepass.png"),"")</f>
        <v/>
      </c>
      <c r="Q396" s="44" t="inlineStr">
        <is>
          <t>DOUBLE BATTLE
Items: Full Restore / Full Restore / Full Restore</t>
        </is>
      </c>
    </row>
    <row r="397">
      <c r="E397" s="45" t="inlineStr">
        <is>
          <t>Lv 32 Golem</t>
        </is>
      </c>
      <c r="F397" s="46" t="n"/>
      <c r="G397" s="45" t="inlineStr">
        <is>
          <t>Lv 35 Kabuto</t>
        </is>
      </c>
      <c r="H397" s="46" t="n"/>
      <c r="I397" s="45" t="inlineStr">
        <is>
          <t>Lv 35 Onix</t>
        </is>
      </c>
      <c r="J397" s="46" t="n"/>
      <c r="K397" s="45" t="inlineStr">
        <is>
          <t>Lv 37 Nosepass</t>
        </is>
      </c>
      <c r="L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Shell Armor</t>
        </is>
      </c>
      <c r="G398" s="48" t="inlineStr">
        <is>
          <t>Naughty</t>
        </is>
      </c>
      <c r="H398" s="48" t="inlineStr">
        <is>
          <t>Swift Swim</t>
        </is>
      </c>
      <c r="I398" s="48" t="inlineStr">
        <is>
          <t>Adamant</t>
        </is>
      </c>
      <c r="J398" s="48" t="inlineStr">
        <is>
          <t>Rock Head</t>
        </is>
      </c>
      <c r="K398" s="48" t="inlineStr">
        <is>
          <t>Adamant</t>
        </is>
      </c>
      <c r="L398" s="48" t="inlineStr">
        <is>
          <t>Solid Rock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Sitrus Berry</t>
        </is>
      </c>
      <c r="H399" s="46" t="n"/>
      <c r="I399" s="49" t="inlineStr">
        <is>
          <t>(None)</t>
        </is>
      </c>
      <c r="J399" s="46" t="n"/>
      <c r="K399" s="49" t="inlineStr">
        <is>
          <t>Sitrus Berry</t>
        </is>
      </c>
      <c r="L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1" t="inlineStr">
        <is>
          <t>Protect</t>
        </is>
      </c>
      <c r="F400" s="46" t="n"/>
      <c r="G400" s="51" t="inlineStr">
        <is>
          <t>Swords Dance</t>
        </is>
      </c>
      <c r="H400" s="46" t="n"/>
      <c r="I400" s="66" t="inlineStr">
        <is>
          <t>Iron Tail</t>
        </is>
      </c>
      <c r="J400" s="46" t="n"/>
      <c r="K400" s="51" t="inlineStr">
        <is>
          <t>Double Team</t>
        </is>
      </c>
      <c r="L400" s="46" t="n"/>
      <c r="Q400" s="47" t="inlineStr">
        <is>
          <t>Moves</t>
        </is>
      </c>
    </row>
    <row r="401">
      <c r="E401" s="62" t="inlineStr">
        <is>
          <t>Rollout</t>
        </is>
      </c>
      <c r="F401" s="46" t="n"/>
      <c r="G401" s="64" t="inlineStr">
        <is>
          <t>Ice Beam</t>
        </is>
      </c>
      <c r="H401" s="46" t="n"/>
      <c r="I401" s="51" t="inlineStr">
        <is>
          <t>Explosion</t>
        </is>
      </c>
      <c r="J401" s="46" t="n"/>
      <c r="K401" s="51" t="inlineStr">
        <is>
          <t>Explosion</t>
        </is>
      </c>
      <c r="L401" s="46" t="n"/>
    </row>
    <row r="402">
      <c r="E402" s="53" t="inlineStr">
        <is>
          <t>Magnitude</t>
        </is>
      </c>
      <c r="F402" s="46" t="n"/>
      <c r="G402" s="61" t="inlineStr">
        <is>
          <t>Surf</t>
        </is>
      </c>
      <c r="H402" s="46" t="n"/>
      <c r="I402" s="51" t="inlineStr">
        <is>
          <t>Roar</t>
        </is>
      </c>
      <c r="J402" s="46" t="n"/>
      <c r="K402" s="51" t="inlineStr">
        <is>
          <t>Protect</t>
        </is>
      </c>
      <c r="L402" s="46" t="n"/>
    </row>
    <row r="403">
      <c r="E403" s="51" t="inlineStr">
        <is>
          <t>Explosion</t>
        </is>
      </c>
      <c r="F403" s="46" t="n"/>
      <c r="G403" s="62" t="inlineStr">
        <is>
          <t>Rock Slide</t>
        </is>
      </c>
      <c r="H403" s="46" t="n"/>
      <c r="I403" s="62" t="inlineStr">
        <is>
          <t>Rock Slide</t>
        </is>
      </c>
      <c r="J403" s="46" t="n"/>
      <c r="K403" s="62" t="inlineStr">
        <is>
          <t>Rock Slide</t>
        </is>
      </c>
      <c r="L403" s="46" t="n"/>
    </row>
    <row r="405" ht="20" customHeight="1">
      <c r="B405" s="40" t="inlineStr">
        <is>
          <t>Leader</t>
        </is>
      </c>
      <c r="C405" s="41" t="n"/>
      <c r="D405" s="41" t="n"/>
      <c r="E405" s="42" t="inlineStr">
        <is>
          <t>Leader Roxanne (Rematch 2)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IFERROR(_xlfn.IMAGE("https://play.pokemonshowdown.com/sprites/gen5/omanyte.png"),"")</f>
        <v/>
      </c>
      <c r="G406" s="43">
        <f>IFERROR(_xlfn.IMAGE("https://play.pokemonshowdown.com/sprites/gen5/golem.png"),"")</f>
        <v/>
      </c>
      <c r="I406" s="43">
        <f>IFERROR(_xlfn.IMAGE("https://play.pokemonshowdown.com/sprites/gen5/kabutops.png"),"")</f>
        <v/>
      </c>
      <c r="K406" s="43">
        <f>IFERROR(_xlfn.IMAGE("https://play.pokemonshowdown.com/sprites/gen5/onix.png"),"")</f>
        <v/>
      </c>
      <c r="M406" s="43">
        <f>IFERROR(_xlfn.IMAGE("https://play.pokemonshowdown.com/sprites/gen5/nosepass.png"),"")</f>
        <v/>
      </c>
      <c r="Q406" s="44" t="inlineStr">
        <is>
          <t>DOUBLE BATTLE
Items: Full Restore / Full Restore / Full Restore</t>
        </is>
      </c>
    </row>
    <row r="407">
      <c r="E407" s="45" t="inlineStr">
        <is>
          <t>Lv 37 Omanyte</t>
        </is>
      </c>
      <c r="F407" s="46" t="n"/>
      <c r="G407" s="45" t="inlineStr">
        <is>
          <t>Lv 37 Golem</t>
        </is>
      </c>
      <c r="H407" s="46" t="n"/>
      <c r="I407" s="45" t="inlineStr">
        <is>
          <t>Lv 40 Kabutops</t>
        </is>
      </c>
      <c r="J407" s="46" t="n"/>
      <c r="K407" s="45" t="inlineStr">
        <is>
          <t>Lv 40 Onix</t>
        </is>
      </c>
      <c r="L407" s="46" t="n"/>
      <c r="M407" s="45" t="inlineStr">
        <is>
          <t>Lv 42 Nosepass</t>
        </is>
      </c>
      <c r="N407" s="46" t="n"/>
      <c r="Q407" s="47" t="inlineStr">
        <is>
          <t>Pokémon</t>
        </is>
      </c>
    </row>
    <row r="408">
      <c r="E408" s="48" t="inlineStr">
        <is>
          <t>Rash</t>
        </is>
      </c>
      <c r="F408" s="48" t="inlineStr">
        <is>
          <t>Swift Swim</t>
        </is>
      </c>
      <c r="G408" s="48" t="inlineStr">
        <is>
          <t>Adamant</t>
        </is>
      </c>
      <c r="H408" s="48" t="inlineStr">
        <is>
          <t>Shell Armor</t>
        </is>
      </c>
      <c r="I408" s="48" t="inlineStr">
        <is>
          <t>Naive</t>
        </is>
      </c>
      <c r="J408" s="48" t="inlineStr">
        <is>
          <t>Swift Swim</t>
        </is>
      </c>
      <c r="K408" s="48" t="inlineStr">
        <is>
          <t>Adamant</t>
        </is>
      </c>
      <c r="L408" s="48" t="inlineStr">
        <is>
          <t>Rock Head</t>
        </is>
      </c>
      <c r="M408" s="48" t="inlineStr">
        <is>
          <t>Adamant</t>
        </is>
      </c>
      <c r="N408" s="48" t="inlineStr">
        <is>
          <t>Solid Rock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I409" s="49" t="inlineStr">
        <is>
          <t>Sitrus Berry</t>
        </is>
      </c>
      <c r="J409" s="46" t="n"/>
      <c r="K409" s="49" t="inlineStr">
        <is>
          <t>(None)</t>
        </is>
      </c>
      <c r="L409" s="46" t="n"/>
      <c r="M409" s="49" t="inlineStr">
        <is>
          <t>Sitrus Berry</t>
        </is>
      </c>
      <c r="N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Protect</t>
        </is>
      </c>
      <c r="F410" s="46" t="n"/>
      <c r="G410" s="51" t="inlineStr">
        <is>
          <t>Protect</t>
        </is>
      </c>
      <c r="H410" s="46" t="n"/>
      <c r="I410" s="51" t="inlineStr">
        <is>
          <t>Swords Dance</t>
        </is>
      </c>
      <c r="J410" s="46" t="n"/>
      <c r="K410" s="66" t="inlineStr">
        <is>
          <t>Iron Tail</t>
        </is>
      </c>
      <c r="L410" s="46" t="n"/>
      <c r="M410" s="51" t="inlineStr">
        <is>
          <t>Double Team</t>
        </is>
      </c>
      <c r="N410" s="46" t="n"/>
      <c r="Q410" s="47" t="inlineStr">
        <is>
          <t>Moves</t>
        </is>
      </c>
    </row>
    <row r="411">
      <c r="E411" s="64" t="inlineStr">
        <is>
          <t>Ice Beam</t>
        </is>
      </c>
      <c r="F411" s="46" t="n"/>
      <c r="G411" s="62" t="inlineStr">
        <is>
          <t>Rollout</t>
        </is>
      </c>
      <c r="H411" s="46" t="n"/>
      <c r="I411" s="64" t="inlineStr">
        <is>
          <t>Ice Beam</t>
        </is>
      </c>
      <c r="J411" s="46" t="n"/>
      <c r="K411" s="51" t="inlineStr">
        <is>
          <t>Explosion</t>
        </is>
      </c>
      <c r="L411" s="46" t="n"/>
      <c r="M411" s="51" t="inlineStr">
        <is>
          <t>Explosion</t>
        </is>
      </c>
      <c r="N411" s="46" t="n"/>
    </row>
    <row r="412">
      <c r="E412" s="62" t="inlineStr">
        <is>
          <t>Rock Slide</t>
        </is>
      </c>
      <c r="F412" s="46" t="n"/>
      <c r="G412" s="53" t="inlineStr">
        <is>
          <t>Magnitude</t>
        </is>
      </c>
      <c r="H412" s="46" t="n"/>
      <c r="I412" s="61" t="inlineStr">
        <is>
          <t>Surf</t>
        </is>
      </c>
      <c r="J412" s="46" t="n"/>
      <c r="K412" s="51" t="inlineStr">
        <is>
          <t>Roar</t>
        </is>
      </c>
      <c r="L412" s="46" t="n"/>
      <c r="M412" s="51" t="inlineStr">
        <is>
          <t>Protect</t>
        </is>
      </c>
      <c r="N412" s="46" t="n"/>
    </row>
    <row r="413">
      <c r="E413" s="61" t="inlineStr">
        <is>
          <t>Surf</t>
        </is>
      </c>
      <c r="F413" s="46" t="n"/>
      <c r="G413" s="51" t="inlineStr">
        <is>
          <t>Explosion</t>
        </is>
      </c>
      <c r="H413" s="46" t="n"/>
      <c r="I413" s="62" t="inlineStr">
        <is>
          <t>Rock Slide</t>
        </is>
      </c>
      <c r="J413" s="46" t="n"/>
      <c r="K413" s="62" t="inlineStr">
        <is>
          <t>Rock Slide</t>
        </is>
      </c>
      <c r="L413" s="46" t="n"/>
      <c r="M413" s="62" t="inlineStr">
        <is>
          <t>Rock Slide</t>
        </is>
      </c>
      <c r="N413" s="46" t="n"/>
    </row>
    <row r="415" ht="20" customHeight="1">
      <c r="B415" s="40" t="inlineStr">
        <is>
          <t>Leader</t>
        </is>
      </c>
      <c r="C415" s="41" t="n"/>
      <c r="D415" s="41" t="n"/>
      <c r="E415" s="42" t="inlineStr">
        <is>
          <t>Leader Roxanne (Rematch 3)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IFERROR(_xlfn.IMAGE("https://play.pokemonshowdown.com/sprites/gen5/omastar.png"),"")</f>
        <v/>
      </c>
      <c r="G416" s="43">
        <f>IFERROR(_xlfn.IMAGE("https://play.pokemonshowdown.com/sprites/gen5/golem.png"),"")</f>
        <v/>
      </c>
      <c r="I416" s="43">
        <f>IFERROR(_xlfn.IMAGE("https://play.pokemonshowdown.com/sprites/gen5/kabutops.png"),"")</f>
        <v/>
      </c>
      <c r="K416" s="43">
        <f>IFERROR(_xlfn.IMAGE("https://play.pokemonshowdown.com/sprites/gen5/onix.png"),"")</f>
        <v/>
      </c>
      <c r="M416" s="43">
        <f>IFERROR(_xlfn.IMAGE("https://play.pokemonshowdown.com/sprites/gen5/nosepass.png"),"")</f>
        <v/>
      </c>
      <c r="Q416" s="44" t="inlineStr">
        <is>
          <t>DOUBLE BATTLE
Items: Full Restore / Full Restore / Full Restore</t>
        </is>
      </c>
    </row>
    <row r="417">
      <c r="E417" s="45" t="inlineStr">
        <is>
          <t>Lv 42 Omastar</t>
        </is>
      </c>
      <c r="F417" s="46" t="n"/>
      <c r="G417" s="45" t="inlineStr">
        <is>
          <t>Lv 42 Golem</t>
        </is>
      </c>
      <c r="H417" s="46" t="n"/>
      <c r="I417" s="45" t="inlineStr">
        <is>
          <t>Lv 45 Kabutops</t>
        </is>
      </c>
      <c r="J417" s="46" t="n"/>
      <c r="K417" s="45" t="inlineStr">
        <is>
          <t>Lv 45 Onix</t>
        </is>
      </c>
      <c r="L417" s="46" t="n"/>
      <c r="M417" s="45" t="inlineStr">
        <is>
          <t>Lv 47 Nosepass</t>
        </is>
      </c>
      <c r="N417" s="46" t="n"/>
      <c r="Q417" s="47" t="inlineStr">
        <is>
          <t>Pokémon</t>
        </is>
      </c>
    </row>
    <row r="418">
      <c r="E418" s="48" t="inlineStr">
        <is>
          <t>Rash</t>
        </is>
      </c>
      <c r="F418" s="48" t="inlineStr">
        <is>
          <t>Swift Swim</t>
        </is>
      </c>
      <c r="G418" s="48" t="inlineStr">
        <is>
          <t>Adamant</t>
        </is>
      </c>
      <c r="H418" s="48" t="inlineStr">
        <is>
          <t>Shell Armor</t>
        </is>
      </c>
      <c r="I418" s="48" t="inlineStr">
        <is>
          <t>Naive</t>
        </is>
      </c>
      <c r="J418" s="48" t="inlineStr">
        <is>
          <t>Swift Swim</t>
        </is>
      </c>
      <c r="K418" s="48" t="inlineStr">
        <is>
          <t>Adamant</t>
        </is>
      </c>
      <c r="L418" s="48" t="inlineStr">
        <is>
          <t>Rock Head</t>
        </is>
      </c>
      <c r="M418" s="48" t="inlineStr">
        <is>
          <t>Adamant</t>
        </is>
      </c>
      <c r="N418" s="48" t="inlineStr">
        <is>
          <t>Solid Rock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G419" s="49" t="inlineStr">
        <is>
          <t>(None)</t>
        </is>
      </c>
      <c r="H419" s="46" t="n"/>
      <c r="I419" s="49" t="inlineStr">
        <is>
          <t>Sitrus Berry</t>
        </is>
      </c>
      <c r="J419" s="46" t="n"/>
      <c r="K419" s="49" t="inlineStr">
        <is>
          <t>(None)</t>
        </is>
      </c>
      <c r="L419" s="46" t="n"/>
      <c r="M419" s="49" t="inlineStr">
        <is>
          <t>Sitrus Berry</t>
        </is>
      </c>
      <c r="N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Protect</t>
        </is>
      </c>
      <c r="F420" s="46" t="n"/>
      <c r="G420" s="51" t="inlineStr">
        <is>
          <t>Protect</t>
        </is>
      </c>
      <c r="H420" s="46" t="n"/>
      <c r="I420" s="51" t="inlineStr">
        <is>
          <t>Swords Dance</t>
        </is>
      </c>
      <c r="J420" s="46" t="n"/>
      <c r="K420" s="66" t="inlineStr">
        <is>
          <t>Iron Tail</t>
        </is>
      </c>
      <c r="L420" s="46" t="n"/>
      <c r="M420" s="51" t="inlineStr">
        <is>
          <t>Double Team</t>
        </is>
      </c>
      <c r="N420" s="46" t="n"/>
      <c r="Q420" s="47" t="inlineStr">
        <is>
          <t>Moves</t>
        </is>
      </c>
    </row>
    <row r="421">
      <c r="E421" s="64" t="inlineStr">
        <is>
          <t>Ice Beam</t>
        </is>
      </c>
      <c r="F421" s="46" t="n"/>
      <c r="G421" s="62" t="inlineStr">
        <is>
          <t>Rollout</t>
        </is>
      </c>
      <c r="H421" s="46" t="n"/>
      <c r="I421" s="64" t="inlineStr">
        <is>
          <t>Ice Beam</t>
        </is>
      </c>
      <c r="J421" s="46" t="n"/>
      <c r="K421" s="51" t="inlineStr">
        <is>
          <t>Explosion</t>
        </is>
      </c>
      <c r="L421" s="46" t="n"/>
      <c r="M421" s="51" t="inlineStr">
        <is>
          <t>Explosion</t>
        </is>
      </c>
      <c r="N421" s="46" t="n"/>
    </row>
    <row r="422">
      <c r="E422" s="62" t="inlineStr">
        <is>
          <t>Rock Slide</t>
        </is>
      </c>
      <c r="F422" s="46" t="n"/>
      <c r="G422" s="53" t="inlineStr">
        <is>
          <t>Earthquake</t>
        </is>
      </c>
      <c r="H422" s="46" t="n"/>
      <c r="I422" s="61" t="inlineStr">
        <is>
          <t>Surf</t>
        </is>
      </c>
      <c r="J422" s="46" t="n"/>
      <c r="K422" s="51" t="inlineStr">
        <is>
          <t>Roar</t>
        </is>
      </c>
      <c r="L422" s="46" t="n"/>
      <c r="M422" s="51" t="inlineStr">
        <is>
          <t>Protect</t>
        </is>
      </c>
      <c r="N422" s="46" t="n"/>
    </row>
    <row r="423">
      <c r="E423" s="61" t="inlineStr">
        <is>
          <t>Surf</t>
        </is>
      </c>
      <c r="F423" s="46" t="n"/>
      <c r="G423" s="51" t="inlineStr">
        <is>
          <t>Explosion</t>
        </is>
      </c>
      <c r="H423" s="46" t="n"/>
      <c r="I423" s="62" t="inlineStr">
        <is>
          <t>Rock Slide</t>
        </is>
      </c>
      <c r="J423" s="46" t="n"/>
      <c r="K423" s="62" t="inlineStr">
        <is>
          <t>Rock Slide</t>
        </is>
      </c>
      <c r="L423" s="46" t="n"/>
      <c r="M423" s="62" t="inlineStr">
        <is>
          <t>Rock Slide</t>
        </is>
      </c>
      <c r="N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Roxanne (Rematch 4)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IFERROR(_xlfn.IMAGE("https://play.pokemonshowdown.com/sprites/gen5/aerodactyl.png"),"")</f>
        <v/>
      </c>
      <c r="G426" s="43">
        <f>IFERROR(_xlfn.IMAGE("https://play.pokemonshowdown.com/sprites/gen5/golem.png"),"")</f>
        <v/>
      </c>
      <c r="I426" s="43">
        <f>IFERROR(_xlfn.IMAGE("https://play.pokemonshowdown.com/sprites/gen5/omastar.png"),"")</f>
        <v/>
      </c>
      <c r="K426" s="43">
        <f>IFERROR(_xlfn.IMAGE("https://play.pokemonshowdown.com/sprites/gen5/kabutops.png"),"")</f>
        <v/>
      </c>
      <c r="M426" s="43">
        <f>IFERROR(_xlfn.IMAGE("https://play.pokemonshowdown.com/sprites/gen5/steelix.png"),"")</f>
        <v/>
      </c>
      <c r="O426" s="43">
        <f>IFERROR(_xlfn.IMAGE("https://play.pokemonshowdown.com/sprites/gen5/nosepass.png"),"")</f>
        <v/>
      </c>
      <c r="Q426" s="44" t="inlineStr">
        <is>
          <t>DOUBLE BATTLE
Items: Full Restore / Full Restore / Full Restore</t>
        </is>
      </c>
    </row>
    <row r="427">
      <c r="E427" s="45" t="inlineStr">
        <is>
          <t>Lv 47 Aerodactyl</t>
        </is>
      </c>
      <c r="F427" s="46" t="n"/>
      <c r="G427" s="45" t="inlineStr">
        <is>
          <t>Lv 47 Golem</t>
        </is>
      </c>
      <c r="H427" s="46" t="n"/>
      <c r="I427" s="45" t="inlineStr">
        <is>
          <t>Lv 47 Omastar</t>
        </is>
      </c>
      <c r="J427" s="46" t="n"/>
      <c r="K427" s="45" t="inlineStr">
        <is>
          <t>Lv 50 Kabutops</t>
        </is>
      </c>
      <c r="L427" s="46" t="n"/>
      <c r="M427" s="45" t="inlineStr">
        <is>
          <t>Lv 50 Steelix</t>
        </is>
      </c>
      <c r="N427" s="46" t="n"/>
      <c r="O427" s="45" t="inlineStr">
        <is>
          <t>Lv 52 Nosepass</t>
        </is>
      </c>
      <c r="P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Rock Head</t>
        </is>
      </c>
      <c r="G428" s="48" t="inlineStr">
        <is>
          <t>Adamant</t>
        </is>
      </c>
      <c r="H428" s="48" t="inlineStr">
        <is>
          <t>Shell Armor</t>
        </is>
      </c>
      <c r="I428" s="48" t="inlineStr">
        <is>
          <t>Rash</t>
        </is>
      </c>
      <c r="J428" s="48" t="inlineStr">
        <is>
          <t>Swift Swim</t>
        </is>
      </c>
      <c r="K428" s="48" t="inlineStr">
        <is>
          <t>Naive</t>
        </is>
      </c>
      <c r="L428" s="48" t="inlineStr">
        <is>
          <t>Swift Swim</t>
        </is>
      </c>
      <c r="M428" s="48" t="inlineStr">
        <is>
          <t>Adamant</t>
        </is>
      </c>
      <c r="N428" s="48" t="inlineStr">
        <is>
          <t>Solid Rock</t>
        </is>
      </c>
      <c r="O428" s="48" t="inlineStr">
        <is>
          <t>Adamant</t>
        </is>
      </c>
      <c r="P428" s="48" t="inlineStr">
        <is>
          <t>Solid Rock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K429" s="49" t="inlineStr">
        <is>
          <t>Sitrus Berry</t>
        </is>
      </c>
      <c r="L429" s="46" t="n"/>
      <c r="M429" s="49" t="inlineStr">
        <is>
          <t>(None)</t>
        </is>
      </c>
      <c r="N429" s="46" t="n"/>
      <c r="O429" s="49" t="inlineStr">
        <is>
          <t>Sitrus Berry</t>
        </is>
      </c>
      <c r="P429" s="46" t="n"/>
      <c r="Q429" s="47" t="inlineStr">
        <is>
          <t>Item</t>
        </is>
      </c>
    </row>
    <row r="430">
      <c r="B430" s="44" t="inlineStr">
        <is>
          <t>Smart Trainer</t>
        </is>
      </c>
      <c r="E430" s="62" t="inlineStr">
        <is>
          <t>Rock Slide</t>
        </is>
      </c>
      <c r="F430" s="46" t="n"/>
      <c r="G430" s="65" t="inlineStr">
        <is>
          <t>Focus Punch</t>
        </is>
      </c>
      <c r="H430" s="46" t="n"/>
      <c r="I430" s="51" t="inlineStr">
        <is>
          <t>Protect</t>
        </is>
      </c>
      <c r="J430" s="46" t="n"/>
      <c r="K430" s="51" t="inlineStr">
        <is>
          <t>Swords Dance</t>
        </is>
      </c>
      <c r="L430" s="46" t="n"/>
      <c r="M430" s="66" t="inlineStr">
        <is>
          <t>Iron Tail</t>
        </is>
      </c>
      <c r="N430" s="46" t="n"/>
      <c r="O430" s="51" t="inlineStr">
        <is>
          <t>Double Team</t>
        </is>
      </c>
      <c r="P430" s="46" t="n"/>
      <c r="Q430" s="47" t="inlineStr">
        <is>
          <t>Moves</t>
        </is>
      </c>
    </row>
    <row r="431">
      <c r="E431" s="51" t="inlineStr">
        <is>
          <t>Hyper Beam</t>
        </is>
      </c>
      <c r="F431" s="46" t="n"/>
      <c r="G431" s="62" t="inlineStr">
        <is>
          <t>Rollout</t>
        </is>
      </c>
      <c r="H431" s="46" t="n"/>
      <c r="I431" s="64" t="inlineStr">
        <is>
          <t>Ice Beam</t>
        </is>
      </c>
      <c r="J431" s="46" t="n"/>
      <c r="K431" s="64" t="inlineStr">
        <is>
          <t>Ice Beam</t>
        </is>
      </c>
      <c r="L431" s="46" t="n"/>
      <c r="M431" s="51" t="inlineStr">
        <is>
          <t>Explosion</t>
        </is>
      </c>
      <c r="N431" s="46" t="n"/>
      <c r="O431" s="51" t="inlineStr">
        <is>
          <t>Explosion</t>
        </is>
      </c>
      <c r="P431" s="46" t="n"/>
    </row>
    <row r="432">
      <c r="E432" s="51" t="inlineStr">
        <is>
          <t>Supersonic</t>
        </is>
      </c>
      <c r="F432" s="46" t="n"/>
      <c r="G432" s="53" t="inlineStr">
        <is>
          <t>Earthquake</t>
        </is>
      </c>
      <c r="H432" s="46" t="n"/>
      <c r="I432" s="62" t="inlineStr">
        <is>
          <t>Rock Slide</t>
        </is>
      </c>
      <c r="J432" s="46" t="n"/>
      <c r="K432" s="61" t="inlineStr">
        <is>
          <t>Surf</t>
        </is>
      </c>
      <c r="L432" s="46" t="n"/>
      <c r="M432" s="51" t="inlineStr">
        <is>
          <t>Roar</t>
        </is>
      </c>
      <c r="N432" s="46" t="n"/>
      <c r="O432" s="51" t="inlineStr">
        <is>
          <t>Protect</t>
        </is>
      </c>
      <c r="P432" s="46" t="n"/>
    </row>
    <row r="433">
      <c r="E433" s="51" t="inlineStr">
        <is>
          <t>Protect</t>
        </is>
      </c>
      <c r="F433" s="46" t="n"/>
      <c r="G433" s="51" t="inlineStr">
        <is>
          <t>Explosion</t>
        </is>
      </c>
      <c r="H433" s="46" t="n"/>
      <c r="I433" s="61" t="inlineStr">
        <is>
          <t>Surf</t>
        </is>
      </c>
      <c r="J433" s="46" t="n"/>
      <c r="K433" s="62" t="inlineStr">
        <is>
          <t>Rock Slide</t>
        </is>
      </c>
      <c r="L433" s="46" t="n"/>
      <c r="M433" s="62" t="inlineStr">
        <is>
          <t>Rock Slide</t>
        </is>
      </c>
      <c r="N433" s="46" t="n"/>
      <c r="O433" s="62" t="inlineStr">
        <is>
          <t>Rock Slide</t>
        </is>
      </c>
      <c r="P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Tate&amp;Liza (Rematch 1)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IFERROR(_xlfn.IMAGE("https://play.pokemonshowdown.com/sprites/gen5/slowpoke.png"),"")</f>
        <v/>
      </c>
      <c r="G436" s="43">
        <f>IFERROR(_xlfn.IMAGE("https://play.pokemonshowdown.com/sprites/gen5/claydol.png"),"")</f>
        <v/>
      </c>
      <c r="I436" s="43">
        <f>IFERROR(_xlfn.IMAGE("https://play.pokemonshowdown.com/sprites/gen5/xatu.png"),"")</f>
        <v/>
      </c>
      <c r="K436" s="43">
        <f>IFERROR(_xlfn.IMAGE("https://play.pokemonshowdown.com/sprites/gen5/lunatone.png"),"")</f>
        <v/>
      </c>
      <c r="M436" s="43">
        <f>IFERROR(_xlfn.IMAGE("https://play.pokemonshowdown.com/sprites/gen5/solrock.png"),"")</f>
        <v/>
      </c>
      <c r="Q436" s="44" t="inlineStr">
        <is>
          <t>DOUBLE BATTLE
Items: Full Restore / Full Restore / Full Restore</t>
        </is>
      </c>
    </row>
    <row r="437">
      <c r="E437" s="45" t="inlineStr">
        <is>
          <t>Lv 48 Slowpoke</t>
        </is>
      </c>
      <c r="F437" s="46" t="n"/>
      <c r="G437" s="45" t="inlineStr">
        <is>
          <t>Lv 49 Claydol</t>
        </is>
      </c>
      <c r="H437" s="46" t="n"/>
      <c r="I437" s="45" t="inlineStr">
        <is>
          <t>Lv 49 Xatu</t>
        </is>
      </c>
      <c r="J437" s="46" t="n"/>
      <c r="K437" s="45" t="inlineStr">
        <is>
          <t>Lv 50 Lunatone</t>
        </is>
      </c>
      <c r="L437" s="46" t="n"/>
      <c r="M437" s="45" t="inlineStr">
        <is>
          <t>Lv 50 Solrock</t>
        </is>
      </c>
      <c r="N437" s="46" t="n"/>
      <c r="Q437" s="47" t="inlineStr">
        <is>
          <t>Pokémon</t>
        </is>
      </c>
    </row>
    <row r="438">
      <c r="E438" s="48" t="inlineStr">
        <is>
          <t>Bold</t>
        </is>
      </c>
      <c r="F438" s="48" t="inlineStr">
        <is>
          <t>Simple</t>
        </is>
      </c>
      <c r="G438" s="48" t="inlineStr">
        <is>
          <t>Lonely</t>
        </is>
      </c>
      <c r="H438" s="48" t="inlineStr">
        <is>
          <t>Levitate</t>
        </is>
      </c>
      <c r="I438" s="48" t="inlineStr">
        <is>
          <t>Timid</t>
        </is>
      </c>
      <c r="J438" s="48" t="inlineStr">
        <is>
          <t>Magic Guard</t>
        </is>
      </c>
      <c r="K438" s="48" t="inlineStr">
        <is>
          <t>Hasty</t>
        </is>
      </c>
      <c r="L438" s="48" t="inlineStr">
        <is>
          <t>Levitate</t>
        </is>
      </c>
      <c r="M438" s="48" t="inlineStr">
        <is>
          <t>Modest</t>
        </is>
      </c>
      <c r="N438" s="48" t="inlineStr">
        <is>
          <t>Levitate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Chesto Berry</t>
        </is>
      </c>
      <c r="J439" s="46" t="n"/>
      <c r="K439" s="49" t="inlineStr">
        <is>
          <t>Chesto Berry</t>
        </is>
      </c>
      <c r="L439" s="46" t="n"/>
      <c r="M439" s="49" t="inlineStr">
        <is>
          <t>Sitrus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Yawn</t>
        </is>
      </c>
      <c r="F440" s="46" t="n"/>
      <c r="G440" s="53" t="inlineStr">
        <is>
          <t>Earthquake</t>
        </is>
      </c>
      <c r="H440" s="46" t="n"/>
      <c r="I440" s="63" t="inlineStr">
        <is>
          <t>Psychic</t>
        </is>
      </c>
      <c r="J440" s="46" t="n"/>
      <c r="K440" s="53" t="inlineStr">
        <is>
          <t>Earthquake</t>
        </is>
      </c>
      <c r="L440" s="46" t="n"/>
      <c r="M440" s="58" t="inlineStr">
        <is>
          <t>Sunny Day</t>
        </is>
      </c>
      <c r="N440" s="46" t="n"/>
      <c r="Q440" s="47" t="inlineStr">
        <is>
          <t>Moves</t>
        </is>
      </c>
    </row>
    <row r="441">
      <c r="E441" s="63" t="inlineStr">
        <is>
          <t>Psychic</t>
        </is>
      </c>
      <c r="F441" s="46" t="n"/>
      <c r="G441" s="62" t="inlineStr">
        <is>
          <t>Ancient Power</t>
        </is>
      </c>
      <c r="H441" s="46" t="n"/>
      <c r="I441" s="63" t="inlineStr">
        <is>
          <t>Rest</t>
        </is>
      </c>
      <c r="J441" s="46" t="n"/>
      <c r="K441" s="63" t="inlineStr">
        <is>
          <t>Psychic</t>
        </is>
      </c>
      <c r="L441" s="46" t="n"/>
      <c r="M441" s="59" t="inlineStr">
        <is>
          <t>Solar Beam</t>
        </is>
      </c>
      <c r="N441" s="46" t="n"/>
    </row>
    <row r="442">
      <c r="E442" s="63" t="inlineStr">
        <is>
          <t>Calm Mind</t>
        </is>
      </c>
      <c r="F442" s="46" t="n"/>
      <c r="G442" s="63" t="inlineStr">
        <is>
          <t>Psychic</t>
        </is>
      </c>
      <c r="H442" s="46" t="n"/>
      <c r="I442" s="67" t="inlineStr">
        <is>
          <t>Confuse Ray</t>
        </is>
      </c>
      <c r="J442" s="46" t="n"/>
      <c r="K442" s="63" t="inlineStr">
        <is>
          <t>Rest</t>
        </is>
      </c>
      <c r="L442" s="46" t="n"/>
      <c r="M442" s="63" t="inlineStr">
        <is>
          <t>Psychic</t>
        </is>
      </c>
      <c r="N442" s="46" t="n"/>
    </row>
    <row r="443">
      <c r="E443" s="51" t="inlineStr">
        <is>
          <t>Protect</t>
        </is>
      </c>
      <c r="F443" s="46" t="n"/>
      <c r="G443" s="63" t="inlineStr">
        <is>
          <t>Light Screen</t>
        </is>
      </c>
      <c r="H443" s="46" t="n"/>
      <c r="I443" s="63" t="inlineStr">
        <is>
          <t>Calm Mind</t>
        </is>
      </c>
      <c r="J443" s="46" t="n"/>
      <c r="K443" s="63" t="inlineStr">
        <is>
          <t>Calm Mind</t>
        </is>
      </c>
      <c r="L443" s="46" t="n"/>
      <c r="M443" s="58" t="inlineStr">
        <is>
          <t>Flamethrower</t>
        </is>
      </c>
      <c r="N443" s="46" t="n"/>
    </row>
    <row r="445" ht="20" customHeight="1">
      <c r="B445" s="40" t="inlineStr">
        <is>
          <t>Leader</t>
        </is>
      </c>
      <c r="C445" s="41" t="n"/>
      <c r="D445" s="41" t="n"/>
      <c r="E445" s="42" t="inlineStr">
        <is>
          <t>Leader Tate&amp;Liza (Rematch 2)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IFERROR(_xlfn.IMAGE("https://play.pokemonshowdown.com/sprites/gen5/drowzee.png"),"")</f>
        <v/>
      </c>
      <c r="G446" s="43">
        <f>IFERROR(_xlfn.IMAGE("https://play.pokemonshowdown.com/sprites/gen5/slowpoke.png"),"")</f>
        <v/>
      </c>
      <c r="I446" s="43">
        <f>IFERROR(_xlfn.IMAGE("https://play.pokemonshowdown.com/sprites/gen5/claydol.png"),"")</f>
        <v/>
      </c>
      <c r="K446" s="43">
        <f>IFERROR(_xlfn.IMAGE("https://play.pokemonshowdown.com/sprites/gen5/xatu.png"),"")</f>
        <v/>
      </c>
      <c r="M446" s="43">
        <f>IFERROR(_xlfn.IMAGE("https://play.pokemonshowdown.com/sprites/gen5/lunatone.png"),"")</f>
        <v/>
      </c>
      <c r="O446" s="43">
        <f>IFERROR(_xlfn.IMAGE("https://play.pokemonshowdown.com/sprites/gen5/solrock.png"),"")</f>
        <v/>
      </c>
      <c r="Q446" s="44" t="inlineStr">
        <is>
          <t>DOUBLE BATTLE
Items: Full Restore / Full Restore / Full Restore</t>
        </is>
      </c>
    </row>
    <row r="447">
      <c r="E447" s="45" t="inlineStr">
        <is>
          <t>Lv 53 Drowzee</t>
        </is>
      </c>
      <c r="F447" s="46" t="n"/>
      <c r="G447" s="45" t="inlineStr">
        <is>
          <t>Lv 53 Slowpoke</t>
        </is>
      </c>
      <c r="H447" s="46" t="n"/>
      <c r="I447" s="45" t="inlineStr">
        <is>
          <t>Lv 54 Claydol</t>
        </is>
      </c>
      <c r="J447" s="46" t="n"/>
      <c r="K447" s="45" t="inlineStr">
        <is>
          <t>Lv 54 Xatu</t>
        </is>
      </c>
      <c r="L447" s="46" t="n"/>
      <c r="M447" s="45" t="inlineStr">
        <is>
          <t>Lv 55 Lunatone</t>
        </is>
      </c>
      <c r="N447" s="46" t="n"/>
      <c r="O447" s="45" t="inlineStr">
        <is>
          <t>Lv 55 Solrock</t>
        </is>
      </c>
      <c r="P447" s="46" t="n"/>
      <c r="Q447" s="47" t="inlineStr">
        <is>
          <t>Pokémon</t>
        </is>
      </c>
    </row>
    <row r="448">
      <c r="E448" s="48" t="inlineStr">
        <is>
          <t>Careful</t>
        </is>
      </c>
      <c r="F448" s="48" t="inlineStr">
        <is>
          <t>Bad Dreams</t>
        </is>
      </c>
      <c r="G448" s="48" t="inlineStr">
        <is>
          <t>Bold</t>
        </is>
      </c>
      <c r="H448" s="48" t="inlineStr">
        <is>
          <t>Simple</t>
        </is>
      </c>
      <c r="I448" s="48" t="inlineStr">
        <is>
          <t>Lonely</t>
        </is>
      </c>
      <c r="J448" s="48" t="inlineStr">
        <is>
          <t>Levitate</t>
        </is>
      </c>
      <c r="K448" s="48" t="inlineStr">
        <is>
          <t>Timid</t>
        </is>
      </c>
      <c r="L448" s="48" t="inlineStr">
        <is>
          <t>Magic Guard</t>
        </is>
      </c>
      <c r="M448" s="48" t="inlineStr">
        <is>
          <t>Hasty</t>
        </is>
      </c>
      <c r="N448" s="48" t="inlineStr">
        <is>
          <t>Levitate</t>
        </is>
      </c>
      <c r="O448" s="48" t="inlineStr">
        <is>
          <t>Modest</t>
        </is>
      </c>
      <c r="P448" s="48" t="inlineStr">
        <is>
          <t>Levitate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G449" s="49" t="inlineStr">
        <is>
          <t>(None)</t>
        </is>
      </c>
      <c r="H449" s="46" t="n"/>
      <c r="I449" s="49" t="inlineStr">
        <is>
          <t>(None)</t>
        </is>
      </c>
      <c r="J449" s="46" t="n"/>
      <c r="K449" s="49" t="inlineStr">
        <is>
          <t>Chesto Berry</t>
        </is>
      </c>
      <c r="L449" s="46" t="n"/>
      <c r="M449" s="49" t="inlineStr">
        <is>
          <t>Chesto Berry</t>
        </is>
      </c>
      <c r="N449" s="46" t="n"/>
      <c r="O449" s="49" t="inlineStr">
        <is>
          <t>Sitrus Berry</t>
        </is>
      </c>
      <c r="P449" s="46" t="n"/>
      <c r="Q449" s="47" t="inlineStr">
        <is>
          <t>Item</t>
        </is>
      </c>
    </row>
    <row r="450">
      <c r="B450" s="44" t="inlineStr">
        <is>
          <t>Smart Trainer</t>
        </is>
      </c>
      <c r="E450" s="63" t="inlineStr">
        <is>
          <t>Hypnosis</t>
        </is>
      </c>
      <c r="F450" s="46" t="n"/>
      <c r="G450" s="51" t="inlineStr">
        <is>
          <t>Yawn</t>
        </is>
      </c>
      <c r="H450" s="46" t="n"/>
      <c r="I450" s="53" t="inlineStr">
        <is>
          <t>Earthquake</t>
        </is>
      </c>
      <c r="J450" s="46" t="n"/>
      <c r="K450" s="63" t="inlineStr">
        <is>
          <t>Psychic</t>
        </is>
      </c>
      <c r="L450" s="46" t="n"/>
      <c r="M450" s="53" t="inlineStr">
        <is>
          <t>Earthquake</t>
        </is>
      </c>
      <c r="N450" s="46" t="n"/>
      <c r="O450" s="58" t="inlineStr">
        <is>
          <t>Sunny Day</t>
        </is>
      </c>
      <c r="P450" s="46" t="n"/>
      <c r="Q450" s="47" t="inlineStr">
        <is>
          <t>Moves</t>
        </is>
      </c>
    </row>
    <row r="451">
      <c r="E451" s="63" t="inlineStr">
        <is>
          <t>Dream Eater</t>
        </is>
      </c>
      <c r="F451" s="46" t="n"/>
      <c r="G451" s="63" t="inlineStr">
        <is>
          <t>Psychic</t>
        </is>
      </c>
      <c r="H451" s="46" t="n"/>
      <c r="I451" s="51" t="inlineStr">
        <is>
          <t>Explosion</t>
        </is>
      </c>
      <c r="J451" s="46" t="n"/>
      <c r="K451" s="63" t="inlineStr">
        <is>
          <t>Rest</t>
        </is>
      </c>
      <c r="L451" s="46" t="n"/>
      <c r="M451" s="63" t="inlineStr">
        <is>
          <t>Psychic</t>
        </is>
      </c>
      <c r="N451" s="46" t="n"/>
      <c r="O451" s="59" t="inlineStr">
        <is>
          <t>Solar Beam</t>
        </is>
      </c>
      <c r="P451" s="46" t="n"/>
    </row>
    <row r="452">
      <c r="E452" s="51" t="inlineStr">
        <is>
          <t>Headbutt</t>
        </is>
      </c>
      <c r="F452" s="46" t="n"/>
      <c r="G452" s="63" t="inlineStr">
        <is>
          <t>Calm Mind</t>
        </is>
      </c>
      <c r="H452" s="46" t="n"/>
      <c r="I452" s="63" t="inlineStr">
        <is>
          <t>Psychic</t>
        </is>
      </c>
      <c r="J452" s="46" t="n"/>
      <c r="K452" s="67" t="inlineStr">
        <is>
          <t>Confuse Ray</t>
        </is>
      </c>
      <c r="L452" s="46" t="n"/>
      <c r="M452" s="63" t="inlineStr">
        <is>
          <t>Rest</t>
        </is>
      </c>
      <c r="N452" s="46" t="n"/>
      <c r="O452" s="63" t="inlineStr">
        <is>
          <t>Psychic</t>
        </is>
      </c>
      <c r="P452" s="46" t="n"/>
    </row>
    <row r="453">
      <c r="E453" s="51" t="inlineStr">
        <is>
          <t>Protect</t>
        </is>
      </c>
      <c r="F453" s="46" t="n"/>
      <c r="G453" s="51" t="inlineStr">
        <is>
          <t>Protect</t>
        </is>
      </c>
      <c r="H453" s="46" t="n"/>
      <c r="I453" s="63" t="inlineStr">
        <is>
          <t>Light Screen</t>
        </is>
      </c>
      <c r="J453" s="46" t="n"/>
      <c r="K453" s="63" t="inlineStr">
        <is>
          <t>Calm Mind</t>
        </is>
      </c>
      <c r="L453" s="46" t="n"/>
      <c r="M453" s="63" t="inlineStr">
        <is>
          <t>Calm Mind</t>
        </is>
      </c>
      <c r="N453" s="46" t="n"/>
      <c r="O453" s="58" t="inlineStr">
        <is>
          <t>Flamethrower</t>
        </is>
      </c>
      <c r="P453" s="46" t="n"/>
    </row>
    <row r="455" ht="20" customHeight="1">
      <c r="B455" s="40" t="inlineStr">
        <is>
          <t>Leader</t>
        </is>
      </c>
      <c r="C455" s="41" t="n"/>
      <c r="D455" s="41" t="n"/>
      <c r="E455" s="42" t="inlineStr">
        <is>
          <t>Leader Tate&amp;Liza (Rematch 3)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IFERROR(_xlfn.IMAGE("https://play.pokemonshowdown.com/sprites/gen5/hypno.png"),"")</f>
        <v/>
      </c>
      <c r="G456" s="43">
        <f>IFERROR(_xlfn.IMAGE("https://play.pokemonshowdown.com/sprites/gen5/claydol.png"),"")</f>
        <v/>
      </c>
      <c r="I456" s="43">
        <f>IFERROR(_xlfn.IMAGE("https://play.pokemonshowdown.com/sprites/gen5/slowpoke.png"),"")</f>
        <v/>
      </c>
      <c r="K456" s="43">
        <f>IFERROR(_xlfn.IMAGE("https://play.pokemonshowdown.com/sprites/gen5/xatu.png"),"")</f>
        <v/>
      </c>
      <c r="M456" s="43">
        <f>IFERROR(_xlfn.IMAGE("https://play.pokemonshowdown.com/sprites/gen5/lunatone.png"),"")</f>
        <v/>
      </c>
      <c r="O456" s="43">
        <f>IFERROR(_xlfn.IMAGE("https://play.pokemonshowdown.com/sprites/gen5/solrock.png"),"")</f>
        <v/>
      </c>
      <c r="Q456" s="44" t="inlineStr">
        <is>
          <t>DOUBLE BATTLE
Items: Full Restore / Full Restore / Full Restore</t>
        </is>
      </c>
    </row>
    <row r="457">
      <c r="E457" s="45" t="inlineStr">
        <is>
          <t>Lv 58 Hypno</t>
        </is>
      </c>
      <c r="F457" s="46" t="n"/>
      <c r="G457" s="45" t="inlineStr">
        <is>
          <t>Lv 59 Claydol</t>
        </is>
      </c>
      <c r="H457" s="46" t="n"/>
      <c r="I457" s="45" t="inlineStr">
        <is>
          <t>Lv 58 Slowpoke</t>
        </is>
      </c>
      <c r="J457" s="46" t="n"/>
      <c r="K457" s="45" t="inlineStr">
        <is>
          <t>Lv 59 Xatu</t>
        </is>
      </c>
      <c r="L457" s="46" t="n"/>
      <c r="M457" s="45" t="inlineStr">
        <is>
          <t>Lv 60 Lunatone</t>
        </is>
      </c>
      <c r="N457" s="46" t="n"/>
      <c r="O457" s="45" t="inlineStr">
        <is>
          <t>Lv 60 Solrock</t>
        </is>
      </c>
      <c r="P457" s="46" t="n"/>
      <c r="Q457" s="47" t="inlineStr">
        <is>
          <t>Pokémon</t>
        </is>
      </c>
    </row>
    <row r="458">
      <c r="E458" s="48" t="inlineStr">
        <is>
          <t>Careful</t>
        </is>
      </c>
      <c r="F458" s="48" t="inlineStr">
        <is>
          <t>Bad Dreams</t>
        </is>
      </c>
      <c r="G458" s="48" t="inlineStr">
        <is>
          <t>Lonely</t>
        </is>
      </c>
      <c r="H458" s="48" t="inlineStr">
        <is>
          <t>Levitate</t>
        </is>
      </c>
      <c r="I458" s="48" t="inlineStr">
        <is>
          <t>Bold</t>
        </is>
      </c>
      <c r="J458" s="48" t="inlineStr">
        <is>
          <t>Simple</t>
        </is>
      </c>
      <c r="K458" s="48" t="inlineStr">
        <is>
          <t>Timid</t>
        </is>
      </c>
      <c r="L458" s="48" t="inlineStr">
        <is>
          <t>Magic Guard</t>
        </is>
      </c>
      <c r="M458" s="48" t="inlineStr">
        <is>
          <t>Hasty</t>
        </is>
      </c>
      <c r="N458" s="48" t="inlineStr">
        <is>
          <t>Levitate</t>
        </is>
      </c>
      <c r="O458" s="48" t="inlineStr">
        <is>
          <t>Modest</t>
        </is>
      </c>
      <c r="P458" s="48" t="inlineStr">
        <is>
          <t>Levitate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G459" s="49" t="inlineStr">
        <is>
          <t>(None)</t>
        </is>
      </c>
      <c r="H459" s="46" t="n"/>
      <c r="I459" s="49" t="inlineStr">
        <is>
          <t>(None)</t>
        </is>
      </c>
      <c r="J459" s="46" t="n"/>
      <c r="K459" s="49" t="inlineStr">
        <is>
          <t>Chesto Berry</t>
        </is>
      </c>
      <c r="L459" s="46" t="n"/>
      <c r="M459" s="49" t="inlineStr">
        <is>
          <t>Chesto Berry</t>
        </is>
      </c>
      <c r="N459" s="46" t="n"/>
      <c r="O459" s="49" t="inlineStr">
        <is>
          <t>Sitrus Berry</t>
        </is>
      </c>
      <c r="P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3" t="inlineStr">
        <is>
          <t>Hypnosis</t>
        </is>
      </c>
      <c r="F460" s="46" t="n"/>
      <c r="G460" s="53" t="inlineStr">
        <is>
          <t>Earthquake</t>
        </is>
      </c>
      <c r="H460" s="46" t="n"/>
      <c r="I460" s="51" t="inlineStr">
        <is>
          <t>Yawn</t>
        </is>
      </c>
      <c r="J460" s="46" t="n"/>
      <c r="K460" s="63" t="inlineStr">
        <is>
          <t>Psychic</t>
        </is>
      </c>
      <c r="L460" s="46" t="n"/>
      <c r="M460" s="53" t="inlineStr">
        <is>
          <t>Earthquake</t>
        </is>
      </c>
      <c r="N460" s="46" t="n"/>
      <c r="O460" s="58" t="inlineStr">
        <is>
          <t>Sunny Day</t>
        </is>
      </c>
      <c r="P460" s="46" t="n"/>
      <c r="Q460" s="47" t="inlineStr">
        <is>
          <t>Moves</t>
        </is>
      </c>
    </row>
    <row r="461">
      <c r="E461" s="63" t="inlineStr">
        <is>
          <t>Dream Eater</t>
        </is>
      </c>
      <c r="F461" s="46" t="n"/>
      <c r="G461" s="51" t="inlineStr">
        <is>
          <t>Explosion</t>
        </is>
      </c>
      <c r="H461" s="46" t="n"/>
      <c r="I461" s="63" t="inlineStr">
        <is>
          <t>Psychic</t>
        </is>
      </c>
      <c r="J461" s="46" t="n"/>
      <c r="K461" s="63" t="inlineStr">
        <is>
          <t>Rest</t>
        </is>
      </c>
      <c r="L461" s="46" t="n"/>
      <c r="M461" s="63" t="inlineStr">
        <is>
          <t>Psychic</t>
        </is>
      </c>
      <c r="N461" s="46" t="n"/>
      <c r="O461" s="59" t="inlineStr">
        <is>
          <t>Solar Beam</t>
        </is>
      </c>
      <c r="P461" s="46" t="n"/>
    </row>
    <row r="462">
      <c r="E462" s="51" t="inlineStr">
        <is>
          <t>Headbutt</t>
        </is>
      </c>
      <c r="F462" s="46" t="n"/>
      <c r="G462" s="63" t="inlineStr">
        <is>
          <t>Psychic</t>
        </is>
      </c>
      <c r="H462" s="46" t="n"/>
      <c r="I462" s="63" t="inlineStr">
        <is>
          <t>Calm Mind</t>
        </is>
      </c>
      <c r="J462" s="46" t="n"/>
      <c r="K462" s="67" t="inlineStr">
        <is>
          <t>Confuse Ray</t>
        </is>
      </c>
      <c r="L462" s="46" t="n"/>
      <c r="M462" s="63" t="inlineStr">
        <is>
          <t>Rest</t>
        </is>
      </c>
      <c r="N462" s="46" t="n"/>
      <c r="O462" s="63" t="inlineStr">
        <is>
          <t>Psychic</t>
        </is>
      </c>
      <c r="P462" s="46" t="n"/>
    </row>
    <row r="463">
      <c r="E463" s="51" t="inlineStr">
        <is>
          <t>Protect</t>
        </is>
      </c>
      <c r="F463" s="46" t="n"/>
      <c r="G463" s="63" t="inlineStr">
        <is>
          <t>Light Screen</t>
        </is>
      </c>
      <c r="H463" s="46" t="n"/>
      <c r="I463" s="51" t="inlineStr">
        <is>
          <t>Protect</t>
        </is>
      </c>
      <c r="J463" s="46" t="n"/>
      <c r="K463" s="63" t="inlineStr">
        <is>
          <t>Calm Mind</t>
        </is>
      </c>
      <c r="L463" s="46" t="n"/>
      <c r="M463" s="63" t="inlineStr">
        <is>
          <t>Calm Mind</t>
        </is>
      </c>
      <c r="N463" s="46" t="n"/>
      <c r="O463" s="58" t="inlineStr">
        <is>
          <t>Flamethrower</t>
        </is>
      </c>
      <c r="P463" s="46" t="n"/>
    </row>
    <row r="465" ht="20" customHeight="1">
      <c r="B465" s="40" t="inlineStr">
        <is>
          <t>Leader</t>
        </is>
      </c>
      <c r="C465" s="41" t="n"/>
      <c r="D465" s="41" t="n"/>
      <c r="E465" s="42" t="inlineStr">
        <is>
          <t>Leader Tate&amp;Liza (Rematch 4)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IFERROR(_xlfn.IMAGE("https://play.pokemonshowdown.com/sprites/gen5/hypno.png"),"")</f>
        <v/>
      </c>
      <c r="G466" s="43">
        <f>IFERROR(_xlfn.IMAGE("https://play.pokemonshowdown.com/sprites/gen5/claydol.png"),"")</f>
        <v/>
      </c>
      <c r="I466" s="43">
        <f>IFERROR(_xlfn.IMAGE("https://play.pokemonshowdown.com/sprites/gen5/slowking.png"),"")</f>
        <v/>
      </c>
      <c r="K466" s="43">
        <f>IFERROR(_xlfn.IMAGE("https://play.pokemonshowdown.com/sprites/gen5/xatu.png"),"")</f>
        <v/>
      </c>
      <c r="M466" s="43">
        <f>IFERROR(_xlfn.IMAGE("https://play.pokemonshowdown.com/sprites/gen5/lunatone.png"),"")</f>
        <v/>
      </c>
      <c r="O466" s="43">
        <f>IFERROR(_xlfn.IMAGE("https://play.pokemonshowdown.com/sprites/gen5/solrock.png"),"")</f>
        <v/>
      </c>
      <c r="Q466" s="44" t="inlineStr">
        <is>
          <t>DOUBLE BATTLE
Items: Full Restore / Full Restore / Full Restore</t>
        </is>
      </c>
    </row>
    <row r="467">
      <c r="E467" s="45" t="inlineStr">
        <is>
          <t>Lv 63 Hypno</t>
        </is>
      </c>
      <c r="F467" s="46" t="n"/>
      <c r="G467" s="45" t="inlineStr">
        <is>
          <t>Lv 64 Claydol</t>
        </is>
      </c>
      <c r="H467" s="46" t="n"/>
      <c r="I467" s="45" t="inlineStr">
        <is>
          <t>Lv 63 Slowking</t>
        </is>
      </c>
      <c r="J467" s="46" t="n"/>
      <c r="K467" s="45" t="inlineStr">
        <is>
          <t>Lv 64 Xatu</t>
        </is>
      </c>
      <c r="L467" s="46" t="n"/>
      <c r="M467" s="45" t="inlineStr">
        <is>
          <t>Lv 65 Lunatone</t>
        </is>
      </c>
      <c r="N467" s="46" t="n"/>
      <c r="O467" s="45" t="inlineStr">
        <is>
          <t>Lv 65 Solrock</t>
        </is>
      </c>
      <c r="P467" s="46" t="n"/>
      <c r="Q467" s="47" t="inlineStr">
        <is>
          <t>Pokémon</t>
        </is>
      </c>
    </row>
    <row r="468">
      <c r="E468" s="48" t="inlineStr">
        <is>
          <t>Careful</t>
        </is>
      </c>
      <c r="F468" s="48" t="inlineStr">
        <is>
          <t>Bad Dreams</t>
        </is>
      </c>
      <c r="G468" s="48" t="inlineStr">
        <is>
          <t>Lonely</t>
        </is>
      </c>
      <c r="H468" s="48" t="inlineStr">
        <is>
          <t>Levitate</t>
        </is>
      </c>
      <c r="I468" s="48" t="inlineStr">
        <is>
          <t>Calm</t>
        </is>
      </c>
      <c r="J468" s="48" t="inlineStr">
        <is>
          <t>Simple</t>
        </is>
      </c>
      <c r="K468" s="48" t="inlineStr">
        <is>
          <t>Timid</t>
        </is>
      </c>
      <c r="L468" s="48" t="inlineStr">
        <is>
          <t>Magic Guard</t>
        </is>
      </c>
      <c r="M468" s="48" t="inlineStr">
        <is>
          <t>Hasty</t>
        </is>
      </c>
      <c r="N468" s="48" t="inlineStr">
        <is>
          <t>Levitate</t>
        </is>
      </c>
      <c r="O468" s="48" t="inlineStr">
        <is>
          <t>Modest</t>
        </is>
      </c>
      <c r="P468" s="48" t="inlineStr">
        <is>
          <t>Levitate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I469" s="49" t="inlineStr">
        <is>
          <t>(None)</t>
        </is>
      </c>
      <c r="J469" s="46" t="n"/>
      <c r="K469" s="49" t="inlineStr">
        <is>
          <t>Chesto Berry</t>
        </is>
      </c>
      <c r="L469" s="46" t="n"/>
      <c r="M469" s="49" t="inlineStr">
        <is>
          <t>Chesto Berry</t>
        </is>
      </c>
      <c r="N469" s="46" t="n"/>
      <c r="O469" s="49" t="inlineStr">
        <is>
          <t>Sitrus Berry</t>
        </is>
      </c>
      <c r="P469" s="46" t="n"/>
      <c r="Q469" s="47" t="inlineStr">
        <is>
          <t>Item</t>
        </is>
      </c>
    </row>
    <row r="470">
      <c r="B470" s="44" t="inlineStr">
        <is>
          <t>Smart Trainer</t>
        </is>
      </c>
      <c r="E470" s="63" t="inlineStr">
        <is>
          <t>Hypnosis</t>
        </is>
      </c>
      <c r="F470" s="46" t="n"/>
      <c r="G470" s="53" t="inlineStr">
        <is>
          <t>Earthquake</t>
        </is>
      </c>
      <c r="H470" s="46" t="n"/>
      <c r="I470" s="51" t="inlineStr">
        <is>
          <t>Yawn</t>
        </is>
      </c>
      <c r="J470" s="46" t="n"/>
      <c r="K470" s="63" t="inlineStr">
        <is>
          <t>Psychic</t>
        </is>
      </c>
      <c r="L470" s="46" t="n"/>
      <c r="M470" s="53" t="inlineStr">
        <is>
          <t>Earthquake</t>
        </is>
      </c>
      <c r="N470" s="46" t="n"/>
      <c r="O470" s="58" t="inlineStr">
        <is>
          <t>Sunny Day</t>
        </is>
      </c>
      <c r="P470" s="46" t="n"/>
      <c r="Q470" s="47" t="inlineStr">
        <is>
          <t>Moves</t>
        </is>
      </c>
    </row>
    <row r="471">
      <c r="E471" s="63" t="inlineStr">
        <is>
          <t>Dream Eater</t>
        </is>
      </c>
      <c r="F471" s="46" t="n"/>
      <c r="G471" s="51" t="inlineStr">
        <is>
          <t>Explosion</t>
        </is>
      </c>
      <c r="H471" s="46" t="n"/>
      <c r="I471" s="63" t="inlineStr">
        <is>
          <t>Psychic</t>
        </is>
      </c>
      <c r="J471" s="46" t="n"/>
      <c r="K471" s="63" t="inlineStr">
        <is>
          <t>Rest</t>
        </is>
      </c>
      <c r="L471" s="46" t="n"/>
      <c r="M471" s="63" t="inlineStr">
        <is>
          <t>Psychic</t>
        </is>
      </c>
      <c r="N471" s="46" t="n"/>
      <c r="O471" s="59" t="inlineStr">
        <is>
          <t>Solar Beam</t>
        </is>
      </c>
      <c r="P471" s="46" t="n"/>
    </row>
    <row r="472">
      <c r="E472" s="51" t="inlineStr">
        <is>
          <t>Headbutt</t>
        </is>
      </c>
      <c r="F472" s="46" t="n"/>
      <c r="G472" s="63" t="inlineStr">
        <is>
          <t>Psychic</t>
        </is>
      </c>
      <c r="H472" s="46" t="n"/>
      <c r="I472" s="63" t="inlineStr">
        <is>
          <t>Calm Mind</t>
        </is>
      </c>
      <c r="J472" s="46" t="n"/>
      <c r="K472" s="67" t="inlineStr">
        <is>
          <t>Confuse Ray</t>
        </is>
      </c>
      <c r="L472" s="46" t="n"/>
      <c r="M472" s="63" t="inlineStr">
        <is>
          <t>Rest</t>
        </is>
      </c>
      <c r="N472" s="46" t="n"/>
      <c r="O472" s="63" t="inlineStr">
        <is>
          <t>Psychic</t>
        </is>
      </c>
      <c r="P472" s="46" t="n"/>
    </row>
    <row r="473">
      <c r="E473" s="51" t="inlineStr">
        <is>
          <t>Protect</t>
        </is>
      </c>
      <c r="F473" s="46" t="n"/>
      <c r="G473" s="63" t="inlineStr">
        <is>
          <t>Light Screen</t>
        </is>
      </c>
      <c r="H473" s="46" t="n"/>
      <c r="I473" s="51" t="inlineStr">
        <is>
          <t>Protect</t>
        </is>
      </c>
      <c r="J473" s="46" t="n"/>
      <c r="K473" s="63" t="inlineStr">
        <is>
          <t>Calm Mind</t>
        </is>
      </c>
      <c r="L473" s="46" t="n"/>
      <c r="M473" s="63" t="inlineStr">
        <is>
          <t>Calm Mind</t>
        </is>
      </c>
      <c r="N473" s="46" t="n"/>
      <c r="O473" s="58" t="inlineStr">
        <is>
          <t>Flamethrower</t>
        </is>
      </c>
      <c r="P473" s="46" t="n"/>
    </row>
    <row r="475" ht="20" customHeight="1">
      <c r="B475" s="40" t="inlineStr">
        <is>
          <t>Leader</t>
        </is>
      </c>
      <c r="C475" s="41" t="n"/>
      <c r="D475" s="41" t="n"/>
      <c r="E475" s="42" t="inlineStr">
        <is>
          <t>Leader Wattson (Rematch 1)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IFERROR(_xlfn.IMAGE("https://play.pokemonshowdown.com/sprites/gen5/mareep.png"),"")</f>
        <v/>
      </c>
      <c r="G476" s="43">
        <f>IFERROR(_xlfn.IMAGE("https://play.pokemonshowdown.com/sprites/gen5/electrode.png"),"")</f>
        <v/>
      </c>
      <c r="I476" s="43">
        <f>IFERROR(_xlfn.IMAGE("https://play.pokemonshowdown.com/sprites/gen5/magneton.png"),"")</f>
        <v/>
      </c>
      <c r="K476" s="43">
        <f>IFERROR(_xlfn.IMAGE("https://play.pokemonshowdown.com/sprites/gen5/manectric.png"),"")</f>
        <v/>
      </c>
      <c r="Q476" s="44" t="inlineStr">
        <is>
          <t>DOUBLE BATTLE
Items: Full Restore / Full Restore / Full Restore</t>
        </is>
      </c>
    </row>
    <row r="477">
      <c r="E477" s="45" t="inlineStr">
        <is>
          <t>Lv 36 Mareep</t>
        </is>
      </c>
      <c r="F477" s="46" t="n"/>
      <c r="G477" s="45" t="inlineStr">
        <is>
          <t>Lv 36 Electrode</t>
        </is>
      </c>
      <c r="H477" s="46" t="n"/>
      <c r="I477" s="45" t="inlineStr">
        <is>
          <t>Lv 38 Magneton</t>
        </is>
      </c>
      <c r="J477" s="46" t="n"/>
      <c r="K477" s="45" t="inlineStr">
        <is>
          <t>Lv 40 Manectric</t>
        </is>
      </c>
      <c r="L477" s="46" t="n"/>
      <c r="Q477" s="47" t="inlineStr">
        <is>
          <t>Pokémon</t>
        </is>
      </c>
    </row>
    <row r="478">
      <c r="E478" s="48" t="inlineStr">
        <is>
          <t>Modest</t>
        </is>
      </c>
      <c r="F478" s="48" t="inlineStr">
        <is>
          <t>Static</t>
        </is>
      </c>
      <c r="G478" s="48" t="inlineStr">
        <is>
          <t>Mild</t>
        </is>
      </c>
      <c r="H478" s="48" t="inlineStr">
        <is>
          <t>Aftermath</t>
        </is>
      </c>
      <c r="I478" s="48" t="inlineStr">
        <is>
          <t>Modest</t>
        </is>
      </c>
      <c r="J478" s="48" t="inlineStr">
        <is>
          <t>Magnet Pull</t>
        </is>
      </c>
      <c r="K478" s="48" t="inlineStr">
        <is>
          <t>Naive</t>
        </is>
      </c>
      <c r="L478" s="48" t="inlineStr">
        <is>
          <t>Lightning Rod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Sitrus Berry</t>
        </is>
      </c>
      <c r="J479" s="46" t="n"/>
      <c r="K479" s="49" t="inlineStr">
        <is>
          <t>Sitrus Berry</t>
        </is>
      </c>
      <c r="L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2" t="inlineStr">
        <is>
          <t>Thunder</t>
        </is>
      </c>
      <c r="F480" s="46" t="n"/>
      <c r="G480" s="62" t="inlineStr">
        <is>
          <t>Rollout</t>
        </is>
      </c>
      <c r="H480" s="46" t="n"/>
      <c r="I480" s="51" t="inlineStr">
        <is>
          <t>Supersonic</t>
        </is>
      </c>
      <c r="J480" s="46" t="n"/>
      <c r="K480" s="50" t="inlineStr">
        <is>
          <t>Bite</t>
        </is>
      </c>
      <c r="L480" s="46" t="n"/>
      <c r="Q480" s="47" t="inlineStr">
        <is>
          <t>Moves</t>
        </is>
      </c>
    </row>
    <row r="481">
      <c r="E481" s="51" t="inlineStr">
        <is>
          <t>Protect</t>
        </is>
      </c>
      <c r="F481" s="46" t="n"/>
      <c r="G481" s="52" t="inlineStr">
        <is>
          <t>Thunder</t>
        </is>
      </c>
      <c r="H481" s="46" t="n"/>
      <c r="I481" s="51" t="inlineStr">
        <is>
          <t>Protect</t>
        </is>
      </c>
      <c r="J481" s="46" t="n"/>
      <c r="K481" s="52" t="inlineStr">
        <is>
          <t>Thunder Wave</t>
        </is>
      </c>
      <c r="L481" s="46" t="n"/>
    </row>
    <row r="482">
      <c r="E482" s="52" t="inlineStr">
        <is>
          <t>Thunder Wave</t>
        </is>
      </c>
      <c r="F482" s="46" t="n"/>
      <c r="G482" s="51" t="inlineStr">
        <is>
          <t>Explosion</t>
        </is>
      </c>
      <c r="H482" s="46" t="n"/>
      <c r="I482" s="52" t="inlineStr">
        <is>
          <t>Thunder</t>
        </is>
      </c>
      <c r="J482" s="46" t="n"/>
      <c r="K482" s="52" t="inlineStr">
        <is>
          <t>Thunder</t>
        </is>
      </c>
      <c r="L482" s="46" t="n"/>
    </row>
    <row r="483">
      <c r="E483" s="63" t="inlineStr">
        <is>
          <t>Light Screen</t>
        </is>
      </c>
      <c r="F483" s="46" t="n"/>
      <c r="G483" s="61" t="inlineStr">
        <is>
          <t>Rain Dance</t>
        </is>
      </c>
      <c r="H483" s="46" t="n"/>
      <c r="I483" s="61" t="inlineStr">
        <is>
          <t>Rain Dance</t>
        </is>
      </c>
      <c r="J483" s="46" t="n"/>
      <c r="K483" s="51" t="inlineStr">
        <is>
          <t>Protect</t>
        </is>
      </c>
      <c r="L483" s="46" t="n"/>
    </row>
    <row r="485" ht="20" customHeight="1">
      <c r="B485" s="40" t="inlineStr">
        <is>
          <t>Leader</t>
        </is>
      </c>
      <c r="C485" s="41" t="n"/>
      <c r="D485" s="41" t="n"/>
      <c r="E485" s="42" t="inlineStr">
        <is>
          <t>Leader Wattson (Rematch 2)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IFERROR(_xlfn.IMAGE("https://play.pokemonshowdown.com/sprites/gen5/pikachu.png"),"")</f>
        <v/>
      </c>
      <c r="G486" s="43">
        <f>IFERROR(_xlfn.IMAGE("https://play.pokemonshowdown.com/sprites/gen5/flaaffy.png"),"")</f>
        <v/>
      </c>
      <c r="I486" s="43">
        <f>IFERROR(_xlfn.IMAGE("https://play.pokemonshowdown.com/sprites/gen5/electrode.png"),"")</f>
        <v/>
      </c>
      <c r="K486" s="43">
        <f>IFERROR(_xlfn.IMAGE("https://play.pokemonshowdown.com/sprites/gen5/magneton.png"),"")</f>
        <v/>
      </c>
      <c r="M486" s="43">
        <f>IFERROR(_xlfn.IMAGE("https://play.pokemonshowdown.com/sprites/gen5/manectric.png"),"")</f>
        <v/>
      </c>
      <c r="Q486" s="44" t="inlineStr">
        <is>
          <t>DOUBLE BATTLE
Items: Full Restore / Full Restore / Full Restore</t>
        </is>
      </c>
    </row>
    <row r="487">
      <c r="E487" s="45" t="inlineStr">
        <is>
          <t>Lv 39 Pikachu</t>
        </is>
      </c>
      <c r="F487" s="46" t="n"/>
      <c r="G487" s="45" t="inlineStr">
        <is>
          <t>Lv 41 Flaaffy</t>
        </is>
      </c>
      <c r="H487" s="46" t="n"/>
      <c r="I487" s="45" t="inlineStr">
        <is>
          <t>Lv 41 Electrode</t>
        </is>
      </c>
      <c r="J487" s="46" t="n"/>
      <c r="K487" s="45" t="inlineStr">
        <is>
          <t>Lv 43 Magneton</t>
        </is>
      </c>
      <c r="L487" s="46" t="n"/>
      <c r="M487" s="45" t="inlineStr">
        <is>
          <t>Lv 45 Manectric</t>
        </is>
      </c>
      <c r="N487" s="46" t="n"/>
      <c r="Q487" s="47" t="inlineStr">
        <is>
          <t>Pokémon</t>
        </is>
      </c>
    </row>
    <row r="488">
      <c r="E488" s="48" t="inlineStr">
        <is>
          <t>Lonely</t>
        </is>
      </c>
      <c r="F488" s="48" t="inlineStr">
        <is>
          <t>Reckless</t>
        </is>
      </c>
      <c r="G488" s="48" t="inlineStr">
        <is>
          <t>Modest</t>
        </is>
      </c>
      <c r="H488" s="48" t="inlineStr">
        <is>
          <t>Static</t>
        </is>
      </c>
      <c r="I488" s="48" t="inlineStr">
        <is>
          <t>Mild</t>
        </is>
      </c>
      <c r="J488" s="48" t="inlineStr">
        <is>
          <t>Aftermath</t>
        </is>
      </c>
      <c r="K488" s="48" t="inlineStr">
        <is>
          <t>Modest</t>
        </is>
      </c>
      <c r="L488" s="48" t="inlineStr">
        <is>
          <t>Magnet Pull</t>
        </is>
      </c>
      <c r="M488" s="48" t="inlineStr">
        <is>
          <t>Naive</t>
        </is>
      </c>
      <c r="N488" s="48" t="inlineStr">
        <is>
          <t>Lightning Rod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G489" s="49" t="inlineStr">
        <is>
          <t>(None)</t>
        </is>
      </c>
      <c r="H489" s="46" t="n"/>
      <c r="I489" s="49" t="inlineStr">
        <is>
          <t>(None)</t>
        </is>
      </c>
      <c r="J489" s="46" t="n"/>
      <c r="K489" s="49" t="inlineStr">
        <is>
          <t>Sitrus Berry</t>
        </is>
      </c>
      <c r="L489" s="46" t="n"/>
      <c r="M489" s="49" t="inlineStr">
        <is>
          <t>Sitrus Berry</t>
        </is>
      </c>
      <c r="N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2" t="inlineStr">
        <is>
          <t>Thunder</t>
        </is>
      </c>
      <c r="F490" s="46" t="n"/>
      <c r="G490" s="52" t="inlineStr">
        <is>
          <t>Thunder</t>
        </is>
      </c>
      <c r="H490" s="46" t="n"/>
      <c r="I490" s="62" t="inlineStr">
        <is>
          <t>Rollout</t>
        </is>
      </c>
      <c r="J490" s="46" t="n"/>
      <c r="K490" s="51" t="inlineStr">
        <is>
          <t>Supersonic</t>
        </is>
      </c>
      <c r="L490" s="46" t="n"/>
      <c r="M490" s="50" t="inlineStr">
        <is>
          <t>Bite</t>
        </is>
      </c>
      <c r="N490" s="46" t="n"/>
      <c r="Q490" s="47" t="inlineStr">
        <is>
          <t>Moves</t>
        </is>
      </c>
    </row>
    <row r="491">
      <c r="E491" s="51" t="inlineStr">
        <is>
          <t>Slam</t>
        </is>
      </c>
      <c r="F491" s="46" t="n"/>
      <c r="G491" s="51" t="inlineStr">
        <is>
          <t>Protect</t>
        </is>
      </c>
      <c r="H491" s="46" t="n"/>
      <c r="I491" s="52" t="inlineStr">
        <is>
          <t>Thunder</t>
        </is>
      </c>
      <c r="J491" s="46" t="n"/>
      <c r="K491" s="51" t="inlineStr">
        <is>
          <t>Protect</t>
        </is>
      </c>
      <c r="L491" s="46" t="n"/>
      <c r="M491" s="52" t="inlineStr">
        <is>
          <t>Thunder Wave</t>
        </is>
      </c>
      <c r="N491" s="46" t="n"/>
    </row>
    <row r="492">
      <c r="E492" s="61" t="inlineStr">
        <is>
          <t>Rain Dance</t>
        </is>
      </c>
      <c r="F492" s="46" t="n"/>
      <c r="G492" s="52" t="inlineStr">
        <is>
          <t>Thunder Wave</t>
        </is>
      </c>
      <c r="H492" s="46" t="n"/>
      <c r="I492" s="51" t="inlineStr">
        <is>
          <t>Explosion</t>
        </is>
      </c>
      <c r="J492" s="46" t="n"/>
      <c r="K492" s="52" t="inlineStr">
        <is>
          <t>Thunder</t>
        </is>
      </c>
      <c r="L492" s="46" t="n"/>
      <c r="M492" s="52" t="inlineStr">
        <is>
          <t>Thunder</t>
        </is>
      </c>
      <c r="N492" s="46" t="n"/>
    </row>
    <row r="493">
      <c r="E493" s="52" t="inlineStr">
        <is>
          <t>Shock Wave</t>
        </is>
      </c>
      <c r="F493" s="46" t="n"/>
      <c r="G493" s="63" t="inlineStr">
        <is>
          <t>Light Screen</t>
        </is>
      </c>
      <c r="H493" s="46" t="n"/>
      <c r="I493" s="61" t="inlineStr">
        <is>
          <t>Rain Dance</t>
        </is>
      </c>
      <c r="J493" s="46" t="n"/>
      <c r="K493" s="61" t="inlineStr">
        <is>
          <t>Rain Dance</t>
        </is>
      </c>
      <c r="L493" s="46" t="n"/>
      <c r="M493" s="51" t="inlineStr">
        <is>
          <t>Protect</t>
        </is>
      </c>
      <c r="N493" s="46" t="n"/>
    </row>
    <row r="495" ht="20" customHeight="1">
      <c r="B495" s="40" t="inlineStr">
        <is>
          <t>Leader</t>
        </is>
      </c>
      <c r="C495" s="41" t="n"/>
      <c r="D495" s="41" t="n"/>
      <c r="E495" s="42" t="inlineStr">
        <is>
          <t>Leader Wattson (Rematch 3)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IFERROR(_xlfn.IMAGE("https://play.pokemonshowdown.com/sprites/gen5/raichu.png"),"")</f>
        <v/>
      </c>
      <c r="G496" s="43">
        <f>IFERROR(_xlfn.IMAGE("https://play.pokemonshowdown.com/sprites/gen5/ampharos.png"),"")</f>
        <v/>
      </c>
      <c r="I496" s="43">
        <f>IFERROR(_xlfn.IMAGE("https://play.pokemonshowdown.com/sprites/gen5/electrode.png"),"")</f>
        <v/>
      </c>
      <c r="K496" s="43">
        <f>IFERROR(_xlfn.IMAGE("https://play.pokemonshowdown.com/sprites/gen5/magneton.png"),"")</f>
        <v/>
      </c>
      <c r="M496" s="43">
        <f>IFERROR(_xlfn.IMAGE("https://play.pokemonshowdown.com/sprites/gen5/manectric.png"),"")</f>
        <v/>
      </c>
      <c r="Q496" s="44" t="inlineStr">
        <is>
          <t>DOUBLE BATTLE
Items: Full Restore / Full Restore / Full Restore</t>
        </is>
      </c>
    </row>
    <row r="497">
      <c r="E497" s="45" t="inlineStr">
        <is>
          <t>Lv 44 Raichu</t>
        </is>
      </c>
      <c r="F497" s="46" t="n"/>
      <c r="G497" s="45" t="inlineStr">
        <is>
          <t>Lv 46 Ampharos</t>
        </is>
      </c>
      <c r="H497" s="46" t="n"/>
      <c r="I497" s="45" t="inlineStr">
        <is>
          <t>Lv 46 Electrode</t>
        </is>
      </c>
      <c r="J497" s="46" t="n"/>
      <c r="K497" s="45" t="inlineStr">
        <is>
          <t>Lv 48 Magneton</t>
        </is>
      </c>
      <c r="L497" s="46" t="n"/>
      <c r="M497" s="45" t="inlineStr">
        <is>
          <t>Lv 50 Manectric</t>
        </is>
      </c>
      <c r="N497" s="46" t="n"/>
      <c r="Q497" s="47" t="inlineStr">
        <is>
          <t>Pokémon</t>
        </is>
      </c>
    </row>
    <row r="498">
      <c r="E498" s="48" t="inlineStr">
        <is>
          <t>Hasty</t>
        </is>
      </c>
      <c r="F498" s="48" t="inlineStr">
        <is>
          <t>Lightning Rod</t>
        </is>
      </c>
      <c r="G498" s="48" t="inlineStr">
        <is>
          <t>Modest</t>
        </is>
      </c>
      <c r="H498" s="48" t="inlineStr">
        <is>
          <t>No Guard</t>
        </is>
      </c>
      <c r="I498" s="48" t="inlineStr">
        <is>
          <t>Mild</t>
        </is>
      </c>
      <c r="J498" s="48" t="inlineStr">
        <is>
          <t>Aftermath</t>
        </is>
      </c>
      <c r="K498" s="48" t="inlineStr">
        <is>
          <t>Modest</t>
        </is>
      </c>
      <c r="L498" s="48" t="inlineStr">
        <is>
          <t>Magnet Pull</t>
        </is>
      </c>
      <c r="M498" s="48" t="inlineStr">
        <is>
          <t>Naive</t>
        </is>
      </c>
      <c r="N498" s="48" t="inlineStr">
        <is>
          <t>Lightning Rod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K499" s="49" t="inlineStr">
        <is>
          <t>Sitrus Berry</t>
        </is>
      </c>
      <c r="L499" s="46" t="n"/>
      <c r="M499" s="49" t="inlineStr">
        <is>
          <t>Sitrus Berry</t>
        </is>
      </c>
      <c r="N499" s="46" t="n"/>
      <c r="Q499" s="47" t="inlineStr">
        <is>
          <t>Item</t>
        </is>
      </c>
    </row>
    <row r="500">
      <c r="B500" s="44" t="inlineStr">
        <is>
          <t>Smart Trainer</t>
        </is>
      </c>
      <c r="E500" s="52" t="inlineStr">
        <is>
          <t>Thunder</t>
        </is>
      </c>
      <c r="F500" s="46" t="n"/>
      <c r="G500" s="52" t="inlineStr">
        <is>
          <t>Thunder</t>
        </is>
      </c>
      <c r="H500" s="46" t="n"/>
      <c r="I500" s="62" t="inlineStr">
        <is>
          <t>Rollout</t>
        </is>
      </c>
      <c r="J500" s="46" t="n"/>
      <c r="K500" s="51" t="inlineStr">
        <is>
          <t>Supersonic</t>
        </is>
      </c>
      <c r="L500" s="46" t="n"/>
      <c r="M500" s="50" t="inlineStr">
        <is>
          <t>Bite</t>
        </is>
      </c>
      <c r="N500" s="46" t="n"/>
      <c r="Q500" s="47" t="inlineStr">
        <is>
          <t>Moves</t>
        </is>
      </c>
    </row>
    <row r="501">
      <c r="E501" s="51" t="inlineStr">
        <is>
          <t>Slam</t>
        </is>
      </c>
      <c r="F501" s="46" t="n"/>
      <c r="G501" s="51" t="inlineStr">
        <is>
          <t>Protect</t>
        </is>
      </c>
      <c r="H501" s="46" t="n"/>
      <c r="I501" s="52" t="inlineStr">
        <is>
          <t>Thunder</t>
        </is>
      </c>
      <c r="J501" s="46" t="n"/>
      <c r="K501" s="51" t="inlineStr">
        <is>
          <t>Protect</t>
        </is>
      </c>
      <c r="L501" s="46" t="n"/>
      <c r="M501" s="52" t="inlineStr">
        <is>
          <t>Thunder Wave</t>
        </is>
      </c>
      <c r="N501" s="46" t="n"/>
    </row>
    <row r="502">
      <c r="E502" s="61" t="inlineStr">
        <is>
          <t>Rain Dance</t>
        </is>
      </c>
      <c r="F502" s="46" t="n"/>
      <c r="G502" s="52" t="inlineStr">
        <is>
          <t>Thunder Wave</t>
        </is>
      </c>
      <c r="H502" s="46" t="n"/>
      <c r="I502" s="51" t="inlineStr">
        <is>
          <t>Explosion</t>
        </is>
      </c>
      <c r="J502" s="46" t="n"/>
      <c r="K502" s="52" t="inlineStr">
        <is>
          <t>Thunder</t>
        </is>
      </c>
      <c r="L502" s="46" t="n"/>
      <c r="M502" s="52" t="inlineStr">
        <is>
          <t>Thunder</t>
        </is>
      </c>
      <c r="N502" s="46" t="n"/>
    </row>
    <row r="503">
      <c r="E503" s="51" t="inlineStr">
        <is>
          <t>Protect</t>
        </is>
      </c>
      <c r="F503" s="46" t="n"/>
      <c r="G503" s="63" t="inlineStr">
        <is>
          <t>Light Screen</t>
        </is>
      </c>
      <c r="H503" s="46" t="n"/>
      <c r="I503" s="61" t="inlineStr">
        <is>
          <t>Rain Dance</t>
        </is>
      </c>
      <c r="J503" s="46" t="n"/>
      <c r="K503" s="61" t="inlineStr">
        <is>
          <t>Rain Dance</t>
        </is>
      </c>
      <c r="L503" s="46" t="n"/>
      <c r="M503" s="51" t="inlineStr">
        <is>
          <t>Protect</t>
        </is>
      </c>
      <c r="N503" s="46" t="n"/>
    </row>
    <row r="505" ht="20" customHeight="1">
      <c r="B505" s="40" t="inlineStr">
        <is>
          <t>Leader</t>
        </is>
      </c>
      <c r="C505" s="41" t="n"/>
      <c r="D505" s="41" t="n"/>
      <c r="E505" s="42" t="inlineStr">
        <is>
          <t>Leader Wattson (Rematch 4)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IFERROR(_xlfn.IMAGE("https://play.pokemonshowdown.com/sprites/gen5/electabuzz.png"),"")</f>
        <v/>
      </c>
      <c r="G506" s="43">
        <f>IFERROR(_xlfn.IMAGE("https://play.pokemonshowdown.com/sprites/gen5/raichu.png"),"")</f>
        <v/>
      </c>
      <c r="I506" s="43">
        <f>IFERROR(_xlfn.IMAGE("https://play.pokemonshowdown.com/sprites/gen5/ampharos.png"),"")</f>
        <v/>
      </c>
      <c r="K506" s="43">
        <f>IFERROR(_xlfn.IMAGE("https://play.pokemonshowdown.com/sprites/gen5/electrode.png"),"")</f>
        <v/>
      </c>
      <c r="M506" s="43">
        <f>IFERROR(_xlfn.IMAGE("https://play.pokemonshowdown.com/sprites/gen5/magneton.png"),"")</f>
        <v/>
      </c>
      <c r="O506" s="43">
        <f>IFERROR(_xlfn.IMAGE("https://play.pokemonshowdown.com/sprites/gen5/manectric.png"),"")</f>
        <v/>
      </c>
      <c r="Q506" s="44" t="inlineStr">
        <is>
          <t>DOUBLE BATTLE
Items: Full Restore / Full Restore / Full Restore</t>
        </is>
      </c>
    </row>
    <row r="507">
      <c r="E507" s="45" t="inlineStr">
        <is>
          <t>Lv 50 Electabuzz</t>
        </is>
      </c>
      <c r="F507" s="46" t="n"/>
      <c r="G507" s="45" t="inlineStr">
        <is>
          <t>Lv 51 Raichu</t>
        </is>
      </c>
      <c r="H507" s="46" t="n"/>
      <c r="I507" s="45" t="inlineStr">
        <is>
          <t>Lv 51 Ampharos</t>
        </is>
      </c>
      <c r="J507" s="46" t="n"/>
      <c r="K507" s="45" t="inlineStr">
        <is>
          <t>Lv 53 Electrode</t>
        </is>
      </c>
      <c r="L507" s="46" t="n"/>
      <c r="M507" s="45" t="inlineStr">
        <is>
          <t>Lv 53 Magneton</t>
        </is>
      </c>
      <c r="N507" s="46" t="n"/>
      <c r="O507" s="45" t="inlineStr">
        <is>
          <t>Lv 55 Manectric</t>
        </is>
      </c>
      <c r="P507" s="46" t="n"/>
      <c r="Q507" s="47" t="inlineStr">
        <is>
          <t>Pokémon</t>
        </is>
      </c>
    </row>
    <row r="508">
      <c r="E508" s="48" t="inlineStr">
        <is>
          <t>Hasty</t>
        </is>
      </c>
      <c r="F508" s="48" t="inlineStr">
        <is>
          <t>Static</t>
        </is>
      </c>
      <c r="G508" s="48" t="inlineStr">
        <is>
          <t>Hasty</t>
        </is>
      </c>
      <c r="H508" s="48" t="inlineStr">
        <is>
          <t>Lightning Rod</t>
        </is>
      </c>
      <c r="I508" s="48" t="inlineStr">
        <is>
          <t>Modest</t>
        </is>
      </c>
      <c r="J508" s="48" t="inlineStr">
        <is>
          <t>No Guard</t>
        </is>
      </c>
      <c r="K508" s="48" t="inlineStr">
        <is>
          <t>Mild</t>
        </is>
      </c>
      <c r="L508" s="48" t="inlineStr">
        <is>
          <t>Aftermath</t>
        </is>
      </c>
      <c r="M508" s="48" t="inlineStr">
        <is>
          <t>Modest</t>
        </is>
      </c>
      <c r="N508" s="48" t="inlineStr">
        <is>
          <t>Magnet Pull</t>
        </is>
      </c>
      <c r="O508" s="48" t="inlineStr">
        <is>
          <t>Naive</t>
        </is>
      </c>
      <c r="P508" s="48" t="inlineStr">
        <is>
          <t>Lightning Rod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I509" s="49" t="inlineStr">
        <is>
          <t>(None)</t>
        </is>
      </c>
      <c r="J509" s="46" t="n"/>
      <c r="K509" s="49" t="inlineStr">
        <is>
          <t>(None)</t>
        </is>
      </c>
      <c r="L509" s="46" t="n"/>
      <c r="M509" s="49" t="inlineStr">
        <is>
          <t>Sitrus Berry</t>
        </is>
      </c>
      <c r="N509" s="46" t="n"/>
      <c r="O509" s="49" t="inlineStr">
        <is>
          <t>Sitrus Berry</t>
        </is>
      </c>
      <c r="P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1" t="inlineStr">
        <is>
          <t>Swift</t>
        </is>
      </c>
      <c r="F510" s="46" t="n"/>
      <c r="G510" s="52" t="inlineStr">
        <is>
          <t>Thunder</t>
        </is>
      </c>
      <c r="H510" s="46" t="n"/>
      <c r="I510" s="52" t="inlineStr">
        <is>
          <t>Thunder</t>
        </is>
      </c>
      <c r="J510" s="46" t="n"/>
      <c r="K510" s="62" t="inlineStr">
        <is>
          <t>Rollout</t>
        </is>
      </c>
      <c r="L510" s="46" t="n"/>
      <c r="M510" s="51" t="inlineStr">
        <is>
          <t>Supersonic</t>
        </is>
      </c>
      <c r="N510" s="46" t="n"/>
      <c r="O510" s="50" t="inlineStr">
        <is>
          <t>Bite</t>
        </is>
      </c>
      <c r="P510" s="46" t="n"/>
      <c r="Q510" s="47" t="inlineStr">
        <is>
          <t>Moves</t>
        </is>
      </c>
    </row>
    <row r="511">
      <c r="E511" s="65" t="inlineStr">
        <is>
          <t>Focus Punch</t>
        </is>
      </c>
      <c r="F511" s="46" t="n"/>
      <c r="G511" s="51" t="inlineStr">
        <is>
          <t>Slam</t>
        </is>
      </c>
      <c r="H511" s="46" t="n"/>
      <c r="I511" s="51" t="inlineStr">
        <is>
          <t>Protect</t>
        </is>
      </c>
      <c r="J511" s="46" t="n"/>
      <c r="K511" s="52" t="inlineStr">
        <is>
          <t>Thunder</t>
        </is>
      </c>
      <c r="L511" s="46" t="n"/>
      <c r="M511" s="51" t="inlineStr">
        <is>
          <t>Protect</t>
        </is>
      </c>
      <c r="N511" s="46" t="n"/>
      <c r="O511" s="52" t="inlineStr">
        <is>
          <t>Thunder Wave</t>
        </is>
      </c>
      <c r="P511" s="46" t="n"/>
    </row>
    <row r="512">
      <c r="E512" s="52" t="inlineStr">
        <is>
          <t>Thunder Punch</t>
        </is>
      </c>
      <c r="F512" s="46" t="n"/>
      <c r="G512" s="61" t="inlineStr">
        <is>
          <t>Rain Dance</t>
        </is>
      </c>
      <c r="H512" s="46" t="n"/>
      <c r="I512" s="52" t="inlineStr">
        <is>
          <t>Thunder Wave</t>
        </is>
      </c>
      <c r="J512" s="46" t="n"/>
      <c r="K512" s="51" t="inlineStr">
        <is>
          <t>Explosion</t>
        </is>
      </c>
      <c r="L512" s="46" t="n"/>
      <c r="M512" s="52" t="inlineStr">
        <is>
          <t>Thunder</t>
        </is>
      </c>
      <c r="N512" s="46" t="n"/>
      <c r="O512" s="52" t="inlineStr">
        <is>
          <t>Thunder</t>
        </is>
      </c>
      <c r="P512" s="46" t="n"/>
    </row>
    <row r="513">
      <c r="E513" s="63" t="inlineStr">
        <is>
          <t>Light Screen</t>
        </is>
      </c>
      <c r="F513" s="46" t="n"/>
      <c r="G513" s="51" t="inlineStr">
        <is>
          <t>Protect</t>
        </is>
      </c>
      <c r="H513" s="46" t="n"/>
      <c r="I513" s="63" t="inlineStr">
        <is>
          <t>Light Screen</t>
        </is>
      </c>
      <c r="J513" s="46" t="n"/>
      <c r="K513" s="61" t="inlineStr">
        <is>
          <t>Rain Dance</t>
        </is>
      </c>
      <c r="L513" s="46" t="n"/>
      <c r="M513" s="61" t="inlineStr">
        <is>
          <t>Rain Dance</t>
        </is>
      </c>
      <c r="N513" s="46" t="n"/>
      <c r="O513" s="51" t="inlineStr">
        <is>
          <t>Protect</t>
        </is>
      </c>
      <c r="P513" s="46" t="n"/>
    </row>
    <row r="515" ht="20" customHeight="1">
      <c r="B515" s="40" t="inlineStr">
        <is>
          <t>Leader</t>
        </is>
      </c>
      <c r="C515" s="41" t="n"/>
      <c r="D515" s="41" t="n"/>
      <c r="E515" s="42" t="inlineStr">
        <is>
          <t>Leader Winona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IFERROR(_xlfn.IMAGE("https://play.pokemonshowdown.com/sprites/gen5/dratini.png"),"")</f>
        <v/>
      </c>
      <c r="G516" s="43">
        <f>IFERROR(_xlfn.IMAGE("https://play.pokemonshowdown.com/sprites/gen5/tropius.png"),"")</f>
        <v/>
      </c>
      <c r="I516" s="43">
        <f>IFERROR(_xlfn.IMAGE("https://play.pokemonshowdown.com/sprites/gen5/pelipper.png"),"")</f>
        <v/>
      </c>
      <c r="K516" s="43">
        <f>IFERROR(_xlfn.IMAGE("https://play.pokemonshowdown.com/sprites/gen5/skarmory.png"),"")</f>
        <v/>
      </c>
      <c r="M516" s="43">
        <f>IFERROR(_xlfn.IMAGE("https://play.pokemonshowdown.com/sprites/gen5/altaria.png"),"")</f>
        <v/>
      </c>
      <c r="Q516" s="44" t="inlineStr">
        <is>
          <t>DOUBLE BATTLE
Items: Full Restore / Full Restore / Full Restore</t>
        </is>
      </c>
    </row>
    <row r="517">
      <c r="E517" s="45" t="inlineStr">
        <is>
          <t>Lv 40 Dratini</t>
        </is>
      </c>
      <c r="F517" s="46" t="n"/>
      <c r="G517" s="45" t="inlineStr">
        <is>
          <t>Lv 38 Tropius</t>
        </is>
      </c>
      <c r="H517" s="46" t="n"/>
      <c r="I517" s="45" t="inlineStr">
        <is>
          <t>Lv 41 Pelipper</t>
        </is>
      </c>
      <c r="J517" s="46" t="n"/>
      <c r="K517" s="45" t="inlineStr">
        <is>
          <t>Lv 43 Skarmory</t>
        </is>
      </c>
      <c r="L517" s="46" t="n"/>
      <c r="M517" s="45" t="inlineStr">
        <is>
          <t>Lv 45 Altaria</t>
        </is>
      </c>
      <c r="N517" s="46" t="n"/>
      <c r="Q517" s="47" t="inlineStr">
        <is>
          <t>Pokémon</t>
        </is>
      </c>
    </row>
    <row r="518">
      <c r="E518" s="48" t="inlineStr">
        <is>
          <t>Calm</t>
        </is>
      </c>
      <c r="F518" s="48" t="inlineStr">
        <is>
          <t>Shed Skin</t>
        </is>
      </c>
      <c r="G518" s="48" t="inlineStr">
        <is>
          <t>Naughty</t>
        </is>
      </c>
      <c r="H518" s="48" t="inlineStr">
        <is>
          <t>Chlorophyll</t>
        </is>
      </c>
      <c r="I518" s="48" t="inlineStr">
        <is>
          <t>Rash</t>
        </is>
      </c>
      <c r="J518" s="48" t="inlineStr">
        <is>
          <t>Unburden</t>
        </is>
      </c>
      <c r="K518" s="48" t="inlineStr">
        <is>
          <t>Impish</t>
        </is>
      </c>
      <c r="L518" s="48" t="inlineStr">
        <is>
          <t>Filter</t>
        </is>
      </c>
      <c r="M518" s="48" t="inlineStr">
        <is>
          <t>Jolly</t>
        </is>
      </c>
      <c r="N518" s="48" t="inlineStr">
        <is>
          <t>Serene Grace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Sitrus Berry</t>
        </is>
      </c>
      <c r="F519" s="46" t="n"/>
      <c r="G519" s="49" t="inlineStr">
        <is>
          <t>(None)</t>
        </is>
      </c>
      <c r="H519" s="46" t="n"/>
      <c r="I519" s="49" t="inlineStr">
        <is>
          <t>(None)</t>
        </is>
      </c>
      <c r="J519" s="46" t="n"/>
      <c r="K519" s="49" t="inlineStr">
        <is>
          <t>(None)</t>
        </is>
      </c>
      <c r="L519" s="46" t="n"/>
      <c r="M519" s="49" t="inlineStr">
        <is>
          <t>Chesto Berry</t>
        </is>
      </c>
      <c r="N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8" t="inlineStr">
        <is>
          <t>Sunny Day</t>
        </is>
      </c>
      <c r="H520" s="46" t="n"/>
      <c r="I520" s="61" t="inlineStr">
        <is>
          <t>Surf</t>
        </is>
      </c>
      <c r="J520" s="46" t="n"/>
      <c r="K520" s="51" t="inlineStr">
        <is>
          <t>Whirlwind</t>
        </is>
      </c>
      <c r="L520" s="46" t="n"/>
      <c r="M520" s="60" t="inlineStr">
        <is>
          <t>Aerial Ace</t>
        </is>
      </c>
      <c r="N520" s="46" t="n"/>
      <c r="Q520" s="47" t="inlineStr">
        <is>
          <t>Moves</t>
        </is>
      </c>
    </row>
    <row r="521">
      <c r="E521" s="52" t="inlineStr">
        <is>
          <t>Thunderbolt</t>
        </is>
      </c>
      <c r="F521" s="46" t="n"/>
      <c r="G521" s="60" t="inlineStr">
        <is>
          <t>Aerial Ace</t>
        </is>
      </c>
      <c r="H521" s="46" t="n"/>
      <c r="I521" s="51" t="inlineStr">
        <is>
          <t>Supersonic</t>
        </is>
      </c>
      <c r="J521" s="46" t="n"/>
      <c r="K521" s="53" t="inlineStr">
        <is>
          <t>Spikes</t>
        </is>
      </c>
      <c r="L521" s="46" t="n"/>
      <c r="M521" s="63" t="inlineStr">
        <is>
          <t>Rest</t>
        </is>
      </c>
      <c r="N521" s="46" t="n"/>
    </row>
    <row r="522">
      <c r="E522" s="51" t="inlineStr">
        <is>
          <t>Protect</t>
        </is>
      </c>
      <c r="F522" s="46" t="n"/>
      <c r="G522" s="59" t="inlineStr">
        <is>
          <t>Solar Beam</t>
        </is>
      </c>
      <c r="H522" s="46" t="n"/>
      <c r="I522" s="51" t="inlineStr">
        <is>
          <t>Protect</t>
        </is>
      </c>
      <c r="J522" s="46" t="n"/>
      <c r="K522" s="66" t="inlineStr">
        <is>
          <t>Steel Wing</t>
        </is>
      </c>
      <c r="L522" s="46" t="n"/>
      <c r="M522" s="68" t="inlineStr">
        <is>
          <t>Dragon Dance</t>
        </is>
      </c>
      <c r="N522" s="46" t="n"/>
    </row>
    <row r="523">
      <c r="E523" s="64" t="inlineStr">
        <is>
          <t>Ice Beam</t>
        </is>
      </c>
      <c r="F523" s="46" t="n"/>
      <c r="G523" s="53" t="inlineStr">
        <is>
          <t>Earthquake</t>
        </is>
      </c>
      <c r="H523" s="46" t="n"/>
      <c r="I523" s="60" t="inlineStr">
        <is>
          <t>Aerial Ace</t>
        </is>
      </c>
      <c r="J523" s="46" t="n"/>
      <c r="K523" s="60" t="inlineStr">
        <is>
          <t>Aerial Ace</t>
        </is>
      </c>
      <c r="L523" s="46" t="n"/>
      <c r="M523" s="53" t="inlineStr">
        <is>
          <t>Earthquake</t>
        </is>
      </c>
      <c r="N523" s="46" t="n"/>
    </row>
    <row r="525" ht="20" customHeight="1">
      <c r="B525" s="40" t="inlineStr">
        <is>
          <t>Leader</t>
        </is>
      </c>
      <c r="C525" s="41" t="n"/>
      <c r="D525" s="41" t="n"/>
      <c r="E525" s="42" t="inlineStr">
        <is>
          <t>Leader Winona (Rematch 2)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IFERROR(_xlfn.IMAGE("https://play.pokemonshowdown.com/sprites/gen5/hoothoot.png"),"")</f>
        <v/>
      </c>
      <c r="G526" s="43">
        <f>IFERROR(_xlfn.IMAGE("https://play.pokemonshowdown.com/sprites/gen5/tropius.png"),"")</f>
        <v/>
      </c>
      <c r="I526" s="43">
        <f>IFERROR(_xlfn.IMAGE("https://play.pokemonshowdown.com/sprites/gen5/dragonair.png"),"")</f>
        <v/>
      </c>
      <c r="K526" s="43">
        <f>IFERROR(_xlfn.IMAGE("https://play.pokemonshowdown.com/sprites/gen5/pelipper.png"),"")</f>
        <v/>
      </c>
      <c r="M526" s="43">
        <f>IFERROR(_xlfn.IMAGE("https://play.pokemonshowdown.com/sprites/gen5/skarmory.png"),"")</f>
        <v/>
      </c>
      <c r="O526" s="43">
        <f>IFERROR(_xlfn.IMAGE("https://play.pokemonshowdown.com/sprites/gen5/altaria.png"),"")</f>
        <v/>
      </c>
      <c r="Q526" s="44" t="inlineStr">
        <is>
          <t>DOUBLE BATTLE
Items: Full Restore / Full Restore / Full Restore</t>
        </is>
      </c>
    </row>
    <row r="527">
      <c r="E527" s="45" t="inlineStr">
        <is>
          <t>Lv 43 Hoothoot</t>
        </is>
      </c>
      <c r="F527" s="46" t="n"/>
      <c r="G527" s="45" t="inlineStr">
        <is>
          <t>Lv 43 Tropius</t>
        </is>
      </c>
      <c r="H527" s="46" t="n"/>
      <c r="I527" s="45" t="inlineStr">
        <is>
          <t>Lv 45 Dragonair</t>
        </is>
      </c>
      <c r="J527" s="46" t="n"/>
      <c r="K527" s="45" t="inlineStr">
        <is>
          <t>Lv 46 Pelipper</t>
        </is>
      </c>
      <c r="L527" s="46" t="n"/>
      <c r="M527" s="45" t="inlineStr">
        <is>
          <t>Lv 48 Skarmory</t>
        </is>
      </c>
      <c r="N527" s="46" t="n"/>
      <c r="O527" s="45" t="inlineStr">
        <is>
          <t>Lv 50 Altaria</t>
        </is>
      </c>
      <c r="P527" s="46" t="n"/>
      <c r="Q527" s="47" t="inlineStr">
        <is>
          <t>Pokémon</t>
        </is>
      </c>
    </row>
    <row r="528">
      <c r="E528" s="48" t="inlineStr">
        <is>
          <t>Calm</t>
        </is>
      </c>
      <c r="F528" s="48" t="inlineStr">
        <is>
          <t>Insomnia</t>
        </is>
      </c>
      <c r="G528" s="48" t="inlineStr">
        <is>
          <t>Naughty</t>
        </is>
      </c>
      <c r="H528" s="48" t="inlineStr">
        <is>
          <t>Chlorophyll</t>
        </is>
      </c>
      <c r="I528" s="48" t="inlineStr">
        <is>
          <t>Calm</t>
        </is>
      </c>
      <c r="J528" s="48" t="inlineStr">
        <is>
          <t>Shed Skin</t>
        </is>
      </c>
      <c r="K528" s="48" t="inlineStr">
        <is>
          <t>Rash</t>
        </is>
      </c>
      <c r="L528" s="48" t="inlineStr">
        <is>
          <t>Unburden</t>
        </is>
      </c>
      <c r="M528" s="48" t="inlineStr">
        <is>
          <t>Impish</t>
        </is>
      </c>
      <c r="N528" s="48" t="inlineStr">
        <is>
          <t>Filter</t>
        </is>
      </c>
      <c r="O528" s="48" t="inlineStr">
        <is>
          <t>Jolly</t>
        </is>
      </c>
      <c r="P528" s="48" t="inlineStr">
        <is>
          <t>Serene Grace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I529" s="49" t="inlineStr">
        <is>
          <t>Sitrus Berry</t>
        </is>
      </c>
      <c r="J529" s="46" t="n"/>
      <c r="K529" s="49" t="inlineStr">
        <is>
          <t>(None)</t>
        </is>
      </c>
      <c r="L529" s="46" t="n"/>
      <c r="M529" s="49" t="inlineStr">
        <is>
          <t>(None)</t>
        </is>
      </c>
      <c r="N529" s="46" t="n"/>
      <c r="O529" s="49" t="inlineStr">
        <is>
          <t>Chesto Berry</t>
        </is>
      </c>
      <c r="P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3" t="inlineStr">
        <is>
          <t>Hypnosis</t>
        </is>
      </c>
      <c r="F530" s="46" t="n"/>
      <c r="G530" s="58" t="inlineStr">
        <is>
          <t>Sunny Day</t>
        </is>
      </c>
      <c r="H530" s="46" t="n"/>
      <c r="I530" s="52" t="inlineStr">
        <is>
          <t>Thunder Wave</t>
        </is>
      </c>
      <c r="J530" s="46" t="n"/>
      <c r="K530" s="61" t="inlineStr">
        <is>
          <t>Surf</t>
        </is>
      </c>
      <c r="L530" s="46" t="n"/>
      <c r="M530" s="51" t="inlineStr">
        <is>
          <t>Whirlwind</t>
        </is>
      </c>
      <c r="N530" s="46" t="n"/>
      <c r="O530" s="60" t="inlineStr">
        <is>
          <t>Aerial Ace</t>
        </is>
      </c>
      <c r="P530" s="46" t="n"/>
      <c r="Q530" s="47" t="inlineStr">
        <is>
          <t>Moves</t>
        </is>
      </c>
    </row>
    <row r="531">
      <c r="E531" s="63" t="inlineStr">
        <is>
          <t>Psychic</t>
        </is>
      </c>
      <c r="F531" s="46" t="n"/>
      <c r="G531" s="60" t="inlineStr">
        <is>
          <t>Aerial Ace</t>
        </is>
      </c>
      <c r="H531" s="46" t="n"/>
      <c r="I531" s="52" t="inlineStr">
        <is>
          <t>Thunderbolt</t>
        </is>
      </c>
      <c r="J531" s="46" t="n"/>
      <c r="K531" s="51" t="inlineStr">
        <is>
          <t>Supersonic</t>
        </is>
      </c>
      <c r="L531" s="46" t="n"/>
      <c r="M531" s="53" t="inlineStr">
        <is>
          <t>Spikes</t>
        </is>
      </c>
      <c r="N531" s="46" t="n"/>
      <c r="O531" s="63" t="inlineStr">
        <is>
          <t>Rest</t>
        </is>
      </c>
      <c r="P531" s="46" t="n"/>
    </row>
    <row r="532">
      <c r="E532" s="63" t="inlineStr">
        <is>
          <t>Reflect</t>
        </is>
      </c>
      <c r="F532" s="46" t="n"/>
      <c r="G532" s="59" t="inlineStr">
        <is>
          <t>Solar Beam</t>
        </is>
      </c>
      <c r="H532" s="46" t="n"/>
      <c r="I532" s="51" t="inlineStr">
        <is>
          <t>Protect</t>
        </is>
      </c>
      <c r="J532" s="46" t="n"/>
      <c r="K532" s="51" t="inlineStr">
        <is>
          <t>Protect</t>
        </is>
      </c>
      <c r="L532" s="46" t="n"/>
      <c r="M532" s="66" t="inlineStr">
        <is>
          <t>Steel Wing</t>
        </is>
      </c>
      <c r="N532" s="46" t="n"/>
      <c r="O532" s="68" t="inlineStr">
        <is>
          <t>Dragon Dance</t>
        </is>
      </c>
      <c r="P532" s="46" t="n"/>
    </row>
    <row r="533">
      <c r="E533" s="63" t="inlineStr">
        <is>
          <t>Dream Eater</t>
        </is>
      </c>
      <c r="F533" s="46" t="n"/>
      <c r="G533" s="53" t="inlineStr">
        <is>
          <t>Earthquake</t>
        </is>
      </c>
      <c r="H533" s="46" t="n"/>
      <c r="I533" s="64" t="inlineStr">
        <is>
          <t>Ice Beam</t>
        </is>
      </c>
      <c r="J533" s="46" t="n"/>
      <c r="K533" s="60" t="inlineStr">
        <is>
          <t>Aerial Ace</t>
        </is>
      </c>
      <c r="L533" s="46" t="n"/>
      <c r="M533" s="60" t="inlineStr">
        <is>
          <t>Aerial Ace</t>
        </is>
      </c>
      <c r="N533" s="46" t="n"/>
      <c r="O533" s="53" t="inlineStr">
        <is>
          <t>Earthquake</t>
        </is>
      </c>
      <c r="P533" s="46" t="n"/>
    </row>
    <row r="535" ht="20" customHeight="1">
      <c r="B535" s="40" t="inlineStr">
        <is>
          <t>Leader</t>
        </is>
      </c>
      <c r="C535" s="41" t="n"/>
      <c r="D535" s="41" t="n"/>
      <c r="E535" s="42" t="inlineStr">
        <is>
          <t>Leader Winona (Rematch 3)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IFERROR(_xlfn.IMAGE("https://play.pokemonshowdown.com/sprites/gen5/noctowl.png"),"")</f>
        <v/>
      </c>
      <c r="G536" s="43">
        <f>IFERROR(_xlfn.IMAGE("https://play.pokemonshowdown.com/sprites/gen5/tropius.png"),"")</f>
        <v/>
      </c>
      <c r="I536" s="43">
        <f>IFERROR(_xlfn.IMAGE("https://play.pokemonshowdown.com/sprites/gen5/dragonair.png"),"")</f>
        <v/>
      </c>
      <c r="K536" s="43">
        <f>IFERROR(_xlfn.IMAGE("https://play.pokemonshowdown.com/sprites/gen5/pelipper.png"),"")</f>
        <v/>
      </c>
      <c r="M536" s="43">
        <f>IFERROR(_xlfn.IMAGE("https://play.pokemonshowdown.com/sprites/gen5/skarmory.png"),"")</f>
        <v/>
      </c>
      <c r="O536" s="43">
        <f>IFERROR(_xlfn.IMAGE("https://play.pokemonshowdown.com/sprites/gen5/altaria.png"),"")</f>
        <v/>
      </c>
      <c r="Q536" s="44" t="inlineStr">
        <is>
          <t>DOUBLE BATTLE
Items: Full Restore / Full Restore / Full Restore</t>
        </is>
      </c>
    </row>
    <row r="537">
      <c r="E537" s="45" t="inlineStr">
        <is>
          <t>Lv 48 Noctowl</t>
        </is>
      </c>
      <c r="F537" s="46" t="n"/>
      <c r="G537" s="45" t="inlineStr">
        <is>
          <t>Lv 49 Tropius</t>
        </is>
      </c>
      <c r="H537" s="46" t="n"/>
      <c r="I537" s="45" t="inlineStr">
        <is>
          <t>Lv 50 Dragonair</t>
        </is>
      </c>
      <c r="J537" s="46" t="n"/>
      <c r="K537" s="45" t="inlineStr">
        <is>
          <t>Lv 51 Pelipper</t>
        </is>
      </c>
      <c r="L537" s="46" t="n"/>
      <c r="M537" s="45" t="inlineStr">
        <is>
          <t>Lv 53 Skarmory</t>
        </is>
      </c>
      <c r="N537" s="46" t="n"/>
      <c r="O537" s="45" t="inlineStr">
        <is>
          <t>Lv 55 Altaria</t>
        </is>
      </c>
      <c r="P537" s="46" t="n"/>
      <c r="Q537" s="47" t="inlineStr">
        <is>
          <t>Pokémon</t>
        </is>
      </c>
    </row>
    <row r="538">
      <c r="E538" s="48" t="inlineStr">
        <is>
          <t>Calm</t>
        </is>
      </c>
      <c r="F538" s="48" t="inlineStr">
        <is>
          <t>Tinted Lens</t>
        </is>
      </c>
      <c r="G538" s="48" t="inlineStr">
        <is>
          <t>Naughty</t>
        </is>
      </c>
      <c r="H538" s="48" t="inlineStr">
        <is>
          <t>Chlorophyll</t>
        </is>
      </c>
      <c r="I538" s="48" t="inlineStr">
        <is>
          <t>Calm</t>
        </is>
      </c>
      <c r="J538" s="48" t="inlineStr">
        <is>
          <t>Shed Skin</t>
        </is>
      </c>
      <c r="K538" s="48" t="inlineStr">
        <is>
          <t>Rash</t>
        </is>
      </c>
      <c r="L538" s="48" t="inlineStr">
        <is>
          <t>Unburden</t>
        </is>
      </c>
      <c r="M538" s="48" t="inlineStr">
        <is>
          <t>Impish</t>
        </is>
      </c>
      <c r="N538" s="48" t="inlineStr">
        <is>
          <t>Filter</t>
        </is>
      </c>
      <c r="O538" s="48" t="inlineStr">
        <is>
          <t>Jolly</t>
        </is>
      </c>
      <c r="P538" s="48" t="inlineStr">
        <is>
          <t>Serene Grace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I539" s="49" t="inlineStr">
        <is>
          <t>Sitrus Berry</t>
        </is>
      </c>
      <c r="J539" s="46" t="n"/>
      <c r="K539" s="49" t="inlineStr">
        <is>
          <t>(None)</t>
        </is>
      </c>
      <c r="L539" s="46" t="n"/>
      <c r="M539" s="49" t="inlineStr">
        <is>
          <t>(None)</t>
        </is>
      </c>
      <c r="N539" s="46" t="n"/>
      <c r="O539" s="49" t="inlineStr">
        <is>
          <t>Chesto Berry</t>
        </is>
      </c>
      <c r="P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Hypnosis</t>
        </is>
      </c>
      <c r="F540" s="46" t="n"/>
      <c r="G540" s="58" t="inlineStr">
        <is>
          <t>Sunny Day</t>
        </is>
      </c>
      <c r="H540" s="46" t="n"/>
      <c r="I540" s="52" t="inlineStr">
        <is>
          <t>Thunder Wave</t>
        </is>
      </c>
      <c r="J540" s="46" t="n"/>
      <c r="K540" s="61" t="inlineStr">
        <is>
          <t>Surf</t>
        </is>
      </c>
      <c r="L540" s="46" t="n"/>
      <c r="M540" s="51" t="inlineStr">
        <is>
          <t>Whirlwind</t>
        </is>
      </c>
      <c r="N540" s="46" t="n"/>
      <c r="O540" s="60" t="inlineStr">
        <is>
          <t>Aerial Ace</t>
        </is>
      </c>
      <c r="P540" s="46" t="n"/>
      <c r="Q540" s="47" t="inlineStr">
        <is>
          <t>Moves</t>
        </is>
      </c>
    </row>
    <row r="541">
      <c r="E541" s="63" t="inlineStr">
        <is>
          <t>Psychic</t>
        </is>
      </c>
      <c r="F541" s="46" t="n"/>
      <c r="G541" s="60" t="inlineStr">
        <is>
          <t>Aerial Ace</t>
        </is>
      </c>
      <c r="H541" s="46" t="n"/>
      <c r="I541" s="52" t="inlineStr">
        <is>
          <t>Thunderbolt</t>
        </is>
      </c>
      <c r="J541" s="46" t="n"/>
      <c r="K541" s="51" t="inlineStr">
        <is>
          <t>Supersonic</t>
        </is>
      </c>
      <c r="L541" s="46" t="n"/>
      <c r="M541" s="53" t="inlineStr">
        <is>
          <t>Spikes</t>
        </is>
      </c>
      <c r="N541" s="46" t="n"/>
      <c r="O541" s="63" t="inlineStr">
        <is>
          <t>Rest</t>
        </is>
      </c>
      <c r="P541" s="46" t="n"/>
    </row>
    <row r="542">
      <c r="E542" s="63" t="inlineStr">
        <is>
          <t>Reflect</t>
        </is>
      </c>
      <c r="F542" s="46" t="n"/>
      <c r="G542" s="59" t="inlineStr">
        <is>
          <t>Solar Beam</t>
        </is>
      </c>
      <c r="H542" s="46" t="n"/>
      <c r="I542" s="51" t="inlineStr">
        <is>
          <t>Protect</t>
        </is>
      </c>
      <c r="J542" s="46" t="n"/>
      <c r="K542" s="51" t="inlineStr">
        <is>
          <t>Protect</t>
        </is>
      </c>
      <c r="L542" s="46" t="n"/>
      <c r="M542" s="66" t="inlineStr">
        <is>
          <t>Steel Wing</t>
        </is>
      </c>
      <c r="N542" s="46" t="n"/>
      <c r="O542" s="68" t="inlineStr">
        <is>
          <t>Dragon Dance</t>
        </is>
      </c>
      <c r="P542" s="46" t="n"/>
    </row>
    <row r="543">
      <c r="E543" s="63" t="inlineStr">
        <is>
          <t>Dream Eater</t>
        </is>
      </c>
      <c r="F543" s="46" t="n"/>
      <c r="G543" s="53" t="inlineStr">
        <is>
          <t>Earthquake</t>
        </is>
      </c>
      <c r="H543" s="46" t="n"/>
      <c r="I543" s="64" t="inlineStr">
        <is>
          <t>Ice Beam</t>
        </is>
      </c>
      <c r="J543" s="46" t="n"/>
      <c r="K543" s="60" t="inlineStr">
        <is>
          <t>Aerial Ace</t>
        </is>
      </c>
      <c r="L543" s="46" t="n"/>
      <c r="M543" s="60" t="inlineStr">
        <is>
          <t>Aerial Ace</t>
        </is>
      </c>
      <c r="N543" s="46" t="n"/>
      <c r="O543" s="53" t="inlineStr">
        <is>
          <t>Earthquake</t>
        </is>
      </c>
      <c r="P543" s="46" t="n"/>
    </row>
    <row r="545" ht="20" customHeight="1">
      <c r="B545" s="40" t="inlineStr">
        <is>
          <t>Leader</t>
        </is>
      </c>
      <c r="C545" s="41" t="n"/>
      <c r="D545" s="41" t="n"/>
      <c r="E545" s="42" t="inlineStr">
        <is>
          <t>Leader Winona (Rematch 4)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IFERROR(_xlfn.IMAGE("https://play.pokemonshowdown.com/sprites/gen5/noctowl.png"),"")</f>
        <v/>
      </c>
      <c r="G546" s="43">
        <f>IFERROR(_xlfn.IMAGE("https://play.pokemonshowdown.com/sprites/gen5/tropius.png"),"")</f>
        <v/>
      </c>
      <c r="I546" s="43">
        <f>IFERROR(_xlfn.IMAGE("https://play.pokemonshowdown.com/sprites/gen5/pelipper.png"),"")</f>
        <v/>
      </c>
      <c r="K546" s="43">
        <f>IFERROR(_xlfn.IMAGE("https://play.pokemonshowdown.com/sprites/gen5/dragonite.png"),"")</f>
        <v/>
      </c>
      <c r="M546" s="43">
        <f>IFERROR(_xlfn.IMAGE("https://play.pokemonshowdown.com/sprites/gen5/skarmory.png"),"")</f>
        <v/>
      </c>
      <c r="O546" s="43">
        <f>IFERROR(_xlfn.IMAGE("https://play.pokemonshowdown.com/sprites/gen5/altaria.png"),"")</f>
        <v/>
      </c>
      <c r="Q546" s="44" t="inlineStr">
        <is>
          <t>DOUBLE BATTLE
Items: Full Restore / Full Restore / Full Restore</t>
        </is>
      </c>
    </row>
    <row r="547">
      <c r="E547" s="45" t="inlineStr">
        <is>
          <t>Lv 53 Noctowl</t>
        </is>
      </c>
      <c r="F547" s="46" t="n"/>
      <c r="G547" s="45" t="inlineStr">
        <is>
          <t>Lv 54 Tropius</t>
        </is>
      </c>
      <c r="H547" s="46" t="n"/>
      <c r="I547" s="45" t="inlineStr">
        <is>
          <t>Lv 55 Pelipper</t>
        </is>
      </c>
      <c r="J547" s="46" t="n"/>
      <c r="K547" s="45" t="inlineStr">
        <is>
          <t>Lv 55 Dragonite</t>
        </is>
      </c>
      <c r="L547" s="46" t="n"/>
      <c r="M547" s="45" t="inlineStr">
        <is>
          <t>Lv 58 Skarmory</t>
        </is>
      </c>
      <c r="N547" s="46" t="n"/>
      <c r="O547" s="45" t="inlineStr">
        <is>
          <t>Lv 60 Altaria</t>
        </is>
      </c>
      <c r="P547" s="46" t="n"/>
      <c r="Q547" s="47" t="inlineStr">
        <is>
          <t>Pokémon</t>
        </is>
      </c>
    </row>
    <row r="548">
      <c r="E548" s="48" t="inlineStr">
        <is>
          <t>Calm</t>
        </is>
      </c>
      <c r="F548" s="48" t="inlineStr">
        <is>
          <t>Tinted Lens</t>
        </is>
      </c>
      <c r="G548" s="48" t="inlineStr">
        <is>
          <t>Naughty</t>
        </is>
      </c>
      <c r="H548" s="48" t="inlineStr">
        <is>
          <t>Chlorophyll</t>
        </is>
      </c>
      <c r="I548" s="48" t="inlineStr">
        <is>
          <t>Rash</t>
        </is>
      </c>
      <c r="J548" s="48" t="inlineStr">
        <is>
          <t>Unburden</t>
        </is>
      </c>
      <c r="K548" s="48" t="inlineStr">
        <is>
          <t>Lonely</t>
        </is>
      </c>
      <c r="L548" s="48" t="inlineStr">
        <is>
          <t>Thick Fat</t>
        </is>
      </c>
      <c r="M548" s="48" t="inlineStr">
        <is>
          <t>Impish</t>
        </is>
      </c>
      <c r="N548" s="48" t="inlineStr">
        <is>
          <t>Filter</t>
        </is>
      </c>
      <c r="O548" s="48" t="inlineStr">
        <is>
          <t>Jolly</t>
        </is>
      </c>
      <c r="P548" s="48" t="inlineStr">
        <is>
          <t>Serene Grace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G549" s="49" t="inlineStr">
        <is>
          <t>(None)</t>
        </is>
      </c>
      <c r="H549" s="46" t="n"/>
      <c r="I549" s="49" t="inlineStr">
        <is>
          <t>(None)</t>
        </is>
      </c>
      <c r="J549" s="46" t="n"/>
      <c r="K549" s="49" t="inlineStr">
        <is>
          <t>Sitrus Berry</t>
        </is>
      </c>
      <c r="L549" s="46" t="n"/>
      <c r="M549" s="49" t="inlineStr">
        <is>
          <t>(None)</t>
        </is>
      </c>
      <c r="N549" s="46" t="n"/>
      <c r="O549" s="49" t="inlineStr">
        <is>
          <t>Chesto Berry</t>
        </is>
      </c>
      <c r="P549" s="46" t="n"/>
      <c r="Q549" s="47" t="inlineStr">
        <is>
          <t>Item</t>
        </is>
      </c>
    </row>
    <row r="550">
      <c r="B550" s="44" t="inlineStr">
        <is>
          <t>Smart Trainer</t>
        </is>
      </c>
      <c r="E550" s="63" t="inlineStr">
        <is>
          <t>Hypnosis</t>
        </is>
      </c>
      <c r="F550" s="46" t="n"/>
      <c r="G550" s="58" t="inlineStr">
        <is>
          <t>Sunny Day</t>
        </is>
      </c>
      <c r="H550" s="46" t="n"/>
      <c r="I550" s="61" t="inlineStr">
        <is>
          <t>Surf</t>
        </is>
      </c>
      <c r="J550" s="46" t="n"/>
      <c r="K550" s="51" t="inlineStr">
        <is>
          <t>Hyper Beam</t>
        </is>
      </c>
      <c r="L550" s="46" t="n"/>
      <c r="M550" s="51" t="inlineStr">
        <is>
          <t>Whirlwind</t>
        </is>
      </c>
      <c r="N550" s="46" t="n"/>
      <c r="O550" s="60" t="inlineStr">
        <is>
          <t>Sky Attack</t>
        </is>
      </c>
      <c r="P550" s="46" t="n"/>
      <c r="Q550" s="47" t="inlineStr">
        <is>
          <t>Moves</t>
        </is>
      </c>
    </row>
    <row r="551">
      <c r="E551" s="63" t="inlineStr">
        <is>
          <t>Psychic</t>
        </is>
      </c>
      <c r="F551" s="46" t="n"/>
      <c r="G551" s="60" t="inlineStr">
        <is>
          <t>Aerial Ace</t>
        </is>
      </c>
      <c r="H551" s="46" t="n"/>
      <c r="I551" s="51" t="inlineStr">
        <is>
          <t>Supersonic</t>
        </is>
      </c>
      <c r="J551" s="46" t="n"/>
      <c r="K551" s="52" t="inlineStr">
        <is>
          <t>Thunderbolt</t>
        </is>
      </c>
      <c r="L551" s="46" t="n"/>
      <c r="M551" s="53" t="inlineStr">
        <is>
          <t>Spikes</t>
        </is>
      </c>
      <c r="N551" s="46" t="n"/>
      <c r="O551" s="63" t="inlineStr">
        <is>
          <t>Rest</t>
        </is>
      </c>
      <c r="P551" s="46" t="n"/>
    </row>
    <row r="552">
      <c r="E552" s="63" t="inlineStr">
        <is>
          <t>Reflect</t>
        </is>
      </c>
      <c r="F552" s="46" t="n"/>
      <c r="G552" s="59" t="inlineStr">
        <is>
          <t>Solar Beam</t>
        </is>
      </c>
      <c r="H552" s="46" t="n"/>
      <c r="I552" s="51" t="inlineStr">
        <is>
          <t>Protect</t>
        </is>
      </c>
      <c r="J552" s="46" t="n"/>
      <c r="K552" s="53" t="inlineStr">
        <is>
          <t>Earthquake</t>
        </is>
      </c>
      <c r="L552" s="46" t="n"/>
      <c r="M552" s="66" t="inlineStr">
        <is>
          <t>Steel Wing</t>
        </is>
      </c>
      <c r="N552" s="46" t="n"/>
      <c r="O552" s="68" t="inlineStr">
        <is>
          <t>Dragon Dance</t>
        </is>
      </c>
      <c r="P552" s="46" t="n"/>
    </row>
    <row r="553">
      <c r="E553" s="63" t="inlineStr">
        <is>
          <t>Dream Eater</t>
        </is>
      </c>
      <c r="F553" s="46" t="n"/>
      <c r="G553" s="53" t="inlineStr">
        <is>
          <t>Earthquake</t>
        </is>
      </c>
      <c r="H553" s="46" t="n"/>
      <c r="I553" s="60" t="inlineStr">
        <is>
          <t>Aerial Ace</t>
        </is>
      </c>
      <c r="J553" s="46" t="n"/>
      <c r="K553" s="64" t="inlineStr">
        <is>
          <t>Ice Beam</t>
        </is>
      </c>
      <c r="L553" s="46" t="n"/>
      <c r="M553" s="60" t="inlineStr">
        <is>
          <t>Aerial Ace</t>
        </is>
      </c>
      <c r="N553" s="46" t="n"/>
      <c r="O553" s="53" t="inlineStr">
        <is>
          <t>Earthquake</t>
        </is>
      </c>
      <c r="P553" s="46" t="n"/>
    </row>
  </sheetData>
  <mergeCells count="2064">
    <mergeCell ref="E376:F376"/>
    <mergeCell ref="B529:D529"/>
    <mergeCell ref="E71:F71"/>
    <mergeCell ref="I536:J536"/>
    <mergeCell ref="B495:D495"/>
    <mergeCell ref="K241:L241"/>
    <mergeCell ref="E73:F73"/>
    <mergeCell ref="K302:L302"/>
    <mergeCell ref="E371:F371"/>
    <mergeCell ref="M35:N35"/>
    <mergeCell ref="M366:N366"/>
    <mergeCell ref="Q550:Q553"/>
    <mergeCell ref="O553:P553"/>
    <mergeCell ref="O432:P432"/>
    <mergeCell ref="G489:H489"/>
    <mergeCell ref="B350:D353"/>
    <mergeCell ref="G168:H168"/>
    <mergeCell ref="G491:H491"/>
    <mergeCell ref="E547:F547"/>
    <mergeCell ref="M50:N50"/>
    <mergeCell ref="M392:N392"/>
    <mergeCell ref="M386:N386"/>
    <mergeCell ref="G522:H522"/>
    <mergeCell ref="G59:H59"/>
    <mergeCell ref="E117:F117"/>
    <mergeCell ref="O450:P450"/>
    <mergeCell ref="B192:D195"/>
    <mergeCell ref="M229:N229"/>
    <mergeCell ref="E303:F303"/>
    <mergeCell ref="G61:H61"/>
    <mergeCell ref="E375:Q375"/>
    <mergeCell ref="G359:H359"/>
    <mergeCell ref="M387:N387"/>
    <mergeCell ref="G219:H219"/>
    <mergeCell ref="E417:F417"/>
    <mergeCell ref="G517:H517"/>
    <mergeCell ref="O452:P452"/>
    <mergeCell ref="I283:J283"/>
    <mergeCell ref="G519:H519"/>
    <mergeCell ref="G62:H62"/>
    <mergeCell ref="B139:D139"/>
    <mergeCell ref="K470:L470"/>
    <mergeCell ref="K341:L341"/>
    <mergeCell ref="Q192:Q195"/>
    <mergeCell ref="O51:P51"/>
    <mergeCell ref="M316:N316"/>
    <mergeCell ref="K552:L552"/>
    <mergeCell ref="E443:F443"/>
    <mergeCell ref="G201:H201"/>
    <mergeCell ref="E473:F473"/>
    <mergeCell ref="G203:H203"/>
    <mergeCell ref="E472:F472"/>
    <mergeCell ref="G230:H230"/>
    <mergeCell ref="G361:H361"/>
    <mergeCell ref="G537:H537"/>
    <mergeCell ref="I267:J267"/>
    <mergeCell ref="K25:L25"/>
    <mergeCell ref="G530:H530"/>
    <mergeCell ref="K183:L183"/>
    <mergeCell ref="I207:J207"/>
    <mergeCell ref="E91:Q91"/>
    <mergeCell ref="I296:J296"/>
    <mergeCell ref="G532:H532"/>
    <mergeCell ref="B519:D519"/>
    <mergeCell ref="K271:L271"/>
    <mergeCell ref="K542:L542"/>
    <mergeCell ref="I507:J507"/>
    <mergeCell ref="K237:L237"/>
    <mergeCell ref="E69:F69"/>
    <mergeCell ref="K273:L273"/>
    <mergeCell ref="E158:F158"/>
    <mergeCell ref="K239:L239"/>
    <mergeCell ref="E492:F492"/>
    <mergeCell ref="G133:H133"/>
    <mergeCell ref="E369:F369"/>
    <mergeCell ref="M331:N331"/>
    <mergeCell ref="E527:F527"/>
    <mergeCell ref="Q540:Q543"/>
    <mergeCell ref="M26:N26"/>
    <mergeCell ref="G135:H135"/>
    <mergeCell ref="G433:H433"/>
    <mergeCell ref="I191:J191"/>
    <mergeCell ref="I51:J51"/>
    <mergeCell ref="I349:J349"/>
    <mergeCell ref="E72:F72"/>
    <mergeCell ref="G164:H164"/>
    <mergeCell ref="G217:H217"/>
    <mergeCell ref="K413:L413"/>
    <mergeCell ref="M171:N171"/>
    <mergeCell ref="I192:J192"/>
    <mergeCell ref="E543:F543"/>
    <mergeCell ref="E315:Q315"/>
    <mergeCell ref="M471:N471"/>
    <mergeCell ref="K110:L110"/>
    <mergeCell ref="K286:L286"/>
    <mergeCell ref="E240:F240"/>
    <mergeCell ref="M473:N473"/>
    <mergeCell ref="G146:H146"/>
    <mergeCell ref="K410:L410"/>
    <mergeCell ref="O230:P230"/>
    <mergeCell ref="E546:F546"/>
    <mergeCell ref="E540:F540"/>
    <mergeCell ref="K12:L12"/>
    <mergeCell ref="G490:H490"/>
    <mergeCell ref="M497:N497"/>
    <mergeCell ref="K39:L39"/>
    <mergeCell ref="K14:L14"/>
    <mergeCell ref="K337:L337"/>
    <mergeCell ref="K312:L312"/>
    <mergeCell ref="E245:Q245"/>
    <mergeCell ref="K339:L339"/>
    <mergeCell ref="E109:F109"/>
    <mergeCell ref="B550:D553"/>
    <mergeCell ref="E145:F145"/>
    <mergeCell ref="O459:P459"/>
    <mergeCell ref="E111:F111"/>
    <mergeCell ref="E470:F470"/>
    <mergeCell ref="G228:H228"/>
    <mergeCell ref="M527:N527"/>
    <mergeCell ref="O461:P461"/>
    <mergeCell ref="B279:D279"/>
    <mergeCell ref="I292:J292"/>
    <mergeCell ref="K50:L50"/>
    <mergeCell ref="K181:L181"/>
    <mergeCell ref="K479:L479"/>
    <mergeCell ref="E415:Q415"/>
    <mergeCell ref="M423:N423"/>
    <mergeCell ref="K350:L350"/>
    <mergeCell ref="K481:L481"/>
    <mergeCell ref="M543:N543"/>
    <mergeCell ref="O301:P301"/>
    <mergeCell ref="G231:H231"/>
    <mergeCell ref="M431:N431"/>
    <mergeCell ref="M116:N116"/>
    <mergeCell ref="K352:L352"/>
    <mergeCell ref="Q300:Q303"/>
    <mergeCell ref="I20:J20"/>
    <mergeCell ref="G256:H256"/>
    <mergeCell ref="E183:F183"/>
    <mergeCell ref="M416:N416"/>
    <mergeCell ref="E193:F193"/>
    <mergeCell ref="I13:J13"/>
    <mergeCell ref="I320:J320"/>
    <mergeCell ref="G247:H247"/>
    <mergeCell ref="E483:F483"/>
    <mergeCell ref="K376:L376"/>
    <mergeCell ref="K507:L507"/>
    <mergeCell ref="G257:H257"/>
    <mergeCell ref="I15:J15"/>
    <mergeCell ref="B260:D263"/>
    <mergeCell ref="E405:Q405"/>
    <mergeCell ref="B175:D175"/>
    <mergeCell ref="G272:H272"/>
    <mergeCell ref="M442:N442"/>
    <mergeCell ref="K379:L379"/>
    <mergeCell ref="E509:F509"/>
    <mergeCell ref="I460:J460"/>
    <mergeCell ref="E127:Q127"/>
    <mergeCell ref="K406:L406"/>
    <mergeCell ref="M164:N164"/>
    <mergeCell ref="I373:J373"/>
    <mergeCell ref="I33:J33"/>
    <mergeCell ref="E511:F511"/>
    <mergeCell ref="G269:H269"/>
    <mergeCell ref="I462:J462"/>
    <mergeCell ref="B47:D47"/>
    <mergeCell ref="B345:D345"/>
    <mergeCell ref="O228:P228"/>
    <mergeCell ref="G302:H302"/>
    <mergeCell ref="K437:L437"/>
    <mergeCell ref="I35:J35"/>
    <mergeCell ref="M493:N493"/>
    <mergeCell ref="I333:J333"/>
    <mergeCell ref="K520:L520"/>
    <mergeCell ref="B490:D493"/>
    <mergeCell ref="E351:F351"/>
    <mergeCell ref="K310:L310"/>
    <mergeCell ref="K432:L432"/>
    <mergeCell ref="M188:N188"/>
    <mergeCell ref="E141:F141"/>
    <mergeCell ref="E135:F135"/>
    <mergeCell ref="E439:F439"/>
    <mergeCell ref="I361:J361"/>
    <mergeCell ref="M496:N496"/>
    <mergeCell ref="O430:P430"/>
    <mergeCell ref="E224:F224"/>
    <mergeCell ref="E107:F107"/>
    <mergeCell ref="E143:F143"/>
    <mergeCell ref="B330:D333"/>
    <mergeCell ref="E441:F441"/>
    <mergeCell ref="I392:J392"/>
    <mergeCell ref="I386:J386"/>
    <mergeCell ref="B275:D275"/>
    <mergeCell ref="E515:Q515"/>
    <mergeCell ref="E175:Q175"/>
    <mergeCell ref="I263:J263"/>
    <mergeCell ref="G323:H323"/>
    <mergeCell ref="G499:H499"/>
    <mergeCell ref="K450:L450"/>
    <mergeCell ref="B399:D399"/>
    <mergeCell ref="I229:J229"/>
    <mergeCell ref="I387:J387"/>
    <mergeCell ref="K23:L23"/>
    <mergeCell ref="K145:L145"/>
    <mergeCell ref="K452:L452"/>
    <mergeCell ref="O272:P272"/>
    <mergeCell ref="K147:L147"/>
    <mergeCell ref="E283:F283"/>
    <mergeCell ref="E277:F277"/>
    <mergeCell ref="M122:N122"/>
    <mergeCell ref="M509:N509"/>
    <mergeCell ref="I105:J105"/>
    <mergeCell ref="O267:P267"/>
    <mergeCell ref="G341:H341"/>
    <mergeCell ref="B119:D119"/>
    <mergeCell ref="G36:H36"/>
    <mergeCell ref="M536:N536"/>
    <mergeCell ref="O269:P269"/>
    <mergeCell ref="K503:L503"/>
    <mergeCell ref="K380:L380"/>
    <mergeCell ref="B419:D419"/>
    <mergeCell ref="K165:L165"/>
    <mergeCell ref="E223:Q223"/>
    <mergeCell ref="I400:J400"/>
    <mergeCell ref="E207:F207"/>
    <mergeCell ref="M440:N440"/>
    <mergeCell ref="E296:F296"/>
    <mergeCell ref="I247:J247"/>
    <mergeCell ref="G271:H271"/>
    <mergeCell ref="B445:D445"/>
    <mergeCell ref="E507:F507"/>
    <mergeCell ref="G273:H273"/>
    <mergeCell ref="I329:J329"/>
    <mergeCell ref="K218:L218"/>
    <mergeCell ref="K522:L522"/>
    <mergeCell ref="B11:D11"/>
    <mergeCell ref="K516:L516"/>
    <mergeCell ref="I331:J331"/>
    <mergeCell ref="K393:L393"/>
    <mergeCell ref="I453:J453"/>
    <mergeCell ref="E347:F347"/>
    <mergeCell ref="I26:J26"/>
    <mergeCell ref="B300:D303"/>
    <mergeCell ref="K219:L219"/>
    <mergeCell ref="E51:F51"/>
    <mergeCell ref="K517:L517"/>
    <mergeCell ref="E349:F349"/>
    <mergeCell ref="M311:N311"/>
    <mergeCell ref="O340:P340"/>
    <mergeCell ref="K519:L519"/>
    <mergeCell ref="O35:P35"/>
    <mergeCell ref="K546:L546"/>
    <mergeCell ref="Q370:Q373"/>
    <mergeCell ref="I171:J171"/>
    <mergeCell ref="G413:H413"/>
    <mergeCell ref="G407:H407"/>
    <mergeCell ref="B369:D369"/>
    <mergeCell ref="O550:P550"/>
    <mergeCell ref="B489:D489"/>
    <mergeCell ref="O341:P341"/>
    <mergeCell ref="E520:F520"/>
    <mergeCell ref="I471:J471"/>
    <mergeCell ref="O552:P552"/>
    <mergeCell ref="G110:H110"/>
    <mergeCell ref="I44:J44"/>
    <mergeCell ref="M179:N179"/>
    <mergeCell ref="I473:J473"/>
    <mergeCell ref="K141:L141"/>
    <mergeCell ref="K116:L116"/>
    <mergeCell ref="E246:F246"/>
    <mergeCell ref="G410:H410"/>
    <mergeCell ref="K230:L230"/>
    <mergeCell ref="E377:F377"/>
    <mergeCell ref="G439:H439"/>
    <mergeCell ref="K143:L143"/>
    <mergeCell ref="K416:L416"/>
    <mergeCell ref="G12:H12"/>
    <mergeCell ref="G441:H441"/>
    <mergeCell ref="K530:L530"/>
    <mergeCell ref="I497:J497"/>
    <mergeCell ref="E247:F247"/>
    <mergeCell ref="M207:N207"/>
    <mergeCell ref="G312:H312"/>
    <mergeCell ref="I499:J499"/>
    <mergeCell ref="E199:Q199"/>
    <mergeCell ref="B83:D83"/>
    <mergeCell ref="I96:J96"/>
    <mergeCell ref="I98:J98"/>
    <mergeCell ref="E390:F390"/>
    <mergeCell ref="B439:D439"/>
    <mergeCell ref="G25:H25"/>
    <mergeCell ref="E302:F302"/>
    <mergeCell ref="G60:H60"/>
    <mergeCell ref="G236:H236"/>
    <mergeCell ref="I423:J423"/>
    <mergeCell ref="I422:J422"/>
    <mergeCell ref="E535:Q535"/>
    <mergeCell ref="K189:L189"/>
    <mergeCell ref="I116:J116"/>
    <mergeCell ref="O9:P9"/>
    <mergeCell ref="K487:L487"/>
    <mergeCell ref="K188:L188"/>
    <mergeCell ref="E20:F20"/>
    <mergeCell ref="K182:L182"/>
    <mergeCell ref="M551:N551"/>
    <mergeCell ref="O467:P467"/>
    <mergeCell ref="E13:F13"/>
    <mergeCell ref="E320:F320"/>
    <mergeCell ref="G376:H376"/>
    <mergeCell ref="E15:F15"/>
    <mergeCell ref="E191:F191"/>
    <mergeCell ref="M273:N273"/>
    <mergeCell ref="G80:H80"/>
    <mergeCell ref="G536:H536"/>
    <mergeCell ref="E265:Q265"/>
    <mergeCell ref="G73:H73"/>
    <mergeCell ref="O337:P337"/>
    <mergeCell ref="M302:N302"/>
    <mergeCell ref="I442:J442"/>
    <mergeCell ref="B155:D155"/>
    <mergeCell ref="B151:D151"/>
    <mergeCell ref="G406:H406"/>
    <mergeCell ref="I164:J164"/>
    <mergeCell ref="M299:N299"/>
    <mergeCell ref="K201:L201"/>
    <mergeCell ref="E33:F33"/>
    <mergeCell ref="Q204:Q207"/>
    <mergeCell ref="G8:H8"/>
    <mergeCell ref="M170:N170"/>
    <mergeCell ref="K228:L228"/>
    <mergeCell ref="G437:H437"/>
    <mergeCell ref="I195:J195"/>
    <mergeCell ref="E35:F35"/>
    <mergeCell ref="I493:J493"/>
    <mergeCell ref="E333:F333"/>
    <mergeCell ref="G547:H547"/>
    <mergeCell ref="O392:P392"/>
    <mergeCell ref="B12:D15"/>
    <mergeCell ref="I522:J522"/>
    <mergeCell ref="G310:H310"/>
    <mergeCell ref="I68:J68"/>
    <mergeCell ref="G92:H92"/>
    <mergeCell ref="B149:Q149"/>
    <mergeCell ref="B79:D79"/>
    <mergeCell ref="M317:N317"/>
    <mergeCell ref="E495:Q495"/>
    <mergeCell ref="B470:D473"/>
    <mergeCell ref="I496:J496"/>
    <mergeCell ref="I219:J219"/>
    <mergeCell ref="K430:L430"/>
    <mergeCell ref="M346:N346"/>
    <mergeCell ref="M14:N14"/>
    <mergeCell ref="K283:L283"/>
    <mergeCell ref="E392:F392"/>
    <mergeCell ref="M312:N312"/>
    <mergeCell ref="E386:F386"/>
    <mergeCell ref="E263:F263"/>
    <mergeCell ref="G21:H21"/>
    <mergeCell ref="M347:N347"/>
    <mergeCell ref="G450:H450"/>
    <mergeCell ref="I366:J366"/>
    <mergeCell ref="E387:F387"/>
    <mergeCell ref="G23:H23"/>
    <mergeCell ref="G145:H145"/>
    <mergeCell ref="G181:H181"/>
    <mergeCell ref="G452:H452"/>
    <mergeCell ref="K272:L272"/>
    <mergeCell ref="I237:J237"/>
    <mergeCell ref="G479:H479"/>
    <mergeCell ref="B156:D159"/>
    <mergeCell ref="G147:H147"/>
    <mergeCell ref="I203:J203"/>
    <mergeCell ref="G481:H481"/>
    <mergeCell ref="I239:J239"/>
    <mergeCell ref="I122:J122"/>
    <mergeCell ref="K301:L301"/>
    <mergeCell ref="I537:J537"/>
    <mergeCell ref="I420:J420"/>
    <mergeCell ref="I456:J456"/>
    <mergeCell ref="E105:F105"/>
    <mergeCell ref="M25:N25"/>
    <mergeCell ref="K267:L267"/>
    <mergeCell ref="E99:F99"/>
    <mergeCell ref="O463:P463"/>
    <mergeCell ref="K303:L303"/>
    <mergeCell ref="E397:F397"/>
    <mergeCell ref="B180:D183"/>
    <mergeCell ref="M33:N33"/>
    <mergeCell ref="K269:L269"/>
    <mergeCell ref="K296:L296"/>
    <mergeCell ref="I236:J236"/>
    <mergeCell ref="Q120:Q123"/>
    <mergeCell ref="O8:P8"/>
    <mergeCell ref="M542:N542"/>
    <mergeCell ref="O300:P300"/>
    <mergeCell ref="B480:D483"/>
    <mergeCell ref="G165:H165"/>
    <mergeCell ref="G44:H44"/>
    <mergeCell ref="E400:F400"/>
    <mergeCell ref="G158:H158"/>
    <mergeCell ref="B539:D539"/>
    <mergeCell ref="I133:J133"/>
    <mergeCell ref="I108:J108"/>
    <mergeCell ref="K356:L356"/>
    <mergeCell ref="I135:J135"/>
    <mergeCell ref="E345:Q345"/>
    <mergeCell ref="K51:L51"/>
    <mergeCell ref="K349:L349"/>
    <mergeCell ref="E433:F433"/>
    <mergeCell ref="G191:H191"/>
    <mergeCell ref="M413:N413"/>
    <mergeCell ref="Q500:Q503"/>
    <mergeCell ref="O21:P21"/>
    <mergeCell ref="K382:L382"/>
    <mergeCell ref="I309:J309"/>
    <mergeCell ref="E26:F26"/>
    <mergeCell ref="I311:J311"/>
    <mergeCell ref="G546:H546"/>
    <mergeCell ref="E275:Q275"/>
    <mergeCell ref="E50:F50"/>
    <mergeCell ref="E357:F357"/>
    <mergeCell ref="B191:D191"/>
    <mergeCell ref="M39:N39"/>
    <mergeCell ref="B349:D349"/>
    <mergeCell ref="E44:F44"/>
    <mergeCell ref="I179:J179"/>
    <mergeCell ref="I337:J337"/>
    <mergeCell ref="G141:H141"/>
    <mergeCell ref="G116:H116"/>
    <mergeCell ref="E352:F352"/>
    <mergeCell ref="M339:N339"/>
    <mergeCell ref="E3:Q3"/>
    <mergeCell ref="G416:H416"/>
    <mergeCell ref="Q216:Q219"/>
    <mergeCell ref="B120:D123"/>
    <mergeCell ref="M459:N459"/>
    <mergeCell ref="K263:L263"/>
    <mergeCell ref="E228:F228"/>
    <mergeCell ref="E526:F526"/>
    <mergeCell ref="M486:N486"/>
    <mergeCell ref="M23:N23"/>
    <mergeCell ref="G134:H134"/>
    <mergeCell ref="I50:J50"/>
    <mergeCell ref="E553:F553"/>
    <mergeCell ref="G286:H286"/>
    <mergeCell ref="E96:F96"/>
    <mergeCell ref="M373:N373"/>
    <mergeCell ref="O429:P429"/>
    <mergeCell ref="G503:H503"/>
    <mergeCell ref="I261:J261"/>
    <mergeCell ref="O543:P543"/>
    <mergeCell ref="I350:J350"/>
    <mergeCell ref="E98:F98"/>
    <mergeCell ref="K108:L108"/>
    <mergeCell ref="O431:P431"/>
    <mergeCell ref="M512:N512"/>
    <mergeCell ref="K20:L20"/>
    <mergeCell ref="G156:H156"/>
    <mergeCell ref="B221:Q221"/>
    <mergeCell ref="E43:Q43"/>
    <mergeCell ref="M383:N383"/>
    <mergeCell ref="K320:L320"/>
    <mergeCell ref="E423:F423"/>
    <mergeCell ref="M507:N507"/>
    <mergeCell ref="O447:P447"/>
    <mergeCell ref="E300:F300"/>
    <mergeCell ref="G180:H180"/>
    <mergeCell ref="E422:F422"/>
    <mergeCell ref="G216:H216"/>
    <mergeCell ref="G487:H487"/>
    <mergeCell ref="E452:F452"/>
    <mergeCell ref="G188:H188"/>
    <mergeCell ref="G182:H182"/>
    <mergeCell ref="G111:H111"/>
    <mergeCell ref="M411:N411"/>
    <mergeCell ref="G218:H218"/>
    <mergeCell ref="I280:J280"/>
    <mergeCell ref="K38:L38"/>
    <mergeCell ref="G516:H516"/>
    <mergeCell ref="I551:J551"/>
    <mergeCell ref="K467:L467"/>
    <mergeCell ref="I246:J246"/>
    <mergeCell ref="Q168:Q171"/>
    <mergeCell ref="E453:F453"/>
    <mergeCell ref="O469:P469"/>
    <mergeCell ref="K33:L33"/>
    <mergeCell ref="K340:L340"/>
    <mergeCell ref="B289:D289"/>
    <mergeCell ref="I302:J302"/>
    <mergeCell ref="I277:J277"/>
    <mergeCell ref="K35:L35"/>
    <mergeCell ref="M437:N437"/>
    <mergeCell ref="E171:F171"/>
    <mergeCell ref="K333:L333"/>
    <mergeCell ref="E442:F442"/>
    <mergeCell ref="K252:L252"/>
    <mergeCell ref="K366:L366"/>
    <mergeCell ref="E471:F471"/>
    <mergeCell ref="G229:H229"/>
    <mergeCell ref="G360:H360"/>
    <mergeCell ref="K180:L180"/>
    <mergeCell ref="M310:N310"/>
    <mergeCell ref="I416:J416"/>
    <mergeCell ref="B305:D305"/>
    <mergeCell ref="E545:Q545"/>
    <mergeCell ref="K391:L391"/>
    <mergeCell ref="Q310:Q313"/>
    <mergeCell ref="I170:J170"/>
    <mergeCell ref="K480:L480"/>
    <mergeCell ref="E1:Q1"/>
    <mergeCell ref="E168:F168"/>
    <mergeCell ref="G143:H143"/>
    <mergeCell ref="K392:L392"/>
    <mergeCell ref="E522:F522"/>
    <mergeCell ref="O513:P513"/>
    <mergeCell ref="K236:L236"/>
    <mergeCell ref="M450:N450"/>
    <mergeCell ref="E219:F219"/>
    <mergeCell ref="M452:N452"/>
    <mergeCell ref="I346:J346"/>
    <mergeCell ref="O427:P427"/>
    <mergeCell ref="Q240:Q243"/>
    <mergeCell ref="G283:H283"/>
    <mergeCell ref="B239:D239"/>
    <mergeCell ref="I470:J470"/>
    <mergeCell ref="I347:J347"/>
    <mergeCell ref="K105:L105"/>
    <mergeCell ref="E252:F252"/>
    <mergeCell ref="I341:J341"/>
    <mergeCell ref="B203:D203"/>
    <mergeCell ref="M292:N292"/>
    <mergeCell ref="E366:F366"/>
    <mergeCell ref="K316:L316"/>
    <mergeCell ref="K107:L107"/>
    <mergeCell ref="E552:F552"/>
    <mergeCell ref="E237:F237"/>
    <mergeCell ref="I372:J372"/>
    <mergeCell ref="Q250:Q253"/>
    <mergeCell ref="M380:N380"/>
    <mergeCell ref="K407:L407"/>
    <mergeCell ref="M165:N165"/>
    <mergeCell ref="E239:F239"/>
    <mergeCell ref="G301:H301"/>
    <mergeCell ref="I59:J59"/>
    <mergeCell ref="Q380:Q383"/>
    <mergeCell ref="E537:F537"/>
    <mergeCell ref="M382:N382"/>
    <mergeCell ref="Q410:Q413"/>
    <mergeCell ref="O229:P229"/>
    <mergeCell ref="K463:L463"/>
    <mergeCell ref="G303:H303"/>
    <mergeCell ref="I359:J359"/>
    <mergeCell ref="G296:H296"/>
    <mergeCell ref="E365:Q365"/>
    <mergeCell ref="M521:N521"/>
    <mergeCell ref="I271:J271"/>
    <mergeCell ref="B285:D285"/>
    <mergeCell ref="M523:N523"/>
    <mergeCell ref="I273:J273"/>
    <mergeCell ref="M522:N522"/>
    <mergeCell ref="G329:H329"/>
    <mergeCell ref="I87:J87"/>
    <mergeCell ref="E133:F133"/>
    <mergeCell ref="E108:F108"/>
    <mergeCell ref="Q400:Q403"/>
    <mergeCell ref="K331:L331"/>
    <mergeCell ref="M393:N393"/>
    <mergeCell ref="G356:H356"/>
    <mergeCell ref="B309:D309"/>
    <mergeCell ref="K176:L176"/>
    <mergeCell ref="G51:H51"/>
    <mergeCell ref="G349:H349"/>
    <mergeCell ref="M549:N549"/>
    <mergeCell ref="K476:L476"/>
    <mergeCell ref="E164:F164"/>
    <mergeCell ref="K486:L486"/>
    <mergeCell ref="I291:J291"/>
    <mergeCell ref="K171:L171"/>
    <mergeCell ref="I413:J413"/>
    <mergeCell ref="E195:F195"/>
    <mergeCell ref="K357:L357"/>
    <mergeCell ref="G251:H251"/>
    <mergeCell ref="M550:N550"/>
    <mergeCell ref="G382:H382"/>
    <mergeCell ref="E309:F309"/>
    <mergeCell ref="K471:L471"/>
    <mergeCell ref="E188:F188"/>
    <mergeCell ref="M123:N123"/>
    <mergeCell ref="I286:J286"/>
    <mergeCell ref="M421:N421"/>
    <mergeCell ref="G253:H253"/>
    <mergeCell ref="E180:F180"/>
    <mergeCell ref="O310:P310"/>
    <mergeCell ref="G551:H551"/>
    <mergeCell ref="B329:D329"/>
    <mergeCell ref="E182:F182"/>
    <mergeCell ref="K75:L75"/>
    <mergeCell ref="I317:J317"/>
    <mergeCell ref="E480:F480"/>
    <mergeCell ref="I12:J12"/>
    <mergeCell ref="E490:F490"/>
    <mergeCell ref="O512:P512"/>
    <mergeCell ref="K497:L497"/>
    <mergeCell ref="I39:J39"/>
    <mergeCell ref="I14:J14"/>
    <mergeCell ref="I312:J312"/>
    <mergeCell ref="E179:F179"/>
    <mergeCell ref="Q350:Q353"/>
    <mergeCell ref="E435:Q435"/>
    <mergeCell ref="I339:J339"/>
    <mergeCell ref="K401:L401"/>
    <mergeCell ref="M167:N167"/>
    <mergeCell ref="K403:L403"/>
    <mergeCell ref="O532:P532"/>
    <mergeCell ref="I459:J459"/>
    <mergeCell ref="K217:L217"/>
    <mergeCell ref="E203:F203"/>
    <mergeCell ref="O225:P225"/>
    <mergeCell ref="M461:N461"/>
    <mergeCell ref="G292:H292"/>
    <mergeCell ref="G267:H267"/>
    <mergeCell ref="I25:J25"/>
    <mergeCell ref="O227:P227"/>
    <mergeCell ref="M492:N492"/>
    <mergeCell ref="K307:L307"/>
    <mergeCell ref="K429:L429"/>
    <mergeCell ref="E261:F261"/>
    <mergeCell ref="K543:L543"/>
    <mergeCell ref="E350:F350"/>
    <mergeCell ref="G108:H108"/>
    <mergeCell ref="M195:N195"/>
    <mergeCell ref="K431:L431"/>
    <mergeCell ref="M189:N189"/>
    <mergeCell ref="M487:N487"/>
    <mergeCell ref="I83:J83"/>
    <mergeCell ref="G20:H20"/>
    <mergeCell ref="E256:F256"/>
    <mergeCell ref="O551:P551"/>
    <mergeCell ref="E295:Q295"/>
    <mergeCell ref="I383:J383"/>
    <mergeCell ref="I541:J541"/>
    <mergeCell ref="I84:J84"/>
    <mergeCell ref="G320:H320"/>
    <mergeCell ref="K447:L447"/>
    <mergeCell ref="B24:D27"/>
    <mergeCell ref="M205:N205"/>
    <mergeCell ref="E163:Q163"/>
    <mergeCell ref="E505:Q505"/>
    <mergeCell ref="I86:J86"/>
    <mergeCell ref="I80:J80"/>
    <mergeCell ref="M329:N329"/>
    <mergeCell ref="E403:F403"/>
    <mergeCell ref="K144:L144"/>
    <mergeCell ref="E280:F280"/>
    <mergeCell ref="G38:H38"/>
    <mergeCell ref="K442:L442"/>
    <mergeCell ref="B269:D269"/>
    <mergeCell ref="O393:P393"/>
    <mergeCell ref="E432:F432"/>
    <mergeCell ref="O306:P306"/>
    <mergeCell ref="G460:H460"/>
    <mergeCell ref="G496:H496"/>
    <mergeCell ref="G33:H33"/>
    <mergeCell ref="K500:L500"/>
    <mergeCell ref="G340:H340"/>
    <mergeCell ref="G462:H462"/>
    <mergeCell ref="I8:J8"/>
    <mergeCell ref="I437:J437"/>
    <mergeCell ref="G35:H35"/>
    <mergeCell ref="E525:Q525"/>
    <mergeCell ref="G333:H333"/>
    <mergeCell ref="B295:D295"/>
    <mergeCell ref="I526:J526"/>
    <mergeCell ref="G252:H252"/>
    <mergeCell ref="I520:J520"/>
    <mergeCell ref="G550:H550"/>
    <mergeCell ref="B409:D409"/>
    <mergeCell ref="G366:H366"/>
    <mergeCell ref="M259:N259"/>
    <mergeCell ref="I99:J99"/>
    <mergeCell ref="K501:L501"/>
    <mergeCell ref="I397:J397"/>
    <mergeCell ref="K74:L74"/>
    <mergeCell ref="I310:J310"/>
    <mergeCell ref="K68:L68"/>
    <mergeCell ref="K372:L372"/>
    <mergeCell ref="M261:N261"/>
    <mergeCell ref="G391:H391"/>
    <mergeCell ref="G480:H480"/>
    <mergeCell ref="M430:N430"/>
    <mergeCell ref="M290:N290"/>
    <mergeCell ref="G122:H122"/>
    <mergeCell ref="K213:L213"/>
    <mergeCell ref="Q132:Q135"/>
    <mergeCell ref="Q430:Q433"/>
    <mergeCell ref="O20:P20"/>
    <mergeCell ref="G392:H392"/>
    <mergeCell ref="Q72:Q75"/>
    <mergeCell ref="G386:H386"/>
    <mergeCell ref="B96:D99"/>
    <mergeCell ref="K513:L513"/>
    <mergeCell ref="E455:Q455"/>
    <mergeCell ref="G263:H263"/>
    <mergeCell ref="I21:J21"/>
    <mergeCell ref="I152:J152"/>
    <mergeCell ref="I450:J450"/>
    <mergeCell ref="B35:D35"/>
    <mergeCell ref="I486:J486"/>
    <mergeCell ref="I23:J23"/>
    <mergeCell ref="O47:P47"/>
    <mergeCell ref="K216:L216"/>
    <mergeCell ref="I452:J452"/>
    <mergeCell ref="M272:N272"/>
    <mergeCell ref="E346:F346"/>
    <mergeCell ref="O38:P38"/>
    <mergeCell ref="I481:J481"/>
    <mergeCell ref="G105:H105"/>
    <mergeCell ref="E341:F341"/>
    <mergeCell ref="B137:Q137"/>
    <mergeCell ref="B67:D67"/>
    <mergeCell ref="I512:J512"/>
    <mergeCell ref="I49:J49"/>
    <mergeCell ref="O33:P33"/>
    <mergeCell ref="G107:H107"/>
    <mergeCell ref="E372:F372"/>
    <mergeCell ref="I380:J380"/>
    <mergeCell ref="M300:N300"/>
    <mergeCell ref="B320:D323"/>
    <mergeCell ref="I382:J382"/>
    <mergeCell ref="K140:L140"/>
    <mergeCell ref="E367:F367"/>
    <mergeCell ref="K229:L229"/>
    <mergeCell ref="M204:N204"/>
    <mergeCell ref="K440:L440"/>
    <mergeCell ref="E271:F271"/>
    <mergeCell ref="B48:D51"/>
    <mergeCell ref="I252:J252"/>
    <mergeCell ref="I550:J550"/>
    <mergeCell ref="E273:F273"/>
    <mergeCell ref="B509:D509"/>
    <mergeCell ref="K280:L280"/>
    <mergeCell ref="I516:J516"/>
    <mergeCell ref="I552:J552"/>
    <mergeCell ref="M372:N372"/>
    <mergeCell ref="I95:J95"/>
    <mergeCell ref="G331:H331"/>
    <mergeCell ref="I393:J393"/>
    <mergeCell ref="K309:L309"/>
    <mergeCell ref="G176:H176"/>
    <mergeCell ref="Q260:Q263"/>
    <mergeCell ref="I553:J553"/>
    <mergeCell ref="O446:P446"/>
    <mergeCell ref="G476:H476"/>
    <mergeCell ref="G57:H57"/>
    <mergeCell ref="E413:F413"/>
    <mergeCell ref="G171:H171"/>
    <mergeCell ref="B209:Q209"/>
    <mergeCell ref="M227:N227"/>
    <mergeCell ref="I121:J121"/>
    <mergeCell ref="G357:H357"/>
    <mergeCell ref="G471:H471"/>
    <mergeCell ref="I123:J123"/>
    <mergeCell ref="E286:F286"/>
    <mergeCell ref="K179:L179"/>
    <mergeCell ref="I421:J421"/>
    <mergeCell ref="B435:D435"/>
    <mergeCell ref="E317:F317"/>
    <mergeCell ref="G75:H75"/>
    <mergeCell ref="G531:H531"/>
    <mergeCell ref="E12:F12"/>
    <mergeCell ref="I477:J477"/>
    <mergeCell ref="G497:H497"/>
    <mergeCell ref="Q490:Q493"/>
    <mergeCell ref="G533:H533"/>
    <mergeCell ref="E14:F14"/>
    <mergeCell ref="E312:F312"/>
    <mergeCell ref="K541:L541"/>
    <mergeCell ref="K21:L21"/>
    <mergeCell ref="E255:Q255"/>
    <mergeCell ref="I293:J293"/>
    <mergeCell ref="I134:J134"/>
    <mergeCell ref="B420:D423"/>
    <mergeCell ref="M296:N296"/>
    <mergeCell ref="I503:J503"/>
    <mergeCell ref="E370:F370"/>
    <mergeCell ref="K532:L532"/>
    <mergeCell ref="M27:N27"/>
    <mergeCell ref="G432:H432"/>
    <mergeCell ref="E399:F399"/>
    <mergeCell ref="M456:N456"/>
    <mergeCell ref="G246:H246"/>
    <mergeCell ref="G129:H129"/>
    <mergeCell ref="E25:F25"/>
    <mergeCell ref="M327:N327"/>
    <mergeCell ref="O389:P389"/>
    <mergeCell ref="G463:H463"/>
    <mergeCell ref="I492:J492"/>
    <mergeCell ref="G131:H131"/>
    <mergeCell ref="B235:D235"/>
    <mergeCell ref="G429:H429"/>
    <mergeCell ref="O391:P391"/>
    <mergeCell ref="B505:D505"/>
    <mergeCell ref="G300:H300"/>
    <mergeCell ref="B499:D499"/>
    <mergeCell ref="G431:H431"/>
    <mergeCell ref="I189:J189"/>
    <mergeCell ref="K251:L251"/>
    <mergeCell ref="M9:N9"/>
    <mergeCell ref="I487:J487"/>
    <mergeCell ref="E83:F83"/>
    <mergeCell ref="E187:Q187"/>
    <mergeCell ref="I523:J523"/>
    <mergeCell ref="K281:L281"/>
    <mergeCell ref="I188:J188"/>
    <mergeCell ref="O530:P530"/>
    <mergeCell ref="K253:L253"/>
    <mergeCell ref="M11:N11"/>
    <mergeCell ref="I218:J218"/>
    <mergeCell ref="K551:L551"/>
    <mergeCell ref="E383:F383"/>
    <mergeCell ref="M169:N169"/>
    <mergeCell ref="K411:L411"/>
    <mergeCell ref="M467:N467"/>
    <mergeCell ref="E541:F541"/>
    <mergeCell ref="E84:F84"/>
    <mergeCell ref="K282:L282"/>
    <mergeCell ref="G447:H447"/>
    <mergeCell ref="I205:J205"/>
    <mergeCell ref="M469:N469"/>
    <mergeCell ref="O531:P531"/>
    <mergeCell ref="M12:N12"/>
    <mergeCell ref="E86:F86"/>
    <mergeCell ref="E80:F80"/>
    <mergeCell ref="M340:N340"/>
    <mergeCell ref="E536:F536"/>
    <mergeCell ref="O533:P533"/>
    <mergeCell ref="G144:H144"/>
    <mergeCell ref="G442:H442"/>
    <mergeCell ref="E31:Q31"/>
    <mergeCell ref="E81:F81"/>
    <mergeCell ref="K422:L422"/>
    <mergeCell ref="G473:H473"/>
    <mergeCell ref="E440:F440"/>
    <mergeCell ref="B204:D207"/>
    <mergeCell ref="G170:H170"/>
    <mergeCell ref="G529:H529"/>
    <mergeCell ref="O457:P457"/>
    <mergeCell ref="I289:J289"/>
    <mergeCell ref="K351:L351"/>
    <mergeCell ref="Q270:Q273"/>
    <mergeCell ref="G74:H74"/>
    <mergeCell ref="E310:F310"/>
    <mergeCell ref="B228:D231"/>
    <mergeCell ref="I132:J132"/>
    <mergeCell ref="I430:J430"/>
    <mergeCell ref="I290:J290"/>
    <mergeCell ref="K48:L48"/>
    <mergeCell ref="K346:L346"/>
    <mergeCell ref="K477:L477"/>
    <mergeCell ref="B101:Q101"/>
    <mergeCell ref="B530:D533"/>
    <mergeCell ref="G242:H242"/>
    <mergeCell ref="M541:N541"/>
    <mergeCell ref="O299:P299"/>
    <mergeCell ref="E21:F21"/>
    <mergeCell ref="M412:N412"/>
    <mergeCell ref="E486:F486"/>
    <mergeCell ref="G542:H542"/>
    <mergeCell ref="E23:F23"/>
    <mergeCell ref="I316:J316"/>
    <mergeCell ref="E181:F181"/>
    <mergeCell ref="G552:H552"/>
    <mergeCell ref="I272:J272"/>
    <mergeCell ref="G237:H237"/>
    <mergeCell ref="E479:F479"/>
    <mergeCell ref="O353:P353"/>
    <mergeCell ref="E395:Q395"/>
    <mergeCell ref="E481:F481"/>
    <mergeCell ref="G543:H543"/>
    <mergeCell ref="I301:J301"/>
    <mergeCell ref="E510:F510"/>
    <mergeCell ref="G456:H456"/>
    <mergeCell ref="K276:L276"/>
    <mergeCell ref="M463:N463"/>
    <mergeCell ref="E49:F49"/>
    <mergeCell ref="M36:N36"/>
    <mergeCell ref="M8:N8"/>
    <mergeCell ref="M336:N336"/>
    <mergeCell ref="O529:P529"/>
    <mergeCell ref="Q520:Q523"/>
    <mergeCell ref="B43:D43"/>
    <mergeCell ref="E2:Q2"/>
    <mergeCell ref="G169:H169"/>
    <mergeCell ref="M193:N193"/>
    <mergeCell ref="I356:J356"/>
    <mergeCell ref="M491:N491"/>
    <mergeCell ref="G469:H469"/>
    <mergeCell ref="I227:J227"/>
    <mergeCell ref="K122:L122"/>
    <mergeCell ref="E436:F436"/>
    <mergeCell ref="K420:L420"/>
    <mergeCell ref="E550:F550"/>
    <mergeCell ref="K291:L291"/>
    <mergeCell ref="B359:D359"/>
    <mergeCell ref="M21:N21"/>
    <mergeCell ref="G195:H195"/>
    <mergeCell ref="I224:J224"/>
    <mergeCell ref="E431:F431"/>
    <mergeCell ref="G493:H493"/>
    <mergeCell ref="G309:H309"/>
    <mergeCell ref="O542:P542"/>
    <mergeCell ref="I259:J259"/>
    <mergeCell ref="I253:J253"/>
    <mergeCell ref="E120:F120"/>
    <mergeCell ref="K446:L446"/>
    <mergeCell ref="K317:L317"/>
    <mergeCell ref="M206:N206"/>
    <mergeCell ref="M510:N510"/>
    <mergeCell ref="E121:F121"/>
    <mergeCell ref="K319:L319"/>
    <mergeCell ref="O270:P270"/>
    <mergeCell ref="E449:F449"/>
    <mergeCell ref="M506:N506"/>
    <mergeCell ref="M49:N49"/>
    <mergeCell ref="I256:J256"/>
    <mergeCell ref="E123:F123"/>
    <mergeCell ref="E421:F421"/>
    <mergeCell ref="G179:H179"/>
    <mergeCell ref="G39:H39"/>
    <mergeCell ref="G337:H337"/>
    <mergeCell ref="B255:D255"/>
    <mergeCell ref="E152:F152"/>
    <mergeCell ref="E450:F450"/>
    <mergeCell ref="G339:H339"/>
    <mergeCell ref="I97:J97"/>
    <mergeCell ref="I401:J401"/>
    <mergeCell ref="B415:D415"/>
    <mergeCell ref="K370:L370"/>
    <mergeCell ref="E67:Q67"/>
    <mergeCell ref="I403:J403"/>
    <mergeCell ref="K459:L459"/>
    <mergeCell ref="M217:N217"/>
    <mergeCell ref="M225:N225"/>
    <mergeCell ref="K461:L461"/>
    <mergeCell ref="E501:F501"/>
    <mergeCell ref="E134:F134"/>
    <mergeCell ref="M436:N436"/>
    <mergeCell ref="E292:F292"/>
    <mergeCell ref="G50:H50"/>
    <mergeCell ref="K373:L373"/>
    <mergeCell ref="B270:D273"/>
    <mergeCell ref="E503:F503"/>
    <mergeCell ref="G350:H350"/>
    <mergeCell ref="I27:J27"/>
    <mergeCell ref="E165:F165"/>
    <mergeCell ref="B339:D339"/>
    <mergeCell ref="I327:J327"/>
    <mergeCell ref="K389:L389"/>
    <mergeCell ref="K383:L383"/>
    <mergeCell ref="M271:N271"/>
    <mergeCell ref="M447:N447"/>
    <mergeCell ref="E521:F521"/>
    <mergeCell ref="G279:H279"/>
    <mergeCell ref="O336:P336"/>
    <mergeCell ref="E216:F216"/>
    <mergeCell ref="M449:N449"/>
    <mergeCell ref="I167:J167"/>
    <mergeCell ref="E523:F523"/>
    <mergeCell ref="G281:H281"/>
    <mergeCell ref="I343:J343"/>
    <mergeCell ref="Q360:Q363"/>
    <mergeCell ref="B365:D365"/>
    <mergeCell ref="K386:L386"/>
    <mergeCell ref="E218:F218"/>
    <mergeCell ref="G280:H280"/>
    <mergeCell ref="I38:J38"/>
    <mergeCell ref="E516:F516"/>
    <mergeCell ref="G411:H411"/>
    <mergeCell ref="I169:J169"/>
    <mergeCell ref="I467:J467"/>
    <mergeCell ref="G282:H282"/>
    <mergeCell ref="I469:J469"/>
    <mergeCell ref="K227:L227"/>
    <mergeCell ref="K531:L531"/>
    <mergeCell ref="I257:J257"/>
    <mergeCell ref="M177:N177"/>
    <mergeCell ref="K104:L104"/>
    <mergeCell ref="M500:N500"/>
    <mergeCell ref="I340:J340"/>
    <mergeCell ref="G307:H307"/>
    <mergeCell ref="K533:L533"/>
    <mergeCell ref="M291:N291"/>
    <mergeCell ref="O266:P266"/>
    <mergeCell ref="M502:N502"/>
    <mergeCell ref="E236:F236"/>
    <mergeCell ref="M501:N501"/>
    <mergeCell ref="E229:F229"/>
    <mergeCell ref="G422:H422"/>
    <mergeCell ref="E446:F446"/>
    <mergeCell ref="M503:N503"/>
    <mergeCell ref="G206:H206"/>
    <mergeCell ref="I399:J399"/>
    <mergeCell ref="I270:J270"/>
    <mergeCell ref="B53:Q53"/>
    <mergeCell ref="G506:H506"/>
    <mergeCell ref="K457:L457"/>
    <mergeCell ref="M215:N215"/>
    <mergeCell ref="E289:F289"/>
    <mergeCell ref="G351:H351"/>
    <mergeCell ref="M513:N513"/>
    <mergeCell ref="M216:N216"/>
    <mergeCell ref="E290:F290"/>
    <mergeCell ref="G48:H48"/>
    <mergeCell ref="G346:H346"/>
    <mergeCell ref="M218:N218"/>
    <mergeCell ref="M516:N516"/>
    <mergeCell ref="K483:L483"/>
    <mergeCell ref="E235:Q235"/>
    <mergeCell ref="I412:J412"/>
    <mergeCell ref="K170:L170"/>
    <mergeCell ref="I107:J107"/>
    <mergeCell ref="M120:N120"/>
    <mergeCell ref="E316:F316"/>
    <mergeCell ref="G250:H250"/>
    <mergeCell ref="G372:H372"/>
    <mergeCell ref="O307:P307"/>
    <mergeCell ref="G380:H380"/>
    <mergeCell ref="E301:F301"/>
    <mergeCell ref="B84:D87"/>
    <mergeCell ref="E189:F189"/>
    <mergeCell ref="I9:J9"/>
    <mergeCell ref="E487:F487"/>
    <mergeCell ref="I140:J140"/>
    <mergeCell ref="I463:J463"/>
    <mergeCell ref="B23:D23"/>
    <mergeCell ref="I11:J11"/>
    <mergeCell ref="I440:J440"/>
    <mergeCell ref="B5:Q5"/>
    <mergeCell ref="E205:F205"/>
    <mergeCell ref="M287:N287"/>
    <mergeCell ref="M262:N262"/>
    <mergeCell ref="K523:L523"/>
    <mergeCell ref="K529:L529"/>
    <mergeCell ref="E329:F329"/>
    <mergeCell ref="G87:H87"/>
    <mergeCell ref="B125:Q125"/>
    <mergeCell ref="O351:P351"/>
    <mergeCell ref="M168:N168"/>
    <mergeCell ref="I62:J62"/>
    <mergeCell ref="B163:D163"/>
    <mergeCell ref="G95:H95"/>
    <mergeCell ref="E356:F356"/>
    <mergeCell ref="E331:F331"/>
    <mergeCell ref="G393:H393"/>
    <mergeCell ref="I491:J491"/>
    <mergeCell ref="G306:H306"/>
    <mergeCell ref="O48:P48"/>
    <mergeCell ref="I362:J362"/>
    <mergeCell ref="O346:P346"/>
    <mergeCell ref="G420:H420"/>
    <mergeCell ref="M313:N313"/>
    <mergeCell ref="I153:J153"/>
    <mergeCell ref="I476:J476"/>
    <mergeCell ref="K426:L426"/>
    <mergeCell ref="K242:L242"/>
    <mergeCell ref="M342:N342"/>
    <mergeCell ref="B310:D313"/>
    <mergeCell ref="I363:J363"/>
    <mergeCell ref="K121:L121"/>
    <mergeCell ref="K550:L550"/>
    <mergeCell ref="E382:F382"/>
    <mergeCell ref="K123:L123"/>
    <mergeCell ref="E259:F259"/>
    <mergeCell ref="Q96:Q99"/>
    <mergeCell ref="E253:F253"/>
    <mergeCell ref="G446:H446"/>
    <mergeCell ref="E411:F411"/>
    <mergeCell ref="M212:N212"/>
    <mergeCell ref="G317:H317"/>
    <mergeCell ref="I75:J75"/>
    <mergeCell ref="B173:Q173"/>
    <mergeCell ref="I206:J206"/>
    <mergeCell ref="I510:J510"/>
    <mergeCell ref="B95:D95"/>
    <mergeCell ref="B450:D453"/>
    <mergeCell ref="G319:H319"/>
    <mergeCell ref="K270:L270"/>
    <mergeCell ref="G477:H477"/>
    <mergeCell ref="K297:L297"/>
    <mergeCell ref="I506:J506"/>
    <mergeCell ref="M326:N326"/>
    <mergeCell ref="I533:J533"/>
    <mergeCell ref="G14:H14"/>
    <mergeCell ref="B77:Q77"/>
    <mergeCell ref="B395:D395"/>
    <mergeCell ref="K299:L299"/>
    <mergeCell ref="K293:L293"/>
    <mergeCell ref="E429:F429"/>
    <mergeCell ref="O303:P303"/>
    <mergeCell ref="E97:F97"/>
    <mergeCell ref="G159:H159"/>
    <mergeCell ref="E401:F401"/>
    <mergeCell ref="K167:L167"/>
    <mergeCell ref="G72:H72"/>
    <mergeCell ref="G370:H370"/>
    <mergeCell ref="E272:F272"/>
    <mergeCell ref="G459:H459"/>
    <mergeCell ref="I217:J217"/>
    <mergeCell ref="M540:N540"/>
    <mergeCell ref="K192:L192"/>
    <mergeCell ref="O456:P456"/>
    <mergeCell ref="B535:D535"/>
    <mergeCell ref="I225:J225"/>
    <mergeCell ref="B380:D383"/>
    <mergeCell ref="G461:H461"/>
    <mergeCell ref="I129:J129"/>
    <mergeCell ref="I436:J436"/>
    <mergeCell ref="K194:L194"/>
    <mergeCell ref="K492:L492"/>
    <mergeCell ref="B143:D143"/>
    <mergeCell ref="G373:H373"/>
    <mergeCell ref="I131:J131"/>
    <mergeCell ref="I307:J307"/>
    <mergeCell ref="O472:P472"/>
    <mergeCell ref="K195:L195"/>
    <mergeCell ref="I431:J431"/>
    <mergeCell ref="E27:F27"/>
    <mergeCell ref="K493:L493"/>
    <mergeCell ref="E116:F116"/>
    <mergeCell ref="O11:P11"/>
    <mergeCell ref="E327:F327"/>
    <mergeCell ref="G85:H85"/>
    <mergeCell ref="G389:H389"/>
    <mergeCell ref="M289:N289"/>
    <mergeCell ref="G383:H383"/>
    <mergeCell ref="G541:H541"/>
    <mergeCell ref="B167:D167"/>
    <mergeCell ref="G84:H84"/>
    <mergeCell ref="B459:D459"/>
    <mergeCell ref="I447:J447"/>
    <mergeCell ref="K205:L205"/>
    <mergeCell ref="K363:L363"/>
    <mergeCell ref="G86:H86"/>
    <mergeCell ref="I449:J449"/>
    <mergeCell ref="E343:F343"/>
    <mergeCell ref="I144:J144"/>
    <mergeCell ref="E115:Q115"/>
    <mergeCell ref="E38:F38"/>
    <mergeCell ref="K119:L119"/>
    <mergeCell ref="M429:N429"/>
    <mergeCell ref="B187:D187"/>
    <mergeCell ref="B485:D485"/>
    <mergeCell ref="M183:N183"/>
    <mergeCell ref="E496:F496"/>
    <mergeCell ref="I177:J177"/>
    <mergeCell ref="G104:H104"/>
    <mergeCell ref="I500:J500"/>
    <mergeCell ref="E340:F340"/>
    <mergeCell ref="M24:N24"/>
    <mergeCell ref="B59:D59"/>
    <mergeCell ref="I231:J231"/>
    <mergeCell ref="M322:N322"/>
    <mergeCell ref="I529:J529"/>
    <mergeCell ref="I501:J501"/>
    <mergeCell ref="K259:L259"/>
    <mergeCell ref="G99:H99"/>
    <mergeCell ref="M351:N351"/>
    <mergeCell ref="I74:J74"/>
    <mergeCell ref="E68:F68"/>
    <mergeCell ref="G155:H155"/>
    <mergeCell ref="M353:N353"/>
    <mergeCell ref="E427:F427"/>
    <mergeCell ref="O546:P546"/>
    <mergeCell ref="K290:L290"/>
    <mergeCell ref="M48:N48"/>
    <mergeCell ref="G157:H157"/>
    <mergeCell ref="G132:H132"/>
    <mergeCell ref="M319:N319"/>
    <mergeCell ref="G430:H430"/>
    <mergeCell ref="I547:J547"/>
    <mergeCell ref="K321:L321"/>
    <mergeCell ref="G457:H457"/>
    <mergeCell ref="I215:J215"/>
    <mergeCell ref="I513:J513"/>
    <mergeCell ref="O541:P541"/>
    <mergeCell ref="I549:J549"/>
    <mergeCell ref="G152:H152"/>
    <mergeCell ref="K323:L323"/>
    <mergeCell ref="K8:L8"/>
    <mergeCell ref="K279:L279"/>
    <mergeCell ref="M37:N37"/>
    <mergeCell ref="M379:N379"/>
    <mergeCell ref="G486:H486"/>
    <mergeCell ref="I542:J542"/>
    <mergeCell ref="I216:J216"/>
    <mergeCell ref="M381:N381"/>
    <mergeCell ref="M38:N38"/>
    <mergeCell ref="G212:H212"/>
    <mergeCell ref="G510:H510"/>
    <mergeCell ref="O470:P470"/>
    <mergeCell ref="G56:H56"/>
    <mergeCell ref="E456:F456"/>
    <mergeCell ref="I276:J276"/>
    <mergeCell ref="E412:F412"/>
    <mergeCell ref="G512:H512"/>
    <mergeCell ref="B216:D219"/>
    <mergeCell ref="I120:J120"/>
    <mergeCell ref="E355:Q355"/>
    <mergeCell ref="K36:L36"/>
    <mergeCell ref="Q156:Q159"/>
    <mergeCell ref="E293:F293"/>
    <mergeCell ref="K300:L300"/>
    <mergeCell ref="B127:D127"/>
    <mergeCell ref="K336:L336"/>
    <mergeCell ref="K361:L361"/>
    <mergeCell ref="E466:F466"/>
    <mergeCell ref="E9:F9"/>
    <mergeCell ref="E167:F167"/>
    <mergeCell ref="Q180:Q183"/>
    <mergeCell ref="K204:L204"/>
    <mergeCell ref="E11:F11"/>
    <mergeCell ref="E169:F169"/>
    <mergeCell ref="E467:F467"/>
    <mergeCell ref="G225:H225"/>
    <mergeCell ref="M427:N427"/>
    <mergeCell ref="E461:F461"/>
    <mergeCell ref="Q480:Q483"/>
    <mergeCell ref="M306:N306"/>
    <mergeCell ref="M420:N420"/>
    <mergeCell ref="I262:J262"/>
    <mergeCell ref="G227:H227"/>
    <mergeCell ref="E469:F469"/>
    <mergeCell ref="E385:Q385"/>
    <mergeCell ref="M451:N451"/>
    <mergeCell ref="K49:L49"/>
    <mergeCell ref="I168:J168"/>
    <mergeCell ref="E62:F62"/>
    <mergeCell ref="K266:L266"/>
    <mergeCell ref="I502:J502"/>
    <mergeCell ref="M453:N453"/>
    <mergeCell ref="O509:P509"/>
    <mergeCell ref="Q24:Q27"/>
    <mergeCell ref="G97:H97"/>
    <mergeCell ref="E362:F362"/>
    <mergeCell ref="M446:N446"/>
    <mergeCell ref="E153:F153"/>
    <mergeCell ref="B515:D515"/>
    <mergeCell ref="O511:P511"/>
    <mergeCell ref="K261:L261"/>
    <mergeCell ref="G128:H128"/>
    <mergeCell ref="G426:H426"/>
    <mergeCell ref="O510:P510"/>
    <mergeCell ref="I342:J342"/>
    <mergeCell ref="E363:F363"/>
    <mergeCell ref="G121:H121"/>
    <mergeCell ref="O506:P506"/>
    <mergeCell ref="Q228:Q231"/>
    <mergeCell ref="B132:D135"/>
    <mergeCell ref="G123:H123"/>
    <mergeCell ref="B430:D433"/>
    <mergeCell ref="B227:D227"/>
    <mergeCell ref="B290:D293"/>
    <mergeCell ref="K250:L250"/>
    <mergeCell ref="B199:D199"/>
    <mergeCell ref="K402:L402"/>
    <mergeCell ref="G423:H423"/>
    <mergeCell ref="E75:F75"/>
    <mergeCell ref="M377:N377"/>
    <mergeCell ref="B29:Q29"/>
    <mergeCell ref="E531:F531"/>
    <mergeCell ref="M466:N466"/>
    <mergeCell ref="O224:P224"/>
    <mergeCell ref="G297:H297"/>
    <mergeCell ref="E533:F533"/>
    <mergeCell ref="G299:H299"/>
    <mergeCell ref="I57:J57"/>
    <mergeCell ref="G293:H293"/>
    <mergeCell ref="K32:L32"/>
    <mergeCell ref="B375:D375"/>
    <mergeCell ref="I243:J243"/>
    <mergeCell ref="K330:L330"/>
    <mergeCell ref="I357:J357"/>
    <mergeCell ref="K332:L332"/>
    <mergeCell ref="I111:J111"/>
    <mergeCell ref="M519:N519"/>
    <mergeCell ref="K421:L421"/>
    <mergeCell ref="K27:L27"/>
    <mergeCell ref="E551:F551"/>
    <mergeCell ref="G192:H192"/>
    <mergeCell ref="K456:L456"/>
    <mergeCell ref="M390:N390"/>
    <mergeCell ref="K327:L327"/>
    <mergeCell ref="Q390:Q393"/>
    <mergeCell ref="M389:N389"/>
    <mergeCell ref="E463:F463"/>
    <mergeCell ref="G492:H492"/>
    <mergeCell ref="B240:D243"/>
    <mergeCell ref="M391:N391"/>
    <mergeCell ref="G521:H521"/>
    <mergeCell ref="K472:L472"/>
    <mergeCell ref="B540:D543"/>
    <mergeCell ref="B299:D299"/>
    <mergeCell ref="I251:J251"/>
    <mergeCell ref="K9:L9"/>
    <mergeCell ref="I287:J287"/>
    <mergeCell ref="K45:L45"/>
    <mergeCell ref="O449:P449"/>
    <mergeCell ref="I281:J281"/>
    <mergeCell ref="K343:L343"/>
    <mergeCell ref="G523:H523"/>
    <mergeCell ref="K11:L11"/>
    <mergeCell ref="I411:J411"/>
    <mergeCell ref="K47:L47"/>
    <mergeCell ref="K169:L169"/>
    <mergeCell ref="E177:F177"/>
    <mergeCell ref="O296:P296"/>
    <mergeCell ref="M532:N532"/>
    <mergeCell ref="I282:J282"/>
    <mergeCell ref="G249:H249"/>
    <mergeCell ref="E176:F176"/>
    <mergeCell ref="E447:F447"/>
    <mergeCell ref="G205:H205"/>
    <mergeCell ref="O507:P507"/>
    <mergeCell ref="K469:L469"/>
    <mergeCell ref="M409:N409"/>
    <mergeCell ref="M531:N531"/>
    <mergeCell ref="K257:L257"/>
    <mergeCell ref="M15:N15"/>
    <mergeCell ref="Q320:Q323"/>
    <mergeCell ref="G363:H363"/>
    <mergeCell ref="G539:H539"/>
    <mergeCell ref="B325:D325"/>
    <mergeCell ref="K71:L71"/>
    <mergeCell ref="G549:H549"/>
    <mergeCell ref="O297:P297"/>
    <mergeCell ref="E476:F476"/>
    <mergeCell ref="M533:N533"/>
    <mergeCell ref="E144:F144"/>
    <mergeCell ref="K73:L73"/>
    <mergeCell ref="K371:L371"/>
    <mergeCell ref="I429:J429"/>
    <mergeCell ref="M460:N460"/>
    <mergeCell ref="Q48:Q51"/>
    <mergeCell ref="I300:J300"/>
    <mergeCell ref="E204:F204"/>
    <mergeCell ref="M462:N462"/>
    <mergeCell ref="K399:L399"/>
    <mergeCell ref="E231:F231"/>
    <mergeCell ref="E206:F206"/>
    <mergeCell ref="E529:F529"/>
    <mergeCell ref="G262:H262"/>
    <mergeCell ref="O526:P526"/>
    <mergeCell ref="M457:N457"/>
    <mergeCell ref="B469:D469"/>
    <mergeCell ref="E506:F506"/>
    <mergeCell ref="I351:J351"/>
    <mergeCell ref="I326:J326"/>
    <mergeCell ref="E74:F74"/>
    <mergeCell ref="B549:D549"/>
    <mergeCell ref="E151:Q151"/>
    <mergeCell ref="K117:L117"/>
    <mergeCell ref="I353:J353"/>
    <mergeCell ref="G290:H290"/>
    <mergeCell ref="I48:J48"/>
    <mergeCell ref="E19:Q19"/>
    <mergeCell ref="M490:N490"/>
    <mergeCell ref="K417:L417"/>
    <mergeCell ref="K427:L427"/>
    <mergeCell ref="G321:H321"/>
    <mergeCell ref="E242:F242"/>
    <mergeCell ref="E217:F217"/>
    <mergeCell ref="M176:N176"/>
    <mergeCell ref="I81:J81"/>
    <mergeCell ref="K412:L412"/>
    <mergeCell ref="O547:P547"/>
    <mergeCell ref="I379:J379"/>
    <mergeCell ref="E542:F542"/>
    <mergeCell ref="E129:F129"/>
    <mergeCell ref="O539:P539"/>
    <mergeCell ref="G194:H194"/>
    <mergeCell ref="G316:H316"/>
    <mergeCell ref="O549:P549"/>
    <mergeCell ref="I381:J381"/>
    <mergeCell ref="K443:L443"/>
    <mergeCell ref="M201:N201"/>
    <mergeCell ref="E131:F131"/>
    <mergeCell ref="E87:F87"/>
    <mergeCell ref="B41:Q41"/>
    <mergeCell ref="M203:N203"/>
    <mergeCell ref="G189:H189"/>
    <mergeCell ref="E276:F276"/>
    <mergeCell ref="E270:F270"/>
    <mergeCell ref="B265:D265"/>
    <mergeCell ref="O302:P302"/>
    <mergeCell ref="I521:J521"/>
    <mergeCell ref="M231:N231"/>
    <mergeCell ref="M529:N529"/>
    <mergeCell ref="K496:L496"/>
    <mergeCell ref="G336:H336"/>
    <mergeCell ref="B520:D523"/>
    <mergeCell ref="M343:N343"/>
    <mergeCell ref="O473:P473"/>
    <mergeCell ref="K69:L69"/>
    <mergeCell ref="K367:L367"/>
    <mergeCell ref="B107:D107"/>
    <mergeCell ref="B405:D405"/>
    <mergeCell ref="B340:D343"/>
    <mergeCell ref="K369:L369"/>
    <mergeCell ref="I427:J427"/>
    <mergeCell ref="K489:L489"/>
    <mergeCell ref="K527:L527"/>
    <mergeCell ref="I306:J306"/>
    <mergeCell ref="E200:F200"/>
    <mergeCell ref="M257:N257"/>
    <mergeCell ref="M433:N433"/>
    <mergeCell ref="O349:P349"/>
    <mergeCell ref="K72:L72"/>
    <mergeCell ref="M547:N547"/>
    <mergeCell ref="Q460:Q463"/>
    <mergeCell ref="M426:N426"/>
    <mergeCell ref="E500:F500"/>
    <mergeCell ref="I451:J451"/>
    <mergeCell ref="E291:F291"/>
    <mergeCell ref="G49:H49"/>
    <mergeCell ref="G266:H266"/>
    <mergeCell ref="I24:J24"/>
    <mergeCell ref="E502:F502"/>
    <mergeCell ref="G260:H260"/>
    <mergeCell ref="I322:J322"/>
    <mergeCell ref="K509:L509"/>
    <mergeCell ref="G259:H259"/>
    <mergeCell ref="E445:Q445"/>
    <mergeCell ref="I446:J446"/>
    <mergeCell ref="Q330:Q333"/>
    <mergeCell ref="B31:D31"/>
    <mergeCell ref="I482:J482"/>
    <mergeCell ref="K511:L511"/>
    <mergeCell ref="G261:H261"/>
    <mergeCell ref="K212:L212"/>
    <mergeCell ref="K206:L206"/>
    <mergeCell ref="K510:L510"/>
    <mergeCell ref="E342:F342"/>
    <mergeCell ref="K540:L540"/>
    <mergeCell ref="M181:N181"/>
    <mergeCell ref="I319:J319"/>
    <mergeCell ref="E213:F213"/>
    <mergeCell ref="K512:L512"/>
    <mergeCell ref="M270:N270"/>
    <mergeCell ref="K506:L506"/>
    <mergeCell ref="G400:H400"/>
    <mergeCell ref="E39:F39"/>
    <mergeCell ref="O36:P36"/>
    <mergeCell ref="E215:F215"/>
    <mergeCell ref="E337:F337"/>
    <mergeCell ref="E513:F513"/>
    <mergeCell ref="E373:F373"/>
    <mergeCell ref="G402:H402"/>
    <mergeCell ref="Q60:Q63"/>
    <mergeCell ref="I377:J377"/>
    <mergeCell ref="E339:F339"/>
    <mergeCell ref="G401:H401"/>
    <mergeCell ref="I37:J37"/>
    <mergeCell ref="I159:J159"/>
    <mergeCell ref="K439:L439"/>
    <mergeCell ref="I466:J466"/>
    <mergeCell ref="K224:L224"/>
    <mergeCell ref="K441:L441"/>
    <mergeCell ref="G403:H403"/>
    <mergeCell ref="B479:D479"/>
    <mergeCell ref="K225:L225"/>
    <mergeCell ref="M499:N499"/>
    <mergeCell ref="I461:J461"/>
    <mergeCell ref="E57:F57"/>
    <mergeCell ref="I249:J249"/>
    <mergeCell ref="M200:N200"/>
    <mergeCell ref="K436:L436"/>
    <mergeCell ref="G32:H32"/>
    <mergeCell ref="M194:N194"/>
    <mergeCell ref="E243:F243"/>
    <mergeCell ref="G330:H330"/>
    <mergeCell ref="I63:J63"/>
    <mergeCell ref="G332:H332"/>
    <mergeCell ref="B36:D39"/>
    <mergeCell ref="G421:H421"/>
    <mergeCell ref="G27:H27"/>
    <mergeCell ref="B65:Q65"/>
    <mergeCell ref="I396:J396"/>
    <mergeCell ref="I390:J390"/>
    <mergeCell ref="B103:D103"/>
    <mergeCell ref="E140:F140"/>
    <mergeCell ref="G327:H327"/>
    <mergeCell ref="I85:J85"/>
    <mergeCell ref="I389:J389"/>
    <mergeCell ref="M370:N370"/>
    <mergeCell ref="I93:J93"/>
    <mergeCell ref="I391:J391"/>
    <mergeCell ref="G472:H472"/>
    <mergeCell ref="M553:N553"/>
    <mergeCell ref="O311:P311"/>
    <mergeCell ref="M213:N213"/>
    <mergeCell ref="E287:F287"/>
    <mergeCell ref="G45:H45"/>
    <mergeCell ref="K449:L449"/>
    <mergeCell ref="E281:F281"/>
    <mergeCell ref="G343:H343"/>
    <mergeCell ref="B7:D7"/>
    <mergeCell ref="G501:H501"/>
    <mergeCell ref="I530:J530"/>
    <mergeCell ref="G47:H47"/>
    <mergeCell ref="I109:J109"/>
    <mergeCell ref="G467:H467"/>
    <mergeCell ref="B131:D131"/>
    <mergeCell ref="B429:D429"/>
    <mergeCell ref="I119:J119"/>
    <mergeCell ref="B465:D465"/>
    <mergeCell ref="E282:F282"/>
    <mergeCell ref="I531:J531"/>
    <mergeCell ref="I419:J419"/>
    <mergeCell ref="K177:L177"/>
    <mergeCell ref="I104:J104"/>
    <mergeCell ref="E313:F313"/>
    <mergeCell ref="G71:H71"/>
    <mergeCell ref="K536:L536"/>
    <mergeCell ref="E8:F8"/>
    <mergeCell ref="M266:N266"/>
    <mergeCell ref="K502:L502"/>
    <mergeCell ref="M539:N539"/>
    <mergeCell ref="G371:H371"/>
    <mergeCell ref="O32:P32"/>
    <mergeCell ref="O26:P26"/>
    <mergeCell ref="G68:H68"/>
    <mergeCell ref="I155:J155"/>
    <mergeCell ref="B449:D449"/>
    <mergeCell ref="G427:H427"/>
    <mergeCell ref="O27:P27"/>
    <mergeCell ref="G399:H399"/>
    <mergeCell ref="I157:J157"/>
    <mergeCell ref="I193:J193"/>
    <mergeCell ref="K526:L526"/>
    <mergeCell ref="G213:H213"/>
    <mergeCell ref="G270:H270"/>
    <mergeCell ref="M321:N321"/>
    <mergeCell ref="I457:J457"/>
    <mergeCell ref="K215:L215"/>
    <mergeCell ref="E326:F326"/>
    <mergeCell ref="O386:P386"/>
    <mergeCell ref="G513:H513"/>
    <mergeCell ref="E361:F361"/>
    <mergeCell ref="M323:N323"/>
    <mergeCell ref="O352:P352"/>
    <mergeCell ref="G117:H117"/>
    <mergeCell ref="K521:L521"/>
    <mergeCell ref="E353:F353"/>
    <mergeCell ref="E48:F48"/>
    <mergeCell ref="I61:J61"/>
    <mergeCell ref="I183:J183"/>
    <mergeCell ref="O45:P45"/>
    <mergeCell ref="O387:P387"/>
    <mergeCell ref="O343:P343"/>
    <mergeCell ref="I490:J490"/>
    <mergeCell ref="G417:H417"/>
    <mergeCell ref="I517:J517"/>
    <mergeCell ref="B379:D379"/>
    <mergeCell ref="K247:L247"/>
    <mergeCell ref="I212:J212"/>
    <mergeCell ref="I483:J483"/>
    <mergeCell ref="I519:J519"/>
    <mergeCell ref="K277:L277"/>
    <mergeCell ref="I56:J56"/>
    <mergeCell ref="M13:N13"/>
    <mergeCell ref="K249:L249"/>
    <mergeCell ref="I176:J176"/>
    <mergeCell ref="K243:L243"/>
    <mergeCell ref="G412:H412"/>
    <mergeCell ref="K547:L547"/>
    <mergeCell ref="E379:F379"/>
    <mergeCell ref="M341:N341"/>
    <mergeCell ref="K120:L120"/>
    <mergeCell ref="E250:F250"/>
    <mergeCell ref="K549:L549"/>
    <mergeCell ref="M307:N307"/>
    <mergeCell ref="E110:F110"/>
    <mergeCell ref="E381:F381"/>
    <mergeCell ref="G443:H443"/>
    <mergeCell ref="I201:J201"/>
    <mergeCell ref="G453:H453"/>
    <mergeCell ref="E380:F380"/>
    <mergeCell ref="B215:D215"/>
    <mergeCell ref="B60:D63"/>
    <mergeCell ref="E410:F410"/>
    <mergeCell ref="E251:F251"/>
    <mergeCell ref="G9:H9"/>
    <mergeCell ref="G140:H140"/>
    <mergeCell ref="B425:D425"/>
    <mergeCell ref="B360:D363"/>
    <mergeCell ref="E325:Q325"/>
    <mergeCell ref="G11:H11"/>
    <mergeCell ref="K419:L419"/>
    <mergeCell ref="I204:J204"/>
    <mergeCell ref="G440:H440"/>
    <mergeCell ref="E92:F92"/>
    <mergeCell ref="B144:D147"/>
    <mergeCell ref="I532:J532"/>
    <mergeCell ref="B245:D245"/>
    <mergeCell ref="K262:L262"/>
    <mergeCell ref="K44:L44"/>
    <mergeCell ref="E311:F311"/>
    <mergeCell ref="G69:H69"/>
    <mergeCell ref="K473:L473"/>
    <mergeCell ref="B545:D545"/>
    <mergeCell ref="G367:H367"/>
    <mergeCell ref="O451:P451"/>
    <mergeCell ref="B500:D503"/>
    <mergeCell ref="M537:N537"/>
    <mergeCell ref="E95:F95"/>
    <mergeCell ref="G369:H369"/>
    <mergeCell ref="E393:F393"/>
    <mergeCell ref="Q108:Q111"/>
    <mergeCell ref="O453:P453"/>
    <mergeCell ref="G527:H527"/>
    <mergeCell ref="K347:L347"/>
    <mergeCell ref="Q144:Q147"/>
    <mergeCell ref="E306:F306"/>
    <mergeCell ref="I433:J433"/>
    <mergeCell ref="K191:L191"/>
    <mergeCell ref="G153:H153"/>
    <mergeCell ref="B115:D115"/>
    <mergeCell ref="I128:J128"/>
    <mergeCell ref="I426:J426"/>
    <mergeCell ref="K342:L342"/>
    <mergeCell ref="M407:N407"/>
    <mergeCell ref="E24:F24"/>
    <mergeCell ref="E322:F322"/>
    <mergeCell ref="O471:P471"/>
    <mergeCell ref="E482:F482"/>
    <mergeCell ref="G240:H240"/>
    <mergeCell ref="B113:Q113"/>
    <mergeCell ref="E425:Q425"/>
    <mergeCell ref="I146:J146"/>
    <mergeCell ref="M410:N410"/>
    <mergeCell ref="O466:P466"/>
    <mergeCell ref="G540:H540"/>
    <mergeCell ref="I181:J181"/>
    <mergeCell ref="G83:H83"/>
    <mergeCell ref="I479:J479"/>
    <mergeCell ref="E319:F319"/>
    <mergeCell ref="E477:F477"/>
    <mergeCell ref="I297:J297"/>
    <mergeCell ref="K326:L326"/>
    <mergeCell ref="K362:L362"/>
    <mergeCell ref="M301:N301"/>
    <mergeCell ref="M337:N337"/>
    <mergeCell ref="I299:J299"/>
    <mergeCell ref="M309:N309"/>
    <mergeCell ref="M32:N32"/>
    <mergeCell ref="M303:N303"/>
    <mergeCell ref="M330:N330"/>
    <mergeCell ref="E37:F37"/>
    <mergeCell ref="E159:F159"/>
    <mergeCell ref="M121:N121"/>
    <mergeCell ref="E493:F493"/>
    <mergeCell ref="E47:F47"/>
    <mergeCell ref="M332:N332"/>
    <mergeCell ref="E406:F406"/>
    <mergeCell ref="E459:F459"/>
    <mergeCell ref="B179:D179"/>
    <mergeCell ref="G470:H470"/>
    <mergeCell ref="I228:J228"/>
    <mergeCell ref="O390:P390"/>
    <mergeCell ref="O527:P527"/>
    <mergeCell ref="I200:J200"/>
    <mergeCell ref="G436:H436"/>
    <mergeCell ref="I194:J194"/>
    <mergeCell ref="Q420:Q423"/>
    <mergeCell ref="B197:Q197"/>
    <mergeCell ref="E63:F63"/>
    <mergeCell ref="K292:L292"/>
    <mergeCell ref="I71:J71"/>
    <mergeCell ref="M350:N350"/>
    <mergeCell ref="B440:D443"/>
    <mergeCell ref="M472:N472"/>
    <mergeCell ref="O537:P537"/>
    <mergeCell ref="K260:L260"/>
    <mergeCell ref="K287:L287"/>
    <mergeCell ref="M45:N45"/>
    <mergeCell ref="E119:F119"/>
    <mergeCell ref="B355:D355"/>
    <mergeCell ref="M352:N352"/>
    <mergeCell ref="E85:F85"/>
    <mergeCell ref="E389:F389"/>
    <mergeCell ref="K289:L289"/>
    <mergeCell ref="M47:N47"/>
    <mergeCell ref="G183:H183"/>
    <mergeCell ref="E419:F419"/>
    <mergeCell ref="I370:J370"/>
    <mergeCell ref="E93:F93"/>
    <mergeCell ref="G193:H193"/>
    <mergeCell ref="K13:L13"/>
    <mergeCell ref="B259:D259"/>
    <mergeCell ref="E391:F391"/>
    <mergeCell ref="B168:D171"/>
    <mergeCell ref="G483:H483"/>
    <mergeCell ref="M376:N376"/>
    <mergeCell ref="O540:P540"/>
    <mergeCell ref="E122:F122"/>
    <mergeCell ref="K15:L15"/>
    <mergeCell ref="M44:N44"/>
    <mergeCell ref="I213:J213"/>
    <mergeCell ref="K313:L313"/>
    <mergeCell ref="E420:F420"/>
    <mergeCell ref="G449:H449"/>
    <mergeCell ref="E416:F416"/>
    <mergeCell ref="B525:D525"/>
    <mergeCell ref="I242:J242"/>
    <mergeCell ref="E147:F147"/>
    <mergeCell ref="M371:N371"/>
    <mergeCell ref="E451:F451"/>
    <mergeCell ref="Q280:Q283"/>
    <mergeCell ref="Q290:Q293"/>
    <mergeCell ref="O460:P460"/>
    <mergeCell ref="G509:H509"/>
    <mergeCell ref="A1:D3"/>
    <mergeCell ref="G177:H177"/>
    <mergeCell ref="E104:F104"/>
    <mergeCell ref="G204:H204"/>
    <mergeCell ref="M406:N406"/>
    <mergeCell ref="O462:P462"/>
    <mergeCell ref="G511:H511"/>
    <mergeCell ref="I269:J269"/>
    <mergeCell ref="I241:J241"/>
    <mergeCell ref="I539:J539"/>
    <mergeCell ref="B510:D513"/>
    <mergeCell ref="K360:L360"/>
    <mergeCell ref="M422:N422"/>
    <mergeCell ref="K482:L482"/>
    <mergeCell ref="M432:N432"/>
    <mergeCell ref="M117:N117"/>
    <mergeCell ref="K353:L353"/>
    <mergeCell ref="E489:F489"/>
    <mergeCell ref="M546:N546"/>
    <mergeCell ref="B108:D111"/>
    <mergeCell ref="I409:J409"/>
    <mergeCell ref="E132:F132"/>
    <mergeCell ref="M119:N119"/>
    <mergeCell ref="E430:F430"/>
    <mergeCell ref="M417:N417"/>
    <mergeCell ref="E491:F491"/>
    <mergeCell ref="G224:H224"/>
    <mergeCell ref="B211:D211"/>
    <mergeCell ref="I321:J321"/>
    <mergeCell ref="M419:N419"/>
    <mergeCell ref="I313:J313"/>
    <mergeCell ref="B335:D335"/>
    <mergeCell ref="I165:J165"/>
    <mergeCell ref="E59:F59"/>
    <mergeCell ref="I323:J323"/>
    <mergeCell ref="E61:F61"/>
    <mergeCell ref="E359:F359"/>
    <mergeCell ref="K387:L387"/>
    <mergeCell ref="K381:L381"/>
    <mergeCell ref="E103:Q103"/>
    <mergeCell ref="M443:N443"/>
    <mergeCell ref="E517:F517"/>
    <mergeCell ref="Q530:Q533"/>
    <mergeCell ref="B250:D253"/>
    <mergeCell ref="E212:F212"/>
    <mergeCell ref="M470:N470"/>
    <mergeCell ref="E519:F519"/>
    <mergeCell ref="G277:H277"/>
    <mergeCell ref="E56:F56"/>
    <mergeCell ref="G276:H276"/>
    <mergeCell ref="E512:F512"/>
    <mergeCell ref="B410:D413"/>
    <mergeCell ref="K397:L397"/>
    <mergeCell ref="G120:H120"/>
    <mergeCell ref="I36:J36"/>
    <mergeCell ref="E7:Q7"/>
    <mergeCell ref="O536:P536"/>
    <mergeCell ref="E305:Q305"/>
    <mergeCell ref="B280:D283"/>
    <mergeCell ref="O231:P231"/>
    <mergeCell ref="I336:J336"/>
    <mergeCell ref="E230:F230"/>
    <mergeCell ref="E465:Q465"/>
    <mergeCell ref="K311:L311"/>
    <mergeCell ref="M367:N367"/>
    <mergeCell ref="K400:L400"/>
    <mergeCell ref="E530:F530"/>
    <mergeCell ref="G419:H419"/>
    <mergeCell ref="G207:H207"/>
    <mergeCell ref="M369:N369"/>
    <mergeCell ref="E225:F225"/>
    <mergeCell ref="M489:N489"/>
    <mergeCell ref="E532:F532"/>
    <mergeCell ref="G200:H200"/>
    <mergeCell ref="O433:P433"/>
    <mergeCell ref="K539:L539"/>
    <mergeCell ref="G507:H507"/>
    <mergeCell ref="E227:F227"/>
    <mergeCell ref="E475:Q475"/>
    <mergeCell ref="K329:L329"/>
    <mergeCell ref="G291:H291"/>
    <mergeCell ref="K451:L451"/>
    <mergeCell ref="I266:J266"/>
    <mergeCell ref="K24:L24"/>
    <mergeCell ref="G502:H502"/>
    <mergeCell ref="I260:J260"/>
    <mergeCell ref="K322:L322"/>
    <mergeCell ref="K453:L453"/>
    <mergeCell ref="G347:H347"/>
    <mergeCell ref="K26:L26"/>
    <mergeCell ref="M219:N219"/>
    <mergeCell ref="E156:F156"/>
    <mergeCell ref="E460:F460"/>
    <mergeCell ref="M517:N517"/>
    <mergeCell ref="M511:N511"/>
    <mergeCell ref="E128:F128"/>
    <mergeCell ref="E155:F155"/>
    <mergeCell ref="E426:F426"/>
    <mergeCell ref="E462:F462"/>
    <mergeCell ref="G342:H342"/>
    <mergeCell ref="I407:J407"/>
    <mergeCell ref="E157:F157"/>
    <mergeCell ref="E79:Q79"/>
    <mergeCell ref="G520:H520"/>
    <mergeCell ref="I250:J250"/>
    <mergeCell ref="G215:H215"/>
    <mergeCell ref="E457:F457"/>
    <mergeCell ref="I110:J110"/>
    <mergeCell ref="I402:J402"/>
    <mergeCell ref="K377:L377"/>
    <mergeCell ref="M439:N439"/>
    <mergeCell ref="I279:J279"/>
    <mergeCell ref="K37:L37"/>
    <mergeCell ref="E146:F146"/>
    <mergeCell ref="I410:J410"/>
    <mergeCell ref="K168:L168"/>
    <mergeCell ref="M230:N230"/>
    <mergeCell ref="K466:L466"/>
    <mergeCell ref="M224:N224"/>
    <mergeCell ref="M441:N441"/>
    <mergeCell ref="E297:F297"/>
    <mergeCell ref="Q12:Q15"/>
    <mergeCell ref="M530:N530"/>
    <mergeCell ref="G362:H362"/>
    <mergeCell ref="G241:H241"/>
    <mergeCell ref="E299:F299"/>
    <mergeCell ref="B89:Q89"/>
    <mergeCell ref="B19:D19"/>
    <mergeCell ref="Q470:Q473"/>
    <mergeCell ref="I32:J32"/>
    <mergeCell ref="G243:H243"/>
    <mergeCell ref="E170:F170"/>
    <mergeCell ref="I330:J330"/>
    <mergeCell ref="O44:P44"/>
    <mergeCell ref="B319:D319"/>
    <mergeCell ref="K553:L553"/>
    <mergeCell ref="I332:J332"/>
    <mergeCell ref="E201:F201"/>
    <mergeCell ref="K396:L396"/>
    <mergeCell ref="K390:L390"/>
    <mergeCell ref="O347:P347"/>
    <mergeCell ref="B17:Q17"/>
    <mergeCell ref="Q340:Q343"/>
    <mergeCell ref="I60:J60"/>
    <mergeCell ref="O342:P342"/>
    <mergeCell ref="K423:L423"/>
    <mergeCell ref="I472:J472"/>
    <mergeCell ref="K537:L537"/>
    <mergeCell ref="I360:J360"/>
    <mergeCell ref="G287:H287"/>
    <mergeCell ref="I45:J45"/>
    <mergeCell ref="M180:N180"/>
    <mergeCell ref="B249:D249"/>
    <mergeCell ref="I352:J352"/>
    <mergeCell ref="G289:H289"/>
    <mergeCell ref="I47:J47"/>
    <mergeCell ref="K109:L109"/>
    <mergeCell ref="M182:N182"/>
    <mergeCell ref="K240:L240"/>
    <mergeCell ref="G13:H13"/>
    <mergeCell ref="E249:F249"/>
    <mergeCell ref="O271:P271"/>
    <mergeCell ref="K111:L111"/>
    <mergeCell ref="K409:L409"/>
    <mergeCell ref="Q84:Q87"/>
    <mergeCell ref="E241:F241"/>
    <mergeCell ref="I376:J376"/>
    <mergeCell ref="E539:F539"/>
    <mergeCell ref="E257:F257"/>
    <mergeCell ref="G15:H15"/>
    <mergeCell ref="G313:H313"/>
    <mergeCell ref="O273:P273"/>
    <mergeCell ref="E549:F549"/>
    <mergeCell ref="M297:N297"/>
    <mergeCell ref="B161:Q161"/>
    <mergeCell ref="B91:D91"/>
    <mergeCell ref="B389:D389"/>
    <mergeCell ref="I73:J73"/>
    <mergeCell ref="I371:J371"/>
    <mergeCell ref="E396:F396"/>
    <mergeCell ref="B385:D385"/>
    <mergeCell ref="K460:L460"/>
    <mergeCell ref="E267:F267"/>
    <mergeCell ref="E485:Q485"/>
    <mergeCell ref="I406:J406"/>
    <mergeCell ref="K164:L164"/>
    <mergeCell ref="K462:L462"/>
    <mergeCell ref="E269:F269"/>
    <mergeCell ref="Q440:Q443"/>
    <mergeCell ref="M228:N228"/>
    <mergeCell ref="E262:F262"/>
    <mergeCell ref="M526:N526"/>
    <mergeCell ref="M520:N520"/>
    <mergeCell ref="G326:H326"/>
    <mergeCell ref="B72:D75"/>
    <mergeCell ref="B370:D373"/>
    <mergeCell ref="G239:H239"/>
    <mergeCell ref="I432:J432"/>
    <mergeCell ref="I117:J117"/>
    <mergeCell ref="I92:J92"/>
    <mergeCell ref="G353:H353"/>
    <mergeCell ref="B315:D315"/>
    <mergeCell ref="I303:J303"/>
    <mergeCell ref="E409:F409"/>
    <mergeCell ref="K359:L359"/>
    <mergeCell ref="O12:P12"/>
    <mergeCell ref="K490:L490"/>
    <mergeCell ref="I417:J417"/>
    <mergeCell ref="E321:F321"/>
    <mergeCell ref="Q36:Q39"/>
    <mergeCell ref="M256:N256"/>
    <mergeCell ref="O14:P14"/>
    <mergeCell ref="E497:F497"/>
    <mergeCell ref="O312:P312"/>
    <mergeCell ref="K193:L193"/>
    <mergeCell ref="O13:P13"/>
    <mergeCell ref="E192:F192"/>
    <mergeCell ref="K491:L491"/>
    <mergeCell ref="E323:F323"/>
    <mergeCell ref="G81:H81"/>
    <mergeCell ref="E499:F499"/>
    <mergeCell ref="G379:H379"/>
    <mergeCell ref="O15:P15"/>
    <mergeCell ref="E194:F194"/>
    <mergeCell ref="B455:D455"/>
    <mergeCell ref="O313:P313"/>
    <mergeCell ref="B390:D393"/>
    <mergeCell ref="I145:J145"/>
    <mergeCell ref="G387:H387"/>
    <mergeCell ref="G381:H381"/>
    <mergeCell ref="I443:J443"/>
    <mergeCell ref="I147:J147"/>
    <mergeCell ref="K203:L203"/>
    <mergeCell ref="E139:Q139"/>
    <mergeCell ref="Q510:Q513"/>
    <mergeCell ref="M267:N267"/>
    <mergeCell ref="O25:P25"/>
    <mergeCell ref="G397:H397"/>
    <mergeCell ref="E36:F36"/>
    <mergeCell ref="M269:N269"/>
    <mergeCell ref="E336:F336"/>
    <mergeCell ref="B475:D475"/>
    <mergeCell ref="G311:H311"/>
    <mergeCell ref="I69:J69"/>
    <mergeCell ref="I367:J367"/>
    <mergeCell ref="I158:J158"/>
    <mergeCell ref="I369:J369"/>
    <mergeCell ref="I489:J489"/>
    <mergeCell ref="I527:J527"/>
    <mergeCell ref="K433:L433"/>
    <mergeCell ref="M191:N191"/>
    <mergeCell ref="M51:N51"/>
    <mergeCell ref="M349:N349"/>
    <mergeCell ref="I72:J72"/>
    <mergeCell ref="B460:D463"/>
    <mergeCell ref="G451:H451"/>
    <mergeCell ref="B185:Q185"/>
    <mergeCell ref="M192:N192"/>
    <mergeCell ref="I543:J543"/>
    <mergeCell ref="E266:F266"/>
    <mergeCell ref="G24:H24"/>
    <mergeCell ref="E260:F260"/>
    <mergeCell ref="G322:H322"/>
    <mergeCell ref="I509:J509"/>
    <mergeCell ref="G26:H26"/>
    <mergeCell ref="G482:H482"/>
    <mergeCell ref="I240:J240"/>
    <mergeCell ref="I511:J511"/>
    <mergeCell ref="E211:Q211"/>
    <mergeCell ref="K146:L146"/>
    <mergeCell ref="I546:J546"/>
    <mergeCell ref="M333:N333"/>
    <mergeCell ref="E335:Q335"/>
    <mergeCell ref="E407:F407"/>
    <mergeCell ref="I540:J540"/>
    <mergeCell ref="K306:L306"/>
    <mergeCell ref="O39:P39"/>
    <mergeCell ref="M552:N552"/>
    <mergeCell ref="E402:F402"/>
    <mergeCell ref="O426:P426"/>
    <mergeCell ref="O309:P309"/>
    <mergeCell ref="G500:H500"/>
    <mergeCell ref="I141:J141"/>
    <mergeCell ref="G377:H377"/>
    <mergeCell ref="G352:H352"/>
    <mergeCell ref="E279:F279"/>
    <mergeCell ref="G37:H37"/>
    <mergeCell ref="O339:P339"/>
    <mergeCell ref="I439:J439"/>
    <mergeCell ref="I230:J230"/>
    <mergeCell ref="E437:F437"/>
    <mergeCell ref="B233:Q233"/>
    <mergeCell ref="G466:H466"/>
    <mergeCell ref="Q450:Q453"/>
    <mergeCell ref="E55:Q55"/>
    <mergeCell ref="I143:J143"/>
    <mergeCell ref="G167:H167"/>
    <mergeCell ref="I441:J441"/>
    <mergeCell ref="K207:L207"/>
    <mergeCell ref="M263:N263"/>
    <mergeCell ref="K499:L499"/>
    <mergeCell ref="K200:L200"/>
    <mergeCell ref="G526:H526"/>
    <mergeCell ref="E32:F32"/>
    <mergeCell ref="E330:F330"/>
    <mergeCell ref="G63:H63"/>
    <mergeCell ref="O23:P23"/>
    <mergeCell ref="G553:H553"/>
    <mergeCell ref="G96:H96"/>
    <mergeCell ref="E332:F332"/>
    <mergeCell ref="E307:F307"/>
    <mergeCell ref="O24:P24"/>
    <mergeCell ref="K231:L231"/>
    <mergeCell ref="G98:H98"/>
    <mergeCell ref="M260:N260"/>
    <mergeCell ref="G396:H396"/>
    <mergeCell ref="G390:H390"/>
    <mergeCell ref="M20:N20"/>
    <mergeCell ref="I156:J156"/>
    <mergeCell ref="O49:P49"/>
    <mergeCell ref="K256:L256"/>
    <mergeCell ref="E285:Q285"/>
    <mergeCell ref="G93:H93"/>
    <mergeCell ref="B400:D403"/>
    <mergeCell ref="E60:F60"/>
    <mergeCell ref="B55:D55"/>
    <mergeCell ref="M293:N293"/>
    <mergeCell ref="M320:N320"/>
    <mergeCell ref="O50:P50"/>
    <mergeCell ref="M286:N286"/>
    <mergeCell ref="E360:F360"/>
    <mergeCell ref="E45:F45"/>
    <mergeCell ref="I180:J180"/>
    <mergeCell ref="O350:P350"/>
    <mergeCell ref="I182:J182"/>
    <mergeCell ref="G109:H109"/>
    <mergeCell ref="I480:J480"/>
    <mergeCell ref="B71:D71"/>
    <mergeCell ref="G119:H119"/>
    <mergeCell ref="B223:D223"/>
    <mergeCell ref="O37:P37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 (Lv26: Trubbish, Simipour, Umbreon, Emolga, Fraxure)</t>
        </is>
      </c>
      <c r="E2" s="32" t="inlineStr">
        <is>
          <t>Doorway at (4,0) opens once the grunt is beaten</t>
        </is>
      </c>
      <c r="F2" s="32" t="inlineStr">
        <is>
          <t>In ROM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Grunts 1-4 (Lv27; #2 rain, #3 trap/control, #4 screens) + Grunt 5 (TBD) + Archie (Lv28, Sharpedo Lv29)</t>
        </is>
      </c>
      <c r="E3" s="77" t="inlineStr">
        <is>
          <t>Archie blocks the north exit (stepping on it starts the battle); entering sets FLAG_CLEARED_WRAITHWOOD_ROUTE</t>
        </is>
      </c>
      <c r="F3" s="77" t="inlineStr">
        <is>
          <t>In ROM except Grunt 5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In ROM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(singles), Cave Researcher (doubles, real doubles synergy)</t>
        </is>
      </c>
      <c r="E5" s="77" t="inlineStr">
        <is>
          <t>B2F ladder from Hollowbrook; exit 1F to Route 106</t>
        </is>
      </c>
      <c r="F5" s="77" t="inlineStr">
        <is>
          <t>Planned; ROM still has Percy/Dalton/Ansel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Cooltrainer Milo (Lv30: Grovyle, Wailmer, Kadabra, Fletchinder; Mime Jr. Lv36)</t>
        </is>
      </c>
      <c r="E6" s="32" t="inlineStr">
        <is>
          <t>-</t>
        </is>
      </c>
      <c r="F6" s="32" t="inlineStr">
        <is>
          <t>In ROM (swimmers in the water remain for Surf)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4 Gym trainers + Brawly (final boss, cap Lv34)</t>
        </is>
      </c>
      <c r="E8" s="32" t="inlineStr">
        <is>
          <t>FLAG_BADGE03_GET</t>
        </is>
      </c>
      <c r="F8" s="32" t="inlineStr">
        <is>
          <t>Planned; ROM has 6 Gym trainers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Unassigned, Postgame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Unassigned, Postgame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Unassigned</t>
        </is>
      </c>
      <c r="D123" s="77" t="inlineStr">
        <is>
          <t>Unassigned, Postgame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Unassigned</t>
        </is>
      </c>
      <c r="D138" s="32" t="inlineStr">
        <is>
          <t>Unassigned, Postgame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32 -&gt;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Unassigned</t>
        </is>
      </c>
      <c r="D176" s="32" t="inlineStr">
        <is>
          <t>Unassigned, Postgame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Unassigned</t>
        </is>
      </c>
      <c r="D219" s="77" t="inlineStr">
        <is>
          <t>Unassigned, Postgame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Unassigned, Postgame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Route 106</t>
        </is>
      </c>
      <c r="E12" s="32" t="inlineStr">
        <is>
          <t>Split 3</t>
        </is>
      </c>
      <c r="F12" s="32" t="n"/>
      <c r="G12" s="32" t="inlineStr">
        <is>
          <t>(34, 12)</t>
        </is>
      </c>
    </row>
    <row r="13">
      <c r="A13" s="77" t="inlineStr">
        <is>
          <t>TM52</t>
        </is>
      </c>
      <c r="B13" s="77" t="inlineStr">
        <is>
          <t>Aurora Beam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(30, 6)</t>
        </is>
      </c>
    </row>
    <row r="14">
      <c r="A14" s="32" t="inlineStr">
        <is>
          <t>TM70</t>
        </is>
      </c>
      <c r="B14" s="32" t="inlineStr">
        <is>
          <t>Flame Charge</t>
        </is>
      </c>
      <c r="C14" s="32" t="inlineStr">
        <is>
          <t>Item Ball</t>
        </is>
      </c>
      <c r="D14" s="32" t="inlineStr">
        <is>
          <t>Granite Cave - B2F</t>
        </is>
      </c>
      <c r="E14" s="32" t="inlineStr">
        <is>
          <t>Split 3</t>
        </is>
      </c>
      <c r="F14" s="32" t="n"/>
      <c r="G14" s="32" t="inlineStr">
        <is>
          <t>(21, 11)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TM69</t>
        </is>
      </c>
      <c r="B44" s="32" t="inlineStr">
        <is>
          <t>Work Up</t>
        </is>
      </c>
      <c r="C44" s="32" t="inlineStr">
        <is>
          <t>Item Ball</t>
        </is>
      </c>
      <c r="D44" s="32" t="inlineStr">
        <is>
          <t>Trainer Grove</t>
        </is>
      </c>
      <c r="E44" s="32" t="inlineStr">
        <is>
          <t>Unassigned</t>
        </is>
      </c>
      <c r="F44" s="32" t="n"/>
      <c r="G44" s="32" t="inlineStr">
        <is>
          <t>(5, 15)</t>
        </is>
      </c>
    </row>
    <row r="45">
      <c r="A45" s="77" t="inlineStr">
        <is>
          <t>TM02</t>
        </is>
      </c>
      <c r="B45" s="77" t="inlineStr">
        <is>
          <t>Dragon Claw</t>
        </is>
      </c>
      <c r="C45" s="77" t="inlineStr">
        <is>
          <t>Item Ball</t>
        </is>
      </c>
      <c r="D45" s="77" t="inlineStr">
        <is>
          <t>Meteor Falls - B1F - 2R</t>
        </is>
      </c>
      <c r="E45" s="77" t="inlineStr">
        <is>
          <t>Unassigned</t>
        </is>
      </c>
      <c r="F45" s="77" t="n"/>
      <c r="G45" s="77" t="inlineStr">
        <is>
          <t>(5, 3)</t>
        </is>
      </c>
    </row>
    <row r="46">
      <c r="A46" s="32" t="inlineStr">
        <is>
          <t>TM23</t>
        </is>
      </c>
      <c r="B46" s="32" t="inlineStr">
        <is>
          <t>Iron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(2, 4)</t>
        </is>
      </c>
    </row>
    <row r="47">
      <c r="A47" s="77" t="inlineStr">
        <is>
          <t>TM64</t>
        </is>
      </c>
      <c r="B47" s="77" t="inlineStr">
        <is>
          <t>Dragon Tail</t>
        </is>
      </c>
      <c r="C47" s="77" t="inlineStr">
        <is>
          <t>Item Ball</t>
        </is>
      </c>
      <c r="D47" s="77" t="inlineStr">
        <is>
          <t>Meteor Falls - 1F - 1R</t>
        </is>
      </c>
      <c r="E47" s="77" t="inlineStr">
        <is>
          <t>Unassigned</t>
        </is>
      </c>
      <c r="F47" s="77" t="n"/>
      <c r="G47" s="77" t="inlineStr">
        <is>
          <t>(19, 23)</t>
        </is>
      </c>
    </row>
    <row r="48">
      <c r="A48" s="32" t="inlineStr">
        <is>
          <t>TM34</t>
        </is>
      </c>
      <c r="B48" s="32" t="inlineStr">
        <is>
          <t>Shock Wave</t>
        </is>
      </c>
      <c r="C48" s="32" t="inlineStr">
        <is>
          <t>Item Ball</t>
        </is>
      </c>
      <c r="D48" s="32" t="inlineStr">
        <is>
          <t>Route 115</t>
        </is>
      </c>
      <c r="E48" s="32" t="inlineStr">
        <is>
          <t>Unassigned</t>
        </is>
      </c>
      <c r="F48" s="32" t="n"/>
      <c r="G48" s="32" t="inlineStr">
        <is>
          <t>(9, 60)</t>
        </is>
      </c>
    </row>
  </sheetData>
  <autoFilter ref="A1:G4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  <row r="8261">
      <c r="A8261" s="77" t="inlineStr">
        <is>
          <t>2026-10-05</t>
        </is>
      </c>
      <c r="B8261" s="77" t="inlineStr">
        <is>
          <t>Evolutions</t>
        </is>
      </c>
      <c r="C8261" s="77" t="inlineStr">
        <is>
          <t>Croconaw evolution</t>
        </is>
      </c>
      <c r="D8261" s="77" t="inlineStr">
        <is>
          <t>Lv 30 -&gt; Feraligatr</t>
        </is>
      </c>
      <c r="E8261" s="77" t="inlineStr">
        <is>
          <t>Lv 32 -&gt; Feraligatr</t>
        </is>
      </c>
      <c r="F8261" s="77" t="inlineStr">
        <is>
          <t>Differs from upstream baseline</t>
        </is>
      </c>
      <c r="G8261" s="77" t="inlineStr">
        <is>
          <t>species_info/gen_*_families.h</t>
        </is>
      </c>
    </row>
    <row r="8262">
      <c r="A8262" s="32" t="inlineStr">
        <is>
          <t>2026-10-05</t>
        </is>
      </c>
      <c r="B8262" s="32" t="inlineStr">
        <is>
          <t>Evolutions</t>
        </is>
      </c>
      <c r="C8262" s="32" t="inlineStr">
        <is>
          <t>Quilava evolution</t>
        </is>
      </c>
      <c r="D8262" s="32" t="inlineStr">
        <is>
          <t>Lv 36 -&gt; Typhlosion; None -&gt; Typhlosion Hisui</t>
        </is>
      </c>
      <c r="E8262" s="32" t="inlineStr">
        <is>
          <t>Lv 32 -&gt; Typhlosion; None -&gt; Typhlosion Hisui</t>
        </is>
      </c>
      <c r="F8262" s="32" t="inlineStr">
        <is>
          <t>Differs from upstream baseline</t>
        </is>
      </c>
      <c r="G8262" s="32" t="inlineStr">
        <is>
          <t>species_info/gen_*_families.h</t>
        </is>
      </c>
    </row>
  </sheetData>
  <autoFilter ref="A1:G8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2026-10-05T17:51:58Z</dcterms:created>
  <dcterms:modified xmlns:dcterms="http://purl.org/dc/terms/" xmlns:xsi="http://www.w3.org/2001/XMLSchema-instance" xsi:type="dcterms:W3CDTF">2026-10-05T17:52:43Z</dcterms:modified>
</cp:coreProperties>
</file>