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s &amp; Trades"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'Moves'!$A$1:$I$625</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Availability'!$A$1:$H$226</definedName>
    <definedName name="_xlnm._FilterDatabase" localSheetId="26" hidden="1">'Gifts &amp; Trades'!$A$1:$K$19</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Log'!$A$1:$G$8262</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b val="1"/>
      <color rgb="00C00000"/>
    </font>
    <font>
      <name val="Arial"/>
      <b val="1"/>
      <sz val="24"/>
    </font>
    <font>
      <name val="Arial"/>
      <b val="1"/>
      <color rgb="001155CC"/>
      <u val="single"/>
    </font>
  </fonts>
  <fills count="29">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CFE2F3"/>
      </patternFill>
    </fill>
    <fill>
      <patternFill patternType="solid">
        <fgColor rgb="006FA8DC"/>
      </patternFill>
    </fill>
    <fill>
      <patternFill patternType="solid">
        <fgColor rgb="00C9B07A"/>
      </patternFill>
    </fill>
  </fills>
  <borders count="8">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
      <left/>
      <right/>
      <top style="thin">
        <color rgb="007F7F7F"/>
      </top>
      <bottom/>
      <diagonal/>
    </border>
    <border>
      <left/>
      <right style="thin">
        <color rgb="007F7F7F"/>
      </right>
      <top style="thin">
        <color rgb="007F7F7F"/>
      </top>
      <bottom/>
      <diagonal/>
    </border>
    <border>
      <left/>
      <right/>
      <top style="thin">
        <color rgb="007F7F7F"/>
      </top>
      <bottom style="thin">
        <color rgb="007F7F7F"/>
      </bottom>
      <diagonal/>
    </border>
    <border>
      <left/>
      <right style="thin">
        <color rgb="007F7F7F"/>
      </right>
      <top style="thin">
        <color rgb="007F7F7F"/>
      </top>
      <bottom style="thin">
        <color rgb="007F7F7F"/>
      </bottom>
      <diagonal/>
    </border>
  </borders>
  <cellStyleXfs count="1">
    <xf numFmtId="0" fontId="0" fillId="0" borderId="0"/>
  </cellStyleXfs>
  <cellXfs count="82">
    <xf numFmtId="0" fontId="0" fillId="0" borderId="0" pivotButton="0" quotePrefix="0" xfId="0"/>
    <xf numFmtId="0" fontId="18" fillId="0" borderId="0" pivotButton="0" quotePrefix="0" xfId="0"/>
    <xf numFmtId="0" fontId="5" fillId="0" borderId="0" pivotButton="0" quotePrefix="0" xfId="0"/>
    <xf numFmtId="0" fontId="19"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16" fillId="0" borderId="0" applyAlignment="1" pivotButton="0" quotePrefix="0" xfId="0">
      <alignment horizontal="left"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0" fillId="0" borderId="6" pivotButton="0" quotePrefix="0" xfId="0"/>
    <xf numFmtId="0" fontId="0" fillId="0" borderId="7" pivotButton="0" quotePrefix="0" xfId="0"/>
    <xf numFmtId="0" fontId="3" fillId="26" borderId="1" applyAlignment="1" pivotButton="0" quotePrefix="0" xfId="0">
      <alignment horizontal="center" vertical="center"/>
    </xf>
    <xf numFmtId="0" fontId="3" fillId="9" borderId="1" applyAlignment="1" pivotButton="0" quotePrefix="0" xfId="0">
      <alignment horizontal="center" vertical="center"/>
    </xf>
    <xf numFmtId="0" fontId="3" fillId="27" borderId="1" applyAlignment="1" pivotButton="0" quotePrefix="0" xfId="0">
      <alignment horizontal="center" vertical="center"/>
    </xf>
    <xf numFmtId="0" fontId="3" fillId="3" borderId="1" applyAlignment="1" pivotButton="0" quotePrefix="0" xfId="0">
      <alignment horizontal="center" vertical="center"/>
    </xf>
    <xf numFmtId="0" fontId="3" fillId="28" borderId="1" applyAlignment="1" pivotButton="0" quotePrefix="0" xfId="0">
      <alignment horizontal="center"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7" fillId="0" borderId="1" applyAlignment="1" pivotButton="0" quotePrefix="0" xfId="0">
      <alignment horizontal="left" vertical="center"/>
    </xf>
    <xf numFmtId="0" fontId="3" fillId="22" borderId="1" applyAlignment="1" pivotButton="0" quotePrefix="0" xfId="0">
      <alignment horizontal="left" vertical="center"/>
    </xf>
    <xf numFmtId="0" fontId="2" fillId="23"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s &amp; Trades'!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Gifts &amp; Trades</t>
        </is>
      </c>
      <c r="C29" s="4" t="inlineStr"/>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7" t="inlineStr">
        <is>
          <t>CYNDAQUIL</t>
        </is>
      </c>
      <c r="B87" s="6" t="inlineStr">
        <is>
          <t>Level Up</t>
        </is>
      </c>
      <c r="C87" s="6" t="n">
        <v>14</v>
      </c>
      <c r="D87" s="6" t="inlineStr">
        <is>
          <t>QUILAVA</t>
        </is>
      </c>
    </row>
    <row r="88">
      <c r="A88" s="28" t="inlineStr">
        <is>
          <t>QUILAVA</t>
        </is>
      </c>
      <c r="B88" s="29" t="inlineStr">
        <is>
          <t>Level Up</t>
        </is>
      </c>
      <c r="C88" s="29" t="n">
        <v>32</v>
      </c>
      <c r="D88" s="29" t="inlineStr">
        <is>
          <t>TYPHLOSION</t>
        </is>
      </c>
      <c r="AF88" s="27" t="inlineStr">
        <is>
          <t>Lv 36 -&gt; Typhlosion; None -&gt; Typhlosion Hisui</t>
        </is>
      </c>
    </row>
    <row r="89">
      <c r="A89" s="7" t="inlineStr">
        <is>
          <t>TOTODILE</t>
        </is>
      </c>
      <c r="B89" s="6" t="inlineStr">
        <is>
          <t>Level Up</t>
        </is>
      </c>
      <c r="C89" s="6" t="n">
        <v>18</v>
      </c>
      <c r="D89" s="6" t="inlineStr">
        <is>
          <t>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7" t="inlineStr">
        <is>
          <t>PUMPKABOO (AVERAGE)</t>
        </is>
      </c>
      <c r="B344" s="6" t="inlineStr">
        <is>
          <t>Trade</t>
        </is>
      </c>
      <c r="C344" s="6" t="n"/>
      <c r="D344" s="6" t="inlineStr">
        <is>
          <t>GOURGEIST AVERAGE</t>
        </is>
      </c>
      <c r="E344" s="6" t="inlineStr">
        <is>
          <t>Item</t>
        </is>
      </c>
      <c r="F344" s="6" t="inlineStr">
        <is>
          <t>Linking Cord</t>
        </is>
      </c>
      <c r="G344" s="6" t="inlineStr">
        <is>
          <t>GOURGEIST AVERAGE</t>
        </is>
      </c>
    </row>
    <row r="345">
      <c r="A345" s="7" t="inlineStr">
        <is>
          <t>PUMPKABOO (LARGE)</t>
        </is>
      </c>
      <c r="B345" s="6" t="inlineStr">
        <is>
          <t>Trade</t>
        </is>
      </c>
      <c r="C345" s="6" t="n"/>
      <c r="D345" s="6" t="inlineStr">
        <is>
          <t>GOURGEIST LARGE</t>
        </is>
      </c>
      <c r="E345" s="6" t="inlineStr">
        <is>
          <t>Item</t>
        </is>
      </c>
      <c r="F345" s="6" t="inlineStr">
        <is>
          <t>Linking Cord</t>
        </is>
      </c>
      <c r="G345" s="6" t="inlineStr">
        <is>
          <t>GOURGEIST LARGE</t>
        </is>
      </c>
    </row>
    <row r="346">
      <c r="A346" s="7" t="inlineStr">
        <is>
          <t>PUMPKABOO (SMALL)</t>
        </is>
      </c>
      <c r="B346" s="6" t="inlineStr">
        <is>
          <t>Trade</t>
        </is>
      </c>
      <c r="C346" s="6" t="n"/>
      <c r="D346" s="6" t="inlineStr">
        <is>
          <t>GOURGEIST SMALL</t>
        </is>
      </c>
      <c r="E346" s="6" t="inlineStr">
        <is>
          <t>Item</t>
        </is>
      </c>
      <c r="F346" s="6" t="inlineStr">
        <is>
          <t>Linking Cord</t>
        </is>
      </c>
      <c r="G346" s="6" t="inlineStr">
        <is>
          <t>GOURGEIST SMALL</t>
        </is>
      </c>
    </row>
    <row r="347">
      <c r="A347" s="7" t="inlineStr">
        <is>
          <t>PUMPKABOO (SUPER)</t>
        </is>
      </c>
      <c r="B347" s="6" t="inlineStr">
        <is>
          <t>Trade</t>
        </is>
      </c>
      <c r="C347" s="6" t="n"/>
      <c r="D347" s="6" t="inlineStr">
        <is>
          <t>GOURGEIST SUPER</t>
        </is>
      </c>
      <c r="E347" s="6" t="inlineStr">
        <is>
          <t>Item</t>
        </is>
      </c>
      <c r="F347" s="6" t="inlineStr">
        <is>
          <t>Linking Cord</t>
        </is>
      </c>
      <c r="G347" s="6" t="inlineStr">
        <is>
          <t>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Whirlwind</t>
        </is>
      </c>
      <c r="G145" s="30" t="n">
        <v>8</v>
      </c>
      <c r="H145" s="6" t="inlineStr">
        <is>
          <t>Hyper Beam</t>
        </is>
      </c>
      <c r="I145" s="30" t="n">
        <v>15</v>
      </c>
      <c r="J145" s="6" t="inlineStr">
        <is>
          <t>Aurora Beam</t>
        </is>
      </c>
      <c r="K145" s="30" t="n">
        <v>22</v>
      </c>
      <c r="L145" s="6" t="inlineStr">
        <is>
          <t>Air Slash</t>
        </is>
      </c>
      <c r="M145" s="30" t="n">
        <v>29</v>
      </c>
      <c r="N145" s="6" t="inlineStr">
        <is>
          <t>Roar</t>
        </is>
      </c>
      <c r="O145" s="30" t="n">
        <v>36</v>
      </c>
      <c r="P145" s="6" t="inlineStr">
        <is>
          <t>Ancient Power</t>
        </is>
      </c>
      <c r="Q145" s="30" t="n">
        <v>43</v>
      </c>
      <c r="R145" s="6" t="inlineStr">
        <is>
          <t>Steel Wing</t>
        </is>
      </c>
      <c r="S145" s="30" t="n">
        <v>50</v>
      </c>
      <c r="T145" s="6" t="inlineStr">
        <is>
          <t>Ice Beam</t>
        </is>
      </c>
      <c r="U145" s="30" t="n">
        <v>57</v>
      </c>
      <c r="V145" s="6" t="inlineStr">
        <is>
          <t>Sky Attack</t>
        </is>
      </c>
      <c r="W145" s="30" t="n">
        <v>64</v>
      </c>
      <c r="X145" s="6" t="inlineStr">
        <is>
          <t>Whirlwind</t>
        </is>
      </c>
      <c r="Y145" s="30" t="n">
        <v>71</v>
      </c>
      <c r="Z145" s="6" t="inlineStr">
        <is>
          <t>Sleep Talk</t>
        </is>
      </c>
      <c r="AA145" s="30" t="n">
        <v>78</v>
      </c>
      <c r="AB145" s="6" t="inlineStr">
        <is>
          <t>Roost</t>
        </is>
      </c>
      <c r="AC145" s="30" t="n">
        <v>85</v>
      </c>
      <c r="AR145" s="31" t="n"/>
    </row>
    <row r="146">
      <c r="A146" s="7" t="inlineStr">
        <is>
          <t>ZAPDOS</t>
        </is>
      </c>
      <c r="B146" s="6" t="inlineStr">
        <is>
          <t>Pluck</t>
        </is>
      </c>
      <c r="C146" s="30" t="n">
        <v>1</v>
      </c>
      <c r="D146" s="6" t="inlineStr">
        <is>
          <t>Water Pulse</t>
        </is>
      </c>
      <c r="E146" s="30" t="n">
        <v>1</v>
      </c>
      <c r="F146" s="6" t="inlineStr">
        <is>
          <t>Air Slash</t>
        </is>
      </c>
      <c r="G146" s="30" t="n">
        <v>8</v>
      </c>
      <c r="H146" s="6" t="inlineStr">
        <is>
          <t>Whirlwind</t>
        </is>
      </c>
      <c r="I146" s="30" t="n">
        <v>15</v>
      </c>
      <c r="J146" s="6" t="inlineStr">
        <is>
          <t>Shock Wave</t>
        </is>
      </c>
      <c r="K146" s="30" t="n">
        <v>22</v>
      </c>
      <c r="L146" s="6" t="inlineStr">
        <is>
          <t>Drill Peck</t>
        </is>
      </c>
      <c r="M146" s="30" t="n">
        <v>29</v>
      </c>
      <c r="N146" s="6" t="inlineStr">
        <is>
          <t>Ancient Power</t>
        </is>
      </c>
      <c r="O146" s="30" t="n">
        <v>36</v>
      </c>
      <c r="P146" s="6" t="inlineStr">
        <is>
          <t>Roar</t>
        </is>
      </c>
      <c r="Q146" s="30" t="n">
        <v>43</v>
      </c>
      <c r="R146" s="6" t="inlineStr">
        <is>
          <t>Hyper Beam</t>
        </is>
      </c>
      <c r="S146" s="30" t="n">
        <v>50</v>
      </c>
      <c r="T146" s="6" t="inlineStr">
        <is>
          <t>Discharge</t>
        </is>
      </c>
      <c r="U146" s="30" t="n">
        <v>57</v>
      </c>
      <c r="V146" s="6" t="inlineStr">
        <is>
          <t>Whirlwind</t>
        </is>
      </c>
      <c r="W146" s="30" t="n">
        <v>64</v>
      </c>
      <c r="X146" s="6" t="inlineStr">
        <is>
          <t>Sky Attack</t>
        </is>
      </c>
      <c r="Y146" s="30" t="n">
        <v>71</v>
      </c>
      <c r="Z146" s="6" t="inlineStr">
        <is>
          <t>Sleep Talk</t>
        </is>
      </c>
      <c r="AA146" s="30" t="n">
        <v>78</v>
      </c>
      <c r="AB146" s="6" t="inlineStr">
        <is>
          <t>Roost</t>
        </is>
      </c>
      <c r="AC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Ancient Power</t>
        </is>
      </c>
      <c r="M147" s="30" t="n">
        <v>29</v>
      </c>
      <c r="N147" s="6" t="inlineStr">
        <is>
          <t>Air Slash</t>
        </is>
      </c>
      <c r="O147" s="30" t="n">
        <v>36</v>
      </c>
      <c r="P147" s="6" t="inlineStr">
        <is>
          <t>Roar</t>
        </is>
      </c>
      <c r="Q147" s="30" t="n">
        <v>43</v>
      </c>
      <c r="R147" s="6" t="inlineStr">
        <is>
          <t>Solar Beam</t>
        </is>
      </c>
      <c r="S147" s="30" t="n">
        <v>50</v>
      </c>
      <c r="T147" s="6" t="inlineStr">
        <is>
          <t>Overheat</t>
        </is>
      </c>
      <c r="U147" s="30" t="n">
        <v>57</v>
      </c>
      <c r="V147" s="6" t="inlineStr">
        <is>
          <t>Whirlwind</t>
        </is>
      </c>
      <c r="W147" s="30" t="n">
        <v>64</v>
      </c>
      <c r="X147" s="6" t="inlineStr">
        <is>
          <t>Sky Attack</t>
        </is>
      </c>
      <c r="Y147" s="30" t="n">
        <v>71</v>
      </c>
      <c r="Z147" s="6" t="inlineStr">
        <is>
          <t>Sleep Talk</t>
        </is>
      </c>
      <c r="AA147" s="30" t="n">
        <v>78</v>
      </c>
      <c r="AB147" s="6" t="inlineStr">
        <is>
          <t>Roost</t>
        </is>
      </c>
      <c r="AC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Astonish</t>
        </is>
      </c>
      <c r="K430" s="30" t="n">
        <v>6</v>
      </c>
      <c r="L430" s="6" t="inlineStr">
        <is>
          <t>Teleport</t>
        </is>
      </c>
      <c r="M430" s="30" t="n">
        <v>11</v>
      </c>
      <c r="N430" s="6" t="inlineStr">
        <is>
          <t>Whirlwind</t>
        </is>
      </c>
      <c r="O430" s="30" t="n">
        <v>14</v>
      </c>
      <c r="P430" s="6" t="inlineStr">
        <is>
          <t>Payback</t>
        </is>
      </c>
      <c r="Q430" s="30" t="n">
        <v>17</v>
      </c>
      <c r="R430" s="6" t="inlineStr">
        <is>
          <t>Self Destruct</t>
        </is>
      </c>
      <c r="S430" s="30" t="n">
        <v>22</v>
      </c>
      <c r="T430" s="6" t="inlineStr">
        <is>
          <t>Air Slash</t>
        </is>
      </c>
      <c r="U430" s="30" t="n">
        <v>27</v>
      </c>
      <c r="V430" s="6" t="inlineStr">
        <is>
          <t>Shadow Ball</t>
        </is>
      </c>
      <c r="W430" s="30" t="n">
        <v>27</v>
      </c>
      <c r="X430" s="6" t="inlineStr">
        <is>
          <t>Explosion</t>
        </is>
      </c>
      <c r="Y430" s="30" t="n">
        <v>32</v>
      </c>
      <c r="Z430" s="6" t="inlineStr">
        <is>
          <t>Air Slash</t>
        </is>
      </c>
      <c r="AA430" s="30" t="n">
        <v>37</v>
      </c>
      <c r="AB430" s="6" t="inlineStr">
        <is>
          <t>Focus Blast</t>
        </is>
      </c>
      <c r="AC430" s="30" t="n">
        <v>44</v>
      </c>
      <c r="AD430" s="6" t="inlineStr">
        <is>
          <t>Ominous Wind</t>
        </is>
      </c>
      <c r="AE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UXIE</t>
        </is>
      </c>
      <c r="B484" s="6" t="inlineStr">
        <is>
          <t>Recover</t>
        </is>
      </c>
      <c r="C484" s="30" t="n">
        <v>1</v>
      </c>
      <c r="D484" s="6" t="inlineStr">
        <is>
          <t>Aura Sphere</t>
        </is>
      </c>
      <c r="E484" s="30" t="n">
        <v>1</v>
      </c>
      <c r="F484" s="6" t="inlineStr">
        <is>
          <t>Signal Beam</t>
        </is>
      </c>
      <c r="G484" s="30" t="n">
        <v>6</v>
      </c>
      <c r="H484" s="6" t="inlineStr">
        <is>
          <t>Extrasensory</t>
        </is>
      </c>
      <c r="I484" s="30" t="n">
        <v>16</v>
      </c>
      <c r="J484" s="6" t="inlineStr">
        <is>
          <t>Teleport</t>
        </is>
      </c>
      <c r="K484" s="30" t="n">
        <v>21</v>
      </c>
      <c r="L484" s="6" t="inlineStr">
        <is>
          <t>Yawn</t>
        </is>
      </c>
      <c r="M484" s="30" t="n">
        <v>31</v>
      </c>
      <c r="N484" s="6" t="inlineStr">
        <is>
          <t>Future Sight</t>
        </is>
      </c>
      <c r="O484" s="30" t="n">
        <v>36</v>
      </c>
      <c r="P484" s="6" t="inlineStr">
        <is>
          <t>Thunder Wave</t>
        </is>
      </c>
      <c r="Q484" s="30" t="n">
        <v>46</v>
      </c>
      <c r="R484" s="6" t="inlineStr">
        <is>
          <t>Psychic</t>
        </is>
      </c>
      <c r="S484" s="30" t="n">
        <v>51</v>
      </c>
      <c r="T484" s="6" t="inlineStr">
        <is>
          <t>Teleport</t>
        </is>
      </c>
      <c r="U484" s="30" t="n">
        <v>61</v>
      </c>
      <c r="V484" s="6" t="inlineStr">
        <is>
          <t>Natural Gift</t>
        </is>
      </c>
      <c r="W484" s="30" t="n">
        <v>66</v>
      </c>
      <c r="X484" s="6" t="inlineStr">
        <is>
          <t>Memento</t>
        </is>
      </c>
      <c r="Y484" s="30" t="n">
        <v>76</v>
      </c>
      <c r="AR484" s="31" t="n"/>
    </row>
    <row r="485">
      <c r="A485" s="7" t="inlineStr">
        <is>
          <t>MESPRIT</t>
        </is>
      </c>
      <c r="B485" s="6" t="inlineStr">
        <is>
          <t>Recover</t>
        </is>
      </c>
      <c r="C485" s="30" t="n">
        <v>1</v>
      </c>
      <c r="D485" s="6" t="inlineStr">
        <is>
          <t>Aura Sphere</t>
        </is>
      </c>
      <c r="E485" s="30" t="n">
        <v>1</v>
      </c>
      <c r="F485" s="6" t="inlineStr">
        <is>
          <t>Signal Beam</t>
        </is>
      </c>
      <c r="G485" s="30" t="n">
        <v>6</v>
      </c>
      <c r="H485" s="6" t="inlineStr">
        <is>
          <t>Extrasensory</t>
        </is>
      </c>
      <c r="I485" s="30" t="n">
        <v>16</v>
      </c>
      <c r="J485" s="6" t="inlineStr">
        <is>
          <t>Teleport</t>
        </is>
      </c>
      <c r="K485" s="30" t="n">
        <v>21</v>
      </c>
      <c r="L485" s="6" t="inlineStr">
        <is>
          <t>Lucky Chant</t>
        </is>
      </c>
      <c r="M485" s="30" t="n">
        <v>31</v>
      </c>
      <c r="N485" s="6" t="inlineStr">
        <is>
          <t>Future Sight</t>
        </is>
      </c>
      <c r="O485" s="30" t="n">
        <v>36</v>
      </c>
      <c r="P485" s="6" t="inlineStr">
        <is>
          <t>Copycat</t>
        </is>
      </c>
      <c r="Q485" s="30" t="n">
        <v>46</v>
      </c>
      <c r="R485" s="6" t="inlineStr">
        <is>
          <t>Psychic</t>
        </is>
      </c>
      <c r="S485" s="30" t="n">
        <v>51</v>
      </c>
      <c r="T485" s="6" t="inlineStr">
        <is>
          <t>Teleport</t>
        </is>
      </c>
      <c r="U485" s="30" t="n">
        <v>61</v>
      </c>
      <c r="V485" s="6" t="inlineStr">
        <is>
          <t>Natural Gift</t>
        </is>
      </c>
      <c r="W485" s="30" t="n">
        <v>66</v>
      </c>
      <c r="X485" s="6" t="inlineStr">
        <is>
          <t>Focus Blast</t>
        </is>
      </c>
      <c r="Y485" s="30" t="n">
        <v>76</v>
      </c>
      <c r="AR485" s="31" t="n"/>
    </row>
    <row r="486">
      <c r="A486" s="7" t="inlineStr">
        <is>
          <t>AZELF</t>
        </is>
      </c>
      <c r="B486" s="6" t="inlineStr">
        <is>
          <t>Recover</t>
        </is>
      </c>
      <c r="C486" s="30" t="n">
        <v>1</v>
      </c>
      <c r="D486" s="6" t="inlineStr">
        <is>
          <t>Aura Sphere</t>
        </is>
      </c>
      <c r="E486" s="30" t="n">
        <v>1</v>
      </c>
      <c r="F486" s="6" t="inlineStr">
        <is>
          <t>Signal Beam</t>
        </is>
      </c>
      <c r="G486" s="30" t="n">
        <v>6</v>
      </c>
      <c r="H486" s="6" t="inlineStr">
        <is>
          <t>Extrasensory</t>
        </is>
      </c>
      <c r="I486" s="30" t="n">
        <v>16</v>
      </c>
      <c r="J486" s="6" t="inlineStr">
        <is>
          <t>Self Destruct</t>
        </is>
      </c>
      <c r="K486" s="30" t="n">
        <v>21</v>
      </c>
      <c r="L486" s="6" t="inlineStr">
        <is>
          <t>Hyper Voice</t>
        </is>
      </c>
      <c r="M486" s="30" t="n">
        <v>31</v>
      </c>
      <c r="N486" s="6" t="inlineStr">
        <is>
          <t>Future Sight</t>
        </is>
      </c>
      <c r="O486" s="30" t="n">
        <v>36</v>
      </c>
      <c r="P486" s="6" t="inlineStr">
        <is>
          <t>Last Resort</t>
        </is>
      </c>
      <c r="Q486" s="30" t="n">
        <v>46</v>
      </c>
      <c r="R486" s="6" t="inlineStr">
        <is>
          <t>Psychic</t>
        </is>
      </c>
      <c r="S486" s="30" t="n">
        <v>51</v>
      </c>
      <c r="T486" s="6" t="inlineStr">
        <is>
          <t>Teleport</t>
        </is>
      </c>
      <c r="U486" s="30" t="n">
        <v>61</v>
      </c>
      <c r="V486" s="6" t="inlineStr">
        <is>
          <t>Natural Gift</t>
        </is>
      </c>
      <c r="W486" s="30" t="n">
        <v>66</v>
      </c>
      <c r="X486" s="6" t="inlineStr">
        <is>
          <t>Explosion</t>
        </is>
      </c>
      <c r="Y486" s="30" t="n">
        <v>76</v>
      </c>
      <c r="AR486" s="31" t="n"/>
    </row>
    <row r="487">
      <c r="A487" s="7" t="inlineStr">
        <is>
          <t>DIALGA</t>
        </is>
      </c>
      <c r="B487" s="6" t="inlineStr">
        <is>
          <t>Earth Power</t>
        </is>
      </c>
      <c r="C487" s="30" t="n">
        <v>1</v>
      </c>
      <c r="D487" s="6" t="inlineStr">
        <is>
          <t>Aura Sphere</t>
        </is>
      </c>
      <c r="E487" s="30" t="n">
        <v>1</v>
      </c>
      <c r="F487" s="6" t="inlineStr">
        <is>
          <t>Metal Claw</t>
        </is>
      </c>
      <c r="G487" s="30" t="n">
        <v>10</v>
      </c>
      <c r="H487" s="6" t="inlineStr">
        <is>
          <t>Ancient Power</t>
        </is>
      </c>
      <c r="I487" s="30" t="n">
        <v>20</v>
      </c>
      <c r="J487" s="6" t="inlineStr">
        <is>
          <t>Dragon Claw</t>
        </is>
      </c>
      <c r="K487" s="30" t="n">
        <v>30</v>
      </c>
      <c r="L487" s="6" t="inlineStr">
        <is>
          <t>Roar Of Time</t>
        </is>
      </c>
      <c r="M487" s="30" t="n">
        <v>40</v>
      </c>
      <c r="N487" s="6" t="inlineStr">
        <is>
          <t>Dragon Breath</t>
        </is>
      </c>
      <c r="O487" s="30" t="n">
        <v>50</v>
      </c>
      <c r="P487" s="6" t="inlineStr">
        <is>
          <t>Outrage</t>
        </is>
      </c>
      <c r="Q487" s="30" t="n">
        <v>60</v>
      </c>
      <c r="R487" s="6" t="inlineStr">
        <is>
          <t>Roar</t>
        </is>
      </c>
      <c r="S487" s="30" t="n">
        <v>70</v>
      </c>
      <c r="T487" s="6" t="inlineStr">
        <is>
          <t>Flash Cannon</t>
        </is>
      </c>
      <c r="U487" s="30" t="n">
        <v>80</v>
      </c>
      <c r="V487" s="6" t="inlineStr">
        <is>
          <t>Focus Blast</t>
        </is>
      </c>
      <c r="W487" s="30" t="n">
        <v>90</v>
      </c>
      <c r="AR487" s="31" t="n"/>
    </row>
    <row r="488">
      <c r="A488" s="7" t="inlineStr">
        <is>
          <t>PALKIA</t>
        </is>
      </c>
      <c r="B488" s="6" t="inlineStr">
        <is>
          <t>Earth Power</t>
        </is>
      </c>
      <c r="C488" s="30" t="n">
        <v>1</v>
      </c>
      <c r="D488" s="6" t="inlineStr">
        <is>
          <t>Aura Sphere</t>
        </is>
      </c>
      <c r="E488" s="30" t="n">
        <v>1</v>
      </c>
      <c r="F488" s="6" t="inlineStr">
        <is>
          <t>Aqua Tail</t>
        </is>
      </c>
      <c r="G488" s="30" t="n">
        <v>10</v>
      </c>
      <c r="H488" s="6" t="inlineStr">
        <is>
          <t>Ancient Power</t>
        </is>
      </c>
      <c r="I488" s="30" t="n">
        <v>20</v>
      </c>
      <c r="J488" s="6" t="inlineStr">
        <is>
          <t>Hydro Pump</t>
        </is>
      </c>
      <c r="K488" s="30" t="n">
        <v>30</v>
      </c>
      <c r="L488" s="6" t="inlineStr">
        <is>
          <t>Spacial Rend</t>
        </is>
      </c>
      <c r="M488" s="30" t="n">
        <v>40</v>
      </c>
      <c r="N488" s="6" t="inlineStr">
        <is>
          <t>Dragon Breath</t>
        </is>
      </c>
      <c r="O488" s="30" t="n">
        <v>50</v>
      </c>
      <c r="P488" s="6" t="inlineStr">
        <is>
          <t>Outrage</t>
        </is>
      </c>
      <c r="Q488" s="30" t="n">
        <v>60</v>
      </c>
      <c r="R488" s="6" t="inlineStr">
        <is>
          <t>Whirlwind</t>
        </is>
      </c>
      <c r="S488" s="30" t="n">
        <v>70</v>
      </c>
      <c r="T488" s="6" t="inlineStr">
        <is>
          <t>Whirlpool</t>
        </is>
      </c>
      <c r="U488" s="30" t="n">
        <v>80</v>
      </c>
      <c r="V488" s="6" t="inlineStr">
        <is>
          <t>Focus Blast</t>
        </is>
      </c>
      <c r="W488" s="30" t="n">
        <v>90</v>
      </c>
      <c r="AR488" s="31" t="n"/>
    </row>
    <row r="489">
      <c r="A489" s="7" t="inlineStr">
        <is>
          <t>HEATRAN</t>
        </is>
      </c>
      <c r="B489" s="6" t="inlineStr">
        <is>
          <t>Ancient Power</t>
        </is>
      </c>
      <c r="C489" s="30" t="n">
        <v>1</v>
      </c>
      <c r="D489" s="6" t="inlineStr">
        <is>
          <t>Swallow</t>
        </is>
      </c>
      <c r="E489" s="30" t="n">
        <v>5</v>
      </c>
      <c r="F489" s="6" t="inlineStr">
        <is>
          <t>Magma Storm</t>
        </is>
      </c>
      <c r="G489" s="30" t="n">
        <v>9</v>
      </c>
      <c r="H489" s="6" t="inlineStr">
        <is>
          <t>Fire Fang</t>
        </is>
      </c>
      <c r="I489" s="30" t="n">
        <v>17</v>
      </c>
      <c r="J489" s="6" t="inlineStr">
        <is>
          <t>Flash Cannon</t>
        </is>
      </c>
      <c r="K489" s="30" t="n">
        <v>25</v>
      </c>
      <c r="L489" s="6" t="inlineStr">
        <is>
          <t>Crunch</t>
        </is>
      </c>
      <c r="M489" s="30" t="n">
        <v>33</v>
      </c>
      <c r="N489" s="6" t="inlineStr">
        <is>
          <t>Earth Power</t>
        </is>
      </c>
      <c r="O489" s="30" t="n">
        <v>41</v>
      </c>
      <c r="P489" s="6" t="inlineStr">
        <is>
          <t>Lava Plume</t>
        </is>
      </c>
      <c r="Q489" s="30" t="n">
        <v>49</v>
      </c>
      <c r="R489" s="6" t="inlineStr">
        <is>
          <t>Fire Spin</t>
        </is>
      </c>
      <c r="S489" s="30" t="n">
        <v>57</v>
      </c>
      <c r="T489" s="6" t="inlineStr">
        <is>
          <t>Iron Head</t>
        </is>
      </c>
      <c r="U489" s="30" t="n">
        <v>65</v>
      </c>
      <c r="V489" s="6" t="inlineStr">
        <is>
          <t>Explosion</t>
        </is>
      </c>
      <c r="W489" s="30" t="n">
        <v>73</v>
      </c>
      <c r="X489" s="6" t="inlineStr">
        <is>
          <t>Heat Wave</t>
        </is>
      </c>
      <c r="Y489" s="30" t="n">
        <v>81</v>
      </c>
      <c r="Z489" s="6" t="inlineStr">
        <is>
          <t>Stone Edge</t>
        </is>
      </c>
      <c r="AA489" s="30" t="n">
        <v>88</v>
      </c>
      <c r="AB489" s="6" t="inlineStr">
        <is>
          <t>Dragon Pulse</t>
        </is>
      </c>
      <c r="AC489" s="30" t="n">
        <v>96</v>
      </c>
      <c r="AR489" s="31" t="n"/>
    </row>
    <row r="490">
      <c r="A490" s="7" t="inlineStr">
        <is>
          <t>REGIGIGAS</t>
        </is>
      </c>
      <c r="B490" s="6" t="inlineStr">
        <is>
          <t>Fire Punch</t>
        </is>
      </c>
      <c r="C490" s="30" t="n">
        <v>1</v>
      </c>
      <c r="D490" s="6" t="inlineStr">
        <is>
          <t>Ice Punch</t>
        </is>
      </c>
      <c r="E490" s="30" t="n">
        <v>1</v>
      </c>
      <c r="F490" s="6" t="inlineStr">
        <is>
          <t>Thunder Punch</t>
        </is>
      </c>
      <c r="G490" s="30" t="n">
        <v>1</v>
      </c>
      <c r="H490" s="6" t="inlineStr">
        <is>
          <t>Dizzy Punch</t>
        </is>
      </c>
      <c r="I490" s="30" t="n">
        <v>1</v>
      </c>
      <c r="J490" s="6" t="inlineStr">
        <is>
          <t>Knock Off</t>
        </is>
      </c>
      <c r="K490" s="30" t="n">
        <v>1</v>
      </c>
      <c r="L490" s="6" t="inlineStr">
        <is>
          <t>Confuse Ray</t>
        </is>
      </c>
      <c r="M490" s="30" t="n">
        <v>1</v>
      </c>
      <c r="N490" s="6" t="inlineStr">
        <is>
          <t>Earthquake</t>
        </is>
      </c>
      <c r="O490" s="30" t="n">
        <v>1</v>
      </c>
      <c r="P490" s="6" t="inlineStr">
        <is>
          <t>Revenge</t>
        </is>
      </c>
      <c r="Q490" s="30" t="n">
        <v>25</v>
      </c>
      <c r="R490" s="6" t="inlineStr">
        <is>
          <t>Zen Headbutt</t>
        </is>
      </c>
      <c r="S490" s="30" t="n">
        <v>50</v>
      </c>
      <c r="T490" s="6" t="inlineStr">
        <is>
          <t>Crush Grip</t>
        </is>
      </c>
      <c r="U490" s="30" t="n">
        <v>75</v>
      </c>
      <c r="V490" s="6" t="inlineStr">
        <is>
          <t>Explosion</t>
        </is>
      </c>
      <c r="W490" s="30" t="n">
        <v>100</v>
      </c>
      <c r="AR490" s="31" t="n"/>
    </row>
    <row r="491">
      <c r="A491" s="7" t="inlineStr">
        <is>
          <t>GIRATINA (ALTERED)</t>
        </is>
      </c>
      <c r="B491" s="6" t="inlineStr">
        <is>
          <t>Dragon Breath</t>
        </is>
      </c>
      <c r="C491" s="30" t="n">
        <v>1</v>
      </c>
      <c r="D491" s="6" t="inlineStr">
        <is>
          <t>Aura Sphere</t>
        </is>
      </c>
      <c r="E491" s="30" t="n">
        <v>1</v>
      </c>
      <c r="F491" s="6" t="inlineStr">
        <is>
          <t>Ominous Wind</t>
        </is>
      </c>
      <c r="G491" s="30" t="n">
        <v>10</v>
      </c>
      <c r="H491" s="6" t="inlineStr">
        <is>
          <t>Ancient Power</t>
        </is>
      </c>
      <c r="I491" s="30" t="n">
        <v>20</v>
      </c>
      <c r="J491" s="6" t="inlineStr">
        <is>
          <t>Dragon Claw</t>
        </is>
      </c>
      <c r="K491" s="30" t="n">
        <v>30</v>
      </c>
      <c r="L491" s="6" t="inlineStr">
        <is>
          <t>Shadow Force</t>
        </is>
      </c>
      <c r="M491" s="30" t="n">
        <v>40</v>
      </c>
      <c r="N491" s="6" t="inlineStr">
        <is>
          <t>Roar Of Time</t>
        </is>
      </c>
      <c r="O491" s="30" t="n">
        <v>50</v>
      </c>
      <c r="P491" s="6" t="inlineStr">
        <is>
          <t>Shadow Force</t>
        </is>
      </c>
      <c r="Q491" s="30" t="n">
        <v>60</v>
      </c>
      <c r="R491" s="6" t="inlineStr">
        <is>
          <t>Earthquake</t>
        </is>
      </c>
      <c r="S491" s="30" t="n">
        <v>70</v>
      </c>
      <c r="T491" s="6" t="inlineStr">
        <is>
          <t>Shadow Claw</t>
        </is>
      </c>
      <c r="U491" s="30" t="n">
        <v>80</v>
      </c>
      <c r="V491" s="6" t="inlineStr">
        <is>
          <t>Spacial Rend</t>
        </is>
      </c>
      <c r="W491" s="30" t="n">
        <v>90</v>
      </c>
      <c r="AR491" s="31" t="n"/>
    </row>
    <row r="492">
      <c r="A492" s="7" t="inlineStr">
        <is>
          <t>CRESSELIA</t>
        </is>
      </c>
      <c r="B492" s="6" t="inlineStr">
        <is>
          <t>Lunar Dance</t>
        </is>
      </c>
      <c r="C492" s="30" t="n">
        <v>1</v>
      </c>
      <c r="D492" s="6" t="inlineStr">
        <is>
          <t>Aura Sphere</t>
        </is>
      </c>
      <c r="E492" s="30" t="n">
        <v>1</v>
      </c>
      <c r="F492" s="6" t="inlineStr">
        <is>
          <t>Moonlight</t>
        </is>
      </c>
      <c r="G492" s="30" t="n">
        <v>11</v>
      </c>
      <c r="H492" s="6" t="inlineStr">
        <is>
          <t>Night Shade</t>
        </is>
      </c>
      <c r="I492" s="30" t="n">
        <v>20</v>
      </c>
      <c r="J492" s="6" t="inlineStr">
        <is>
          <t>Teleport</t>
        </is>
      </c>
      <c r="K492" s="30" t="n">
        <v>29</v>
      </c>
      <c r="L492" s="6" t="inlineStr">
        <is>
          <t>Triple Axel</t>
        </is>
      </c>
      <c r="M492" s="30" t="n">
        <v>38</v>
      </c>
      <c r="N492" s="6" t="inlineStr">
        <is>
          <t>Psycho Shift</t>
        </is>
      </c>
      <c r="O492" s="30" t="n">
        <v>47</v>
      </c>
      <c r="P492" s="6" t="inlineStr">
        <is>
          <t>Psycho Cut</t>
        </is>
      </c>
      <c r="Q492" s="30" t="n">
        <v>57</v>
      </c>
      <c r="R492" s="6" t="inlineStr">
        <is>
          <t>Whirlwind</t>
        </is>
      </c>
      <c r="S492" s="30" t="n">
        <v>66</v>
      </c>
      <c r="T492" s="6" t="inlineStr">
        <is>
          <t>Hyper Beam</t>
        </is>
      </c>
      <c r="U492" s="30" t="n">
        <v>75</v>
      </c>
      <c r="V492" s="6" t="inlineStr">
        <is>
          <t>Signal Beam</t>
        </is>
      </c>
      <c r="W492" s="30" t="n">
        <v>84</v>
      </c>
      <c r="X492" s="6" t="inlineStr">
        <is>
          <t>Psychic</t>
        </is>
      </c>
      <c r="Y492" s="30" t="n">
        <v>93</v>
      </c>
      <c r="AR492" s="31" t="n"/>
    </row>
    <row r="493">
      <c r="A493" s="7" t="inlineStr">
        <is>
          <t>PHIONE</t>
        </is>
      </c>
      <c r="B493" s="6" t="inlineStr">
        <is>
          <t>Focus Blast</t>
        </is>
      </c>
      <c r="C493" s="30" t="n">
        <v>1</v>
      </c>
      <c r="D493" s="6" t="inlineStr">
        <is>
          <t>Aqua Tail</t>
        </is>
      </c>
      <c r="E493" s="30" t="n">
        <v>1</v>
      </c>
      <c r="F493" s="6" t="inlineStr">
        <is>
          <t>Whirlwind</t>
        </is>
      </c>
      <c r="G493" s="30" t="n">
        <v>9</v>
      </c>
      <c r="H493" s="6" t="inlineStr">
        <is>
          <t>Supersonic</t>
        </is>
      </c>
      <c r="I493" s="30" t="n">
        <v>16</v>
      </c>
      <c r="J493" s="6" t="inlineStr">
        <is>
          <t>Energy Ball</t>
        </is>
      </c>
      <c r="K493" s="30" t="n">
        <v>24</v>
      </c>
      <c r="L493" s="6" t="inlineStr">
        <is>
          <t>Whirlpool</t>
        </is>
      </c>
      <c r="M493" s="30" t="n">
        <v>31</v>
      </c>
      <c r="N493" s="6" t="inlineStr">
        <is>
          <t>Teleport</t>
        </is>
      </c>
      <c r="O493" s="30" t="n">
        <v>39</v>
      </c>
      <c r="P493" s="6" t="inlineStr">
        <is>
          <t>Earth Power</t>
        </is>
      </c>
      <c r="Q493" s="30" t="n">
        <v>46</v>
      </c>
      <c r="R493" s="6" t="inlineStr">
        <is>
          <t>Ice Beam</t>
        </is>
      </c>
      <c r="S493" s="30" t="n">
        <v>54</v>
      </c>
      <c r="T493" s="6" t="inlineStr">
        <is>
          <t>Hydro Pump</t>
        </is>
      </c>
      <c r="U493" s="30" t="n">
        <v>61</v>
      </c>
      <c r="V493" s="6" t="inlineStr">
        <is>
          <t>Aura Sphere</t>
        </is>
      </c>
      <c r="W493" s="30" t="n">
        <v>69</v>
      </c>
      <c r="AR493" s="31" t="n"/>
    </row>
    <row r="494">
      <c r="A494" s="7" t="inlineStr">
        <is>
          <t>MANAPHY</t>
        </is>
      </c>
      <c r="B494" s="6" t="inlineStr">
        <is>
          <t>Aqua Tail</t>
        </is>
      </c>
      <c r="C494" s="30" t="n">
        <v>1</v>
      </c>
      <c r="D494" s="6" t="inlineStr">
        <is>
          <t>Focus Blast</t>
        </is>
      </c>
      <c r="E494" s="30" t="n">
        <v>1</v>
      </c>
      <c r="F494" s="6" t="inlineStr">
        <is>
          <t>Confuse Ray</t>
        </is>
      </c>
      <c r="G494" s="30" t="n">
        <v>1</v>
      </c>
      <c r="H494" s="6" t="inlineStr">
        <is>
          <t>Signal Beam</t>
        </is>
      </c>
      <c r="I494" s="30" t="n">
        <v>9</v>
      </c>
      <c r="J494" s="6" t="inlineStr">
        <is>
          <t>Whirlpool</t>
        </is>
      </c>
      <c r="K494" s="30" t="n">
        <v>16</v>
      </c>
      <c r="L494" s="6" t="inlineStr">
        <is>
          <t>Whirlwind</t>
        </is>
      </c>
      <c r="M494" s="30" t="n">
        <v>24</v>
      </c>
      <c r="N494" s="6" t="inlineStr">
        <is>
          <t>Teleport</t>
        </is>
      </c>
      <c r="O494" s="30" t="n">
        <v>31</v>
      </c>
      <c r="P494" s="6" t="inlineStr">
        <is>
          <t>Energy Ball</t>
        </is>
      </c>
      <c r="Q494" s="30" t="n">
        <v>39</v>
      </c>
      <c r="R494" s="6" t="inlineStr">
        <is>
          <t>Ice Beam</t>
        </is>
      </c>
      <c r="S494" s="30" t="n">
        <v>46</v>
      </c>
      <c r="T494" s="6" t="inlineStr">
        <is>
          <t>Hydro Pump</t>
        </is>
      </c>
      <c r="U494" s="30" t="n">
        <v>54</v>
      </c>
      <c r="V494" s="6" t="inlineStr">
        <is>
          <t>Earth Power</t>
        </is>
      </c>
      <c r="W494" s="30" t="n">
        <v>61</v>
      </c>
      <c r="X494" s="6" t="inlineStr">
        <is>
          <t>Aura Sphere</t>
        </is>
      </c>
      <c r="Y494" s="30" t="n">
        <v>69</v>
      </c>
      <c r="Z494" s="6" t="inlineStr">
        <is>
          <t>Heart Swap</t>
        </is>
      </c>
      <c r="AA494" s="30" t="n">
        <v>76</v>
      </c>
      <c r="AR494" s="31" t="n"/>
    </row>
    <row r="495">
      <c r="A495" s="7" t="inlineStr">
        <is>
          <t>DARKRAI</t>
        </is>
      </c>
      <c r="B495" s="6" t="inlineStr">
        <is>
          <t>Aura Sphere</t>
        </is>
      </c>
      <c r="C495" s="30" t="n">
        <v>1</v>
      </c>
      <c r="D495" s="6" t="inlineStr">
        <is>
          <t>Ominous Wind</t>
        </is>
      </c>
      <c r="E495" s="30" t="n">
        <v>1</v>
      </c>
      <c r="F495" s="6" t="inlineStr">
        <is>
          <t>Mean Look</t>
        </is>
      </c>
      <c r="G495" s="30" t="n">
        <v>5</v>
      </c>
      <c r="H495" s="6" t="inlineStr">
        <is>
          <t>Dark Pulse</t>
        </is>
      </c>
      <c r="I495" s="30" t="n">
        <v>11</v>
      </c>
      <c r="J495" s="6" t="inlineStr">
        <is>
          <t>Hypnosis</t>
        </is>
      </c>
      <c r="K495" s="30" t="n">
        <v>20</v>
      </c>
      <c r="L495" s="6" t="inlineStr">
        <is>
          <t>Feint Attack</t>
        </is>
      </c>
      <c r="M495" s="30" t="n">
        <v>29</v>
      </c>
      <c r="N495" s="6" t="inlineStr">
        <is>
          <t>Glare</t>
        </is>
      </c>
      <c r="O495" s="30" t="n">
        <v>35</v>
      </c>
      <c r="P495" s="6" t="inlineStr">
        <is>
          <t>Shadow Force</t>
        </is>
      </c>
      <c r="Q495" s="30" t="n">
        <v>38</v>
      </c>
      <c r="R495" s="6" t="inlineStr">
        <is>
          <t>Dream Eater</t>
        </is>
      </c>
      <c r="S495" s="30" t="n">
        <v>47</v>
      </c>
      <c r="T495" s="6" t="inlineStr">
        <is>
          <t>Extrasensory</t>
        </is>
      </c>
      <c r="U495" s="30" t="n">
        <v>57</v>
      </c>
      <c r="V495" s="6" t="inlineStr">
        <is>
          <t>Dark Void</t>
        </is>
      </c>
      <c r="W495" s="30" t="n">
        <v>66</v>
      </c>
      <c r="X495" s="6" t="inlineStr">
        <is>
          <t>Teleport</t>
        </is>
      </c>
      <c r="Y495" s="30" t="n">
        <v>75</v>
      </c>
      <c r="Z495" s="6" t="inlineStr">
        <is>
          <t>Aura Sphere</t>
        </is>
      </c>
      <c r="AA495" s="30" t="n">
        <v>84</v>
      </c>
      <c r="AB495" s="6" t="inlineStr">
        <is>
          <t>Dark Pulse</t>
        </is>
      </c>
      <c r="AC495" s="30" t="n">
        <v>93</v>
      </c>
      <c r="AR495" s="31" t="n"/>
    </row>
    <row r="496">
      <c r="A496" s="7" t="inlineStr">
        <is>
          <t>SHAYMIN (LAND)</t>
        </is>
      </c>
      <c r="B496" s="6" t="inlineStr">
        <is>
          <t>Earth Power</t>
        </is>
      </c>
      <c r="C496" s="30" t="n">
        <v>1</v>
      </c>
      <c r="D496" s="6" t="inlineStr">
        <is>
          <t>Magical Leaf</t>
        </is>
      </c>
      <c r="E496" s="30" t="n">
        <v>10</v>
      </c>
      <c r="F496" s="6" t="inlineStr">
        <is>
          <t>Air Slash</t>
        </is>
      </c>
      <c r="G496" s="30" t="n">
        <v>19</v>
      </c>
      <c r="H496" s="6" t="inlineStr">
        <is>
          <t>Synthesis</t>
        </is>
      </c>
      <c r="I496" s="30" t="n">
        <v>28</v>
      </c>
      <c r="J496" s="6" t="inlineStr">
        <is>
          <t>Sweet Scent</t>
        </is>
      </c>
      <c r="K496" s="30" t="n">
        <v>37</v>
      </c>
      <c r="L496" s="6" t="inlineStr">
        <is>
          <t>Aura Sphere</t>
        </is>
      </c>
      <c r="M496" s="30" t="n">
        <v>46</v>
      </c>
      <c r="N496" s="6" t="inlineStr">
        <is>
          <t>Worry Seed</t>
        </is>
      </c>
      <c r="O496" s="30" t="n">
        <v>55</v>
      </c>
      <c r="P496" s="6" t="inlineStr">
        <is>
          <t>Nature Power</t>
        </is>
      </c>
      <c r="Q496" s="30" t="n">
        <v>64</v>
      </c>
      <c r="R496" s="6" t="inlineStr">
        <is>
          <t>Seed Flare</t>
        </is>
      </c>
      <c r="S496" s="30" t="n">
        <v>73</v>
      </c>
      <c r="T496" s="6" t="inlineStr">
        <is>
          <t>Sweet Kiss</t>
        </is>
      </c>
      <c r="U496" s="30" t="n">
        <v>82</v>
      </c>
      <c r="V496" s="6" t="inlineStr">
        <is>
          <t>Whirlwind</t>
        </is>
      </c>
      <c r="W496" s="30" t="n">
        <v>91</v>
      </c>
      <c r="X496" s="6" t="inlineStr">
        <is>
          <t>Aromatherapy</t>
        </is>
      </c>
      <c r="Y496" s="30" t="n">
        <v>100</v>
      </c>
      <c r="AR496" s="31" t="n"/>
    </row>
    <row r="497">
      <c r="A497" s="7" t="inlineStr">
        <is>
          <t>SHAYMIN (SKY)</t>
        </is>
      </c>
      <c r="B497" s="6" t="inlineStr">
        <is>
          <t>Earth Power</t>
        </is>
      </c>
      <c r="C497" s="30" t="n">
        <v>1</v>
      </c>
      <c r="D497" s="6" t="inlineStr">
        <is>
          <t>Magical Leaf</t>
        </is>
      </c>
      <c r="E497" s="30" t="n">
        <v>10</v>
      </c>
      <c r="F497" s="6" t="inlineStr">
        <is>
          <t>Air Slash</t>
        </is>
      </c>
      <c r="G497" s="30" t="n">
        <v>19</v>
      </c>
      <c r="H497" s="6" t="inlineStr">
        <is>
          <t>Synthesis</t>
        </is>
      </c>
      <c r="I497" s="30" t="n">
        <v>28</v>
      </c>
      <c r="J497" s="6" t="inlineStr">
        <is>
          <t>Sweet Scent</t>
        </is>
      </c>
      <c r="K497" s="30" t="n">
        <v>37</v>
      </c>
      <c r="L497" s="6" t="inlineStr">
        <is>
          <t>Aura Sphere</t>
        </is>
      </c>
      <c r="M497" s="30" t="n">
        <v>46</v>
      </c>
      <c r="N497" s="6" t="inlineStr">
        <is>
          <t>Worry Seed</t>
        </is>
      </c>
      <c r="O497" s="30" t="n">
        <v>55</v>
      </c>
      <c r="P497" s="6" t="inlineStr">
        <is>
          <t>Nature Power</t>
        </is>
      </c>
      <c r="Q497" s="30" t="n">
        <v>64</v>
      </c>
      <c r="R497" s="6" t="inlineStr">
        <is>
          <t>Seed Flare</t>
        </is>
      </c>
      <c r="S497" s="30" t="n">
        <v>73</v>
      </c>
      <c r="T497" s="6" t="inlineStr">
        <is>
          <t>Sweet Kiss</t>
        </is>
      </c>
      <c r="U497" s="30" t="n">
        <v>82</v>
      </c>
      <c r="V497" s="6" t="inlineStr">
        <is>
          <t>Whirlwind</t>
        </is>
      </c>
      <c r="W497" s="30" t="n">
        <v>91</v>
      </c>
      <c r="X497" s="6" t="inlineStr">
        <is>
          <t>Aromatherapy</t>
        </is>
      </c>
      <c r="Y497" s="30" t="n">
        <v>100</v>
      </c>
      <c r="AR497" s="31" t="n"/>
    </row>
    <row r="498">
      <c r="A498" s="7" t="inlineStr">
        <is>
          <t>VICTINI</t>
        </is>
      </c>
      <c r="B498" s="6" t="inlineStr">
        <is>
          <t>Confusion</t>
        </is>
      </c>
      <c r="C498" s="30" t="n">
        <v>1</v>
      </c>
      <c r="D498" s="6" t="inlineStr">
        <is>
          <t>Quick Attack</t>
        </is>
      </c>
      <c r="E498" s="30" t="n">
        <v>1</v>
      </c>
      <c r="F498" s="6" t="inlineStr">
        <is>
          <t>Incinerate</t>
        </is>
      </c>
      <c r="G498" s="30" t="n">
        <v>5</v>
      </c>
      <c r="H498" s="6" t="inlineStr">
        <is>
          <t>Endure</t>
        </is>
      </c>
      <c r="I498" s="30" t="n">
        <v>8</v>
      </c>
      <c r="J498" s="6" t="inlineStr">
        <is>
          <t>Flame Charge</t>
        </is>
      </c>
      <c r="K498" s="30" t="n">
        <v>12</v>
      </c>
      <c r="L498" s="6" t="inlineStr">
        <is>
          <t>Zen Headbutt</t>
        </is>
      </c>
      <c r="M498" s="30" t="n">
        <v>16</v>
      </c>
      <c r="N498" s="6" t="inlineStr">
        <is>
          <t>Will O Wisp</t>
        </is>
      </c>
      <c r="O498" s="30" t="n">
        <v>20</v>
      </c>
      <c r="P498" s="6" t="inlineStr">
        <is>
          <t>Psychic</t>
        </is>
      </c>
      <c r="Q498" s="30" t="n">
        <v>24</v>
      </c>
      <c r="R498" s="6" t="inlineStr">
        <is>
          <t>Flamethrower</t>
        </is>
      </c>
      <c r="S498" s="30" t="n">
        <v>28</v>
      </c>
      <c r="T498" s="6" t="inlineStr">
        <is>
          <t>Energy Ball</t>
        </is>
      </c>
      <c r="U498" s="30" t="n">
        <v>32</v>
      </c>
      <c r="V498" s="6" t="inlineStr">
        <is>
          <t>Stored Power</t>
        </is>
      </c>
      <c r="W498" s="30" t="n">
        <v>36</v>
      </c>
      <c r="X498" s="6" t="inlineStr">
        <is>
          <t>Overheat</t>
        </is>
      </c>
      <c r="Y498" s="30" t="n">
        <v>40</v>
      </c>
      <c r="Z498" s="6" t="inlineStr">
        <is>
          <t>Final Gambit</t>
        </is>
      </c>
      <c r="AA498" s="30" t="n">
        <v>44</v>
      </c>
      <c r="AB498" s="6" t="inlineStr">
        <is>
          <t>V Create</t>
        </is>
      </c>
      <c r="AC498" s="30" t="n">
        <v>48</v>
      </c>
      <c r="AR498" s="31" t="n"/>
    </row>
    <row r="499">
      <c r="A499" s="7" t="inlineStr">
        <is>
          <t>SNIVY</t>
        </is>
      </c>
      <c r="B499" s="6" t="inlineStr">
        <is>
          <t>Tackle</t>
        </is>
      </c>
      <c r="C499" s="30" t="n">
        <v>1</v>
      </c>
      <c r="D499" s="6" t="inlineStr">
        <is>
          <t>Leer</t>
        </is>
      </c>
      <c r="E499" s="30" t="n">
        <v>1</v>
      </c>
      <c r="F499" s="6" t="inlineStr">
        <is>
          <t>Vine Whip</t>
        </is>
      </c>
      <c r="G499" s="30" t="n">
        <v>5</v>
      </c>
      <c r="H499" s="6" t="inlineStr">
        <is>
          <t>Wrap</t>
        </is>
      </c>
      <c r="I499" s="30" t="n">
        <v>8</v>
      </c>
      <c r="J499" s="6" t="inlineStr">
        <is>
          <t>Growth</t>
        </is>
      </c>
      <c r="K499" s="30" t="n">
        <v>11</v>
      </c>
      <c r="L499" s="6" t="inlineStr">
        <is>
          <t>Leech Seed</t>
        </is>
      </c>
      <c r="M499" s="30" t="n">
        <v>14</v>
      </c>
      <c r="N499" s="6" t="inlineStr">
        <is>
          <t>Magical Leaf</t>
        </is>
      </c>
      <c r="O499" s="30" t="n">
        <v>17</v>
      </c>
      <c r="P499" s="6" t="inlineStr">
        <is>
          <t>Glare</t>
        </is>
      </c>
      <c r="Q499" s="30" t="n">
        <v>20</v>
      </c>
      <c r="R499" s="6" t="inlineStr">
        <is>
          <t>Mega Drain</t>
        </is>
      </c>
      <c r="S499" s="30" t="n">
        <v>23</v>
      </c>
      <c r="T499" s="6" t="inlineStr">
        <is>
          <t>Coil</t>
        </is>
      </c>
      <c r="U499" s="30" t="n">
        <v>26</v>
      </c>
      <c r="V499" s="6" t="inlineStr">
        <is>
          <t>Giga Drain</t>
        </is>
      </c>
      <c r="W499" s="30" t="n">
        <v>29</v>
      </c>
      <c r="X499" s="6" t="inlineStr">
        <is>
          <t>Leaf Blade</t>
        </is>
      </c>
      <c r="Y499" s="30" t="n">
        <v>32</v>
      </c>
      <c r="Z499" s="6" t="inlineStr">
        <is>
          <t>Leaf Storm</t>
        </is>
      </c>
      <c r="AA499" s="30" t="n">
        <v>36</v>
      </c>
      <c r="AR499" s="31" t="n"/>
    </row>
    <row r="500">
      <c r="A500" s="7" t="inlineStr">
        <is>
          <t>SERVINE</t>
        </is>
      </c>
      <c r="B500" s="6" t="inlineStr">
        <is>
          <t>Tackle</t>
        </is>
      </c>
      <c r="C500" s="30" t="n">
        <v>1</v>
      </c>
      <c r="D500" s="6" t="inlineStr">
        <is>
          <t>Leer</t>
        </is>
      </c>
      <c r="E500" s="30" t="n">
        <v>1</v>
      </c>
      <c r="F500" s="6" t="inlineStr">
        <is>
          <t>Vine Whip</t>
        </is>
      </c>
      <c r="G500" s="30" t="n">
        <v>5</v>
      </c>
      <c r="H500" s="6" t="inlineStr">
        <is>
          <t>Wrap</t>
        </is>
      </c>
      <c r="I500" s="30" t="n">
        <v>8</v>
      </c>
      <c r="J500" s="6" t="inlineStr">
        <is>
          <t>Growth</t>
        </is>
      </c>
      <c r="K500" s="30" t="n">
        <v>11</v>
      </c>
      <c r="L500" s="6" t="inlineStr">
        <is>
          <t>Leech Seed</t>
        </is>
      </c>
      <c r="M500" s="30" t="n">
        <v>14</v>
      </c>
      <c r="N500" s="6" t="inlineStr">
        <is>
          <t>Magical Leaf</t>
        </is>
      </c>
      <c r="O500" s="30" t="n">
        <v>17</v>
      </c>
      <c r="P500" s="6" t="inlineStr">
        <is>
          <t>Glare</t>
        </is>
      </c>
      <c r="Q500" s="30" t="n">
        <v>20</v>
      </c>
      <c r="R500" s="6" t="inlineStr">
        <is>
          <t>Mega Drain</t>
        </is>
      </c>
      <c r="S500" s="30" t="n">
        <v>23</v>
      </c>
      <c r="T500" s="6" t="inlineStr">
        <is>
          <t>Coil</t>
        </is>
      </c>
      <c r="U500" s="30" t="n">
        <v>26</v>
      </c>
      <c r="V500" s="6" t="inlineStr">
        <is>
          <t>Giga Drain</t>
        </is>
      </c>
      <c r="W500" s="30" t="n">
        <v>29</v>
      </c>
      <c r="X500" s="6" t="inlineStr">
        <is>
          <t>Leaf Blade</t>
        </is>
      </c>
      <c r="Y500" s="30" t="n">
        <v>32</v>
      </c>
      <c r="Z500" s="6" t="inlineStr">
        <is>
          <t>Leaf Storm</t>
        </is>
      </c>
      <c r="AA500" s="30" t="n">
        <v>36</v>
      </c>
      <c r="AR500" s="31" t="n"/>
    </row>
    <row r="501">
      <c r="A501" s="7" t="inlineStr">
        <is>
          <t>SERPERIOR</t>
        </is>
      </c>
      <c r="B501" s="6" t="inlineStr">
        <is>
          <t>Dragon Tail</t>
        </is>
      </c>
      <c r="C501" s="30" t="inlineStr">
        <is>
          <t>Evo</t>
        </is>
      </c>
      <c r="D501" s="6" t="inlineStr">
        <is>
          <t>Tackle</t>
        </is>
      </c>
      <c r="E501" s="30" t="n">
        <v>1</v>
      </c>
      <c r="F501" s="6" t="inlineStr">
        <is>
          <t>Leer</t>
        </is>
      </c>
      <c r="G501" s="30" t="n">
        <v>1</v>
      </c>
      <c r="H501" s="6" t="inlineStr">
        <is>
          <t>Vine Whip</t>
        </is>
      </c>
      <c r="I501" s="30" t="n">
        <v>5</v>
      </c>
      <c r="J501" s="6" t="inlineStr">
        <is>
          <t>Wrap</t>
        </is>
      </c>
      <c r="K501" s="30" t="n">
        <v>8</v>
      </c>
      <c r="L501" s="6" t="inlineStr">
        <is>
          <t>Growth</t>
        </is>
      </c>
      <c r="M501" s="30" t="n">
        <v>11</v>
      </c>
      <c r="N501" s="6" t="inlineStr">
        <is>
          <t>Leech Seed</t>
        </is>
      </c>
      <c r="O501" s="30" t="n">
        <v>14</v>
      </c>
      <c r="P501" s="6" t="inlineStr">
        <is>
          <t>Magical Leaf</t>
        </is>
      </c>
      <c r="Q501" s="30" t="n">
        <v>17</v>
      </c>
      <c r="R501" s="6" t="inlineStr">
        <is>
          <t>Glare</t>
        </is>
      </c>
      <c r="S501" s="30" t="n">
        <v>20</v>
      </c>
      <c r="T501" s="6" t="inlineStr">
        <is>
          <t>Mega Drain</t>
        </is>
      </c>
      <c r="U501" s="30" t="n">
        <v>23</v>
      </c>
      <c r="V501" s="6" t="inlineStr">
        <is>
          <t>Coil</t>
        </is>
      </c>
      <c r="W501" s="30" t="n">
        <v>26</v>
      </c>
      <c r="X501" s="6" t="inlineStr">
        <is>
          <t>Giga Drain</t>
        </is>
      </c>
      <c r="Y501" s="30" t="n">
        <v>29</v>
      </c>
      <c r="Z501" s="6" t="inlineStr">
        <is>
          <t>Leaf Blade</t>
        </is>
      </c>
      <c r="AA501" s="30" t="n">
        <v>32</v>
      </c>
      <c r="AB501" s="6" t="inlineStr">
        <is>
          <t>Leaf Storm</t>
        </is>
      </c>
      <c r="AC501" s="30" t="n">
        <v>36</v>
      </c>
      <c r="AD501" s="6" t="inlineStr">
        <is>
          <t>Synthesis</t>
        </is>
      </c>
      <c r="AE501" s="30" t="n">
        <v>44</v>
      </c>
      <c r="AR501" s="31" t="n"/>
    </row>
    <row r="502">
      <c r="A502" s="7" t="inlineStr">
        <is>
          <t>TEPIG</t>
        </is>
      </c>
      <c r="B502" s="6" t="inlineStr">
        <is>
          <t>Tackle</t>
        </is>
      </c>
      <c r="C502" s="30" t="n">
        <v>1</v>
      </c>
      <c r="D502" s="6" t="inlineStr">
        <is>
          <t>Growl</t>
        </is>
      </c>
      <c r="E502" s="30" t="n">
        <v>1</v>
      </c>
      <c r="F502" s="6" t="inlineStr">
        <is>
          <t>Ember</t>
        </is>
      </c>
      <c r="G502" s="30" t="n">
        <v>5</v>
      </c>
      <c r="H502" s="6" t="inlineStr">
        <is>
          <t>Quick Attack</t>
        </is>
      </c>
      <c r="I502" s="30" t="n">
        <v>8</v>
      </c>
      <c r="J502" s="6" t="inlineStr">
        <is>
          <t>Flame Charge</t>
        </is>
      </c>
      <c r="K502" s="30" t="n">
        <v>11</v>
      </c>
      <c r="L502" s="6" t="inlineStr">
        <is>
          <t>Defense Curl</t>
        </is>
      </c>
      <c r="M502" s="30" t="n">
        <v>14</v>
      </c>
      <c r="N502" s="6" t="inlineStr">
        <is>
          <t>Arm Thrust</t>
        </is>
      </c>
      <c r="O502" s="30" t="n">
        <v>17</v>
      </c>
      <c r="P502" s="6" t="inlineStr">
        <is>
          <t>Fire Fang</t>
        </is>
      </c>
      <c r="Q502" s="30" t="n">
        <v>20</v>
      </c>
      <c r="R502" s="6" t="inlineStr">
        <is>
          <t>Rollout</t>
        </is>
      </c>
      <c r="S502" s="30" t="n">
        <v>23</v>
      </c>
      <c r="T502" s="6" t="inlineStr">
        <is>
          <t>Take Down</t>
        </is>
      </c>
      <c r="U502" s="30" t="n">
        <v>26</v>
      </c>
      <c r="V502" s="6" t="inlineStr">
        <is>
          <t>Heat Crash</t>
        </is>
      </c>
      <c r="W502" s="30" t="n">
        <v>29</v>
      </c>
      <c r="X502" s="6" t="inlineStr">
        <is>
          <t>Assurance</t>
        </is>
      </c>
      <c r="Y502" s="30" t="n">
        <v>32</v>
      </c>
      <c r="Z502" s="6" t="inlineStr">
        <is>
          <t>Flamethrower</t>
        </is>
      </c>
      <c r="AA502" s="30" t="n">
        <v>35</v>
      </c>
      <c r="AB502" s="6" t="inlineStr">
        <is>
          <t>Head Smash</t>
        </is>
      </c>
      <c r="AC502" s="30" t="n">
        <v>38</v>
      </c>
      <c r="AR502" s="31" t="n"/>
    </row>
    <row r="503">
      <c r="A503" s="7" t="inlineStr">
        <is>
          <t>PIGNITE</t>
        </is>
      </c>
      <c r="B503" s="6" t="inlineStr">
        <is>
          <t>Tackle</t>
        </is>
      </c>
      <c r="C503" s="30" t="n">
        <v>1</v>
      </c>
      <c r="D503" s="6" t="inlineStr">
        <is>
          <t>Growl</t>
        </is>
      </c>
      <c r="E503" s="30" t="n">
        <v>1</v>
      </c>
      <c r="F503" s="6" t="inlineStr">
        <is>
          <t>Ember</t>
        </is>
      </c>
      <c r="G503" s="30" t="n">
        <v>5</v>
      </c>
      <c r="H503" s="6" t="inlineStr">
        <is>
          <t>Quick Attack</t>
        </is>
      </c>
      <c r="I503" s="30" t="n">
        <v>8</v>
      </c>
      <c r="J503" s="6" t="inlineStr">
        <is>
          <t>Flame Charge</t>
        </is>
      </c>
      <c r="K503" s="30" t="n">
        <v>11</v>
      </c>
      <c r="L503" s="6" t="inlineStr">
        <is>
          <t>Defense Curl</t>
        </is>
      </c>
      <c r="M503" s="30" t="n">
        <v>14</v>
      </c>
      <c r="N503" s="6" t="inlineStr">
        <is>
          <t>Arm Thrust</t>
        </is>
      </c>
      <c r="O503" s="30" t="n">
        <v>17</v>
      </c>
      <c r="P503" s="6" t="inlineStr">
        <is>
          <t>Fire Fang</t>
        </is>
      </c>
      <c r="Q503" s="30" t="n">
        <v>20</v>
      </c>
      <c r="R503" s="6" t="inlineStr">
        <is>
          <t>Rollout</t>
        </is>
      </c>
      <c r="S503" s="30" t="n">
        <v>23</v>
      </c>
      <c r="T503" s="6" t="inlineStr">
        <is>
          <t>Take Down</t>
        </is>
      </c>
      <c r="U503" s="30" t="n">
        <v>26</v>
      </c>
      <c r="V503" s="6" t="inlineStr">
        <is>
          <t>Heat Crash</t>
        </is>
      </c>
      <c r="W503" s="30" t="n">
        <v>29</v>
      </c>
      <c r="X503" s="6" t="inlineStr">
        <is>
          <t>Assurance</t>
        </is>
      </c>
      <c r="Y503" s="30" t="n">
        <v>32</v>
      </c>
      <c r="Z503" s="6" t="inlineStr">
        <is>
          <t>Drain Punch</t>
        </is>
      </c>
      <c r="AA503" s="30" t="n">
        <v>34</v>
      </c>
      <c r="AB503" s="6" t="inlineStr">
        <is>
          <t>Flamethrower</t>
        </is>
      </c>
      <c r="AC503" s="30" t="n">
        <v>35</v>
      </c>
      <c r="AD503" s="6" t="inlineStr">
        <is>
          <t>Head Smash</t>
        </is>
      </c>
      <c r="AE503" s="30" t="n">
        <v>38</v>
      </c>
      <c r="AF503" s="6" t="inlineStr">
        <is>
          <t>Flare Blitz</t>
        </is>
      </c>
      <c r="AG503" s="30" t="n">
        <v>41</v>
      </c>
      <c r="AR503" s="31" t="n"/>
    </row>
    <row r="504">
      <c r="A504" s="7" t="inlineStr">
        <is>
          <t>EMBOAR</t>
        </is>
      </c>
      <c r="B504" s="6" t="inlineStr">
        <is>
          <t>Hammer Arm</t>
        </is>
      </c>
      <c r="C504" s="30" t="inlineStr">
        <is>
          <t>Evo</t>
        </is>
      </c>
      <c r="D504" s="6" t="inlineStr">
        <is>
          <t>Tackle</t>
        </is>
      </c>
      <c r="E504" s="30" t="n">
        <v>1</v>
      </c>
      <c r="F504" s="6" t="inlineStr">
        <is>
          <t>Growl</t>
        </is>
      </c>
      <c r="G504" s="30" t="n">
        <v>1</v>
      </c>
      <c r="H504" s="6" t="inlineStr">
        <is>
          <t>Ember</t>
        </is>
      </c>
      <c r="I504" s="30" t="n">
        <v>5</v>
      </c>
      <c r="J504" s="6" t="inlineStr">
        <is>
          <t>Quick Attack</t>
        </is>
      </c>
      <c r="K504" s="30" t="n">
        <v>8</v>
      </c>
      <c r="L504" s="6" t="inlineStr">
        <is>
          <t>Flame Charge</t>
        </is>
      </c>
      <c r="M504" s="30" t="n">
        <v>11</v>
      </c>
      <c r="N504" s="6" t="inlineStr">
        <is>
          <t>Defense Curl</t>
        </is>
      </c>
      <c r="O504" s="30" t="n">
        <v>14</v>
      </c>
      <c r="P504" s="6" t="inlineStr">
        <is>
          <t>Arm Thrust</t>
        </is>
      </c>
      <c r="Q504" s="30" t="n">
        <v>17</v>
      </c>
      <c r="R504" s="6" t="inlineStr">
        <is>
          <t>Fire Fang</t>
        </is>
      </c>
      <c r="S504" s="30" t="n">
        <v>20</v>
      </c>
      <c r="T504" s="6" t="inlineStr">
        <is>
          <t>Rollout</t>
        </is>
      </c>
      <c r="U504" s="30" t="n">
        <v>23</v>
      </c>
      <c r="V504" s="6" t="inlineStr">
        <is>
          <t>Take Down</t>
        </is>
      </c>
      <c r="W504" s="30" t="n">
        <v>26</v>
      </c>
      <c r="X504" s="6" t="inlineStr">
        <is>
          <t>Heat Crash</t>
        </is>
      </c>
      <c r="Y504" s="30" t="n">
        <v>29</v>
      </c>
      <c r="Z504" s="6" t="inlineStr">
        <is>
          <t>Assurance</t>
        </is>
      </c>
      <c r="AA504" s="30" t="n">
        <v>32</v>
      </c>
      <c r="AB504" s="6" t="inlineStr">
        <is>
          <t>Drain Punch</t>
        </is>
      </c>
      <c r="AC504" s="30" t="n">
        <v>34</v>
      </c>
      <c r="AD504" s="6" t="inlineStr">
        <is>
          <t>Flamethrower</t>
        </is>
      </c>
      <c r="AE504" s="30" t="n">
        <v>35</v>
      </c>
      <c r="AF504" s="6" t="inlineStr">
        <is>
          <t>Head Smash</t>
        </is>
      </c>
      <c r="AG504" s="30" t="n">
        <v>38</v>
      </c>
      <c r="AH504" s="6" t="inlineStr">
        <is>
          <t>Flare Blitz</t>
        </is>
      </c>
      <c r="AI504" s="30" t="n">
        <v>40</v>
      </c>
      <c r="AJ504" s="6" t="inlineStr">
        <is>
          <t>Close Combat</t>
        </is>
      </c>
      <c r="AK504" s="30" t="n">
        <v>44</v>
      </c>
      <c r="AL504" s="6" t="inlineStr">
        <is>
          <t>Overheat</t>
        </is>
      </c>
      <c r="AM504" s="30" t="n">
        <v>48</v>
      </c>
      <c r="AR504" s="31" t="n"/>
    </row>
    <row r="505">
      <c r="A505" s="7" t="inlineStr">
        <is>
          <t>OSHAWOTT</t>
        </is>
      </c>
      <c r="B505" s="6" t="inlineStr">
        <is>
          <t>Tackle</t>
        </is>
      </c>
      <c r="C505" s="30" t="n">
        <v>1</v>
      </c>
      <c r="D505" s="6" t="inlineStr">
        <is>
          <t>Tail Whip</t>
        </is>
      </c>
      <c r="E505" s="30" t="n">
        <v>1</v>
      </c>
      <c r="F505" s="6" t="inlineStr">
        <is>
          <t>Water Gun</t>
        </is>
      </c>
      <c r="G505" s="30" t="n">
        <v>5</v>
      </c>
      <c r="H505" s="6" t="inlineStr">
        <is>
          <t>Aqua Jet</t>
        </is>
      </c>
      <c r="I505" s="30" t="n">
        <v>8</v>
      </c>
      <c r="J505" s="6" t="inlineStr">
        <is>
          <t>Fury Cutter</t>
        </is>
      </c>
      <c r="K505" s="30" t="n">
        <v>11</v>
      </c>
      <c r="L505" s="6" t="inlineStr">
        <is>
          <t>Water Pulse</t>
        </is>
      </c>
      <c r="M505" s="30" t="n">
        <v>14</v>
      </c>
      <c r="N505" s="6" t="inlineStr">
        <is>
          <t>Focus Energy</t>
        </is>
      </c>
      <c r="O505" s="30" t="n">
        <v>17</v>
      </c>
      <c r="P505" s="6" t="inlineStr">
        <is>
          <t>Razor Shell</t>
        </is>
      </c>
      <c r="Q505" s="30" t="n">
        <v>20</v>
      </c>
      <c r="R505" s="6" t="inlineStr">
        <is>
          <t>Revenge</t>
        </is>
      </c>
      <c r="S505" s="30" t="n">
        <v>23</v>
      </c>
      <c r="T505" s="6" t="inlineStr">
        <is>
          <t>Aqua Tail</t>
        </is>
      </c>
      <c r="U505" s="30" t="n">
        <v>26</v>
      </c>
      <c r="V505" s="6" t="inlineStr">
        <is>
          <t>Encore</t>
        </is>
      </c>
      <c r="W505" s="30" t="n">
        <v>29</v>
      </c>
      <c r="X505" s="6" t="inlineStr">
        <is>
          <t>Slash</t>
        </is>
      </c>
      <c r="Y505" s="30" t="n">
        <v>32</v>
      </c>
      <c r="Z505" s="6" t="inlineStr">
        <is>
          <t>Hydro Pump</t>
        </is>
      </c>
      <c r="AA505" s="30" t="n">
        <v>35</v>
      </c>
      <c r="AR505" s="31" t="n"/>
    </row>
    <row r="506">
      <c r="A506" s="7" t="inlineStr">
        <is>
          <t>DEWOTT</t>
        </is>
      </c>
      <c r="B506" s="6" t="inlineStr">
        <is>
          <t>Tackle</t>
        </is>
      </c>
      <c r="C506" s="30" t="n">
        <v>1</v>
      </c>
      <c r="D506" s="6" t="inlineStr">
        <is>
          <t>Tail Whip</t>
        </is>
      </c>
      <c r="E506" s="30" t="n">
        <v>1</v>
      </c>
      <c r="F506" s="6" t="inlineStr">
        <is>
          <t>Water Gun</t>
        </is>
      </c>
      <c r="G506" s="30" t="n">
        <v>5</v>
      </c>
      <c r="H506" s="6" t="inlineStr">
        <is>
          <t>Aqua Jet</t>
        </is>
      </c>
      <c r="I506" s="30" t="n">
        <v>8</v>
      </c>
      <c r="J506" s="6" t="inlineStr">
        <is>
          <t>Fury Cutter</t>
        </is>
      </c>
      <c r="K506" s="30" t="n">
        <v>11</v>
      </c>
      <c r="L506" s="6" t="inlineStr">
        <is>
          <t>Water Pulse</t>
        </is>
      </c>
      <c r="M506" s="30" t="n">
        <v>14</v>
      </c>
      <c r="N506" s="6" t="inlineStr">
        <is>
          <t>Focus Energy</t>
        </is>
      </c>
      <c r="O506" s="30" t="n">
        <v>17</v>
      </c>
      <c r="P506" s="6" t="inlineStr">
        <is>
          <t>Razor Shell</t>
        </is>
      </c>
      <c r="Q506" s="30" t="n">
        <v>20</v>
      </c>
      <c r="R506" s="6" t="inlineStr">
        <is>
          <t>Revenge</t>
        </is>
      </c>
      <c r="S506" s="30" t="n">
        <v>23</v>
      </c>
      <c r="T506" s="6" t="inlineStr">
        <is>
          <t>Aqua Tail</t>
        </is>
      </c>
      <c r="U506" s="30" t="n">
        <v>26</v>
      </c>
      <c r="V506" s="6" t="inlineStr">
        <is>
          <t>Encore</t>
        </is>
      </c>
      <c r="W506" s="30" t="n">
        <v>29</v>
      </c>
      <c r="X506" s="6" t="inlineStr">
        <is>
          <t>Slash</t>
        </is>
      </c>
      <c r="Y506" s="30" t="n">
        <v>32</v>
      </c>
      <c r="Z506" s="6" t="inlineStr">
        <is>
          <t>Sacred Sword</t>
        </is>
      </c>
      <c r="AA506" s="30" t="n">
        <v>34</v>
      </c>
      <c r="AB506" s="6" t="inlineStr">
        <is>
          <t>Hydro Pump</t>
        </is>
      </c>
      <c r="AC506" s="30" t="n">
        <v>35</v>
      </c>
      <c r="AD506" s="6" t="inlineStr">
        <is>
          <t>Swords Dance</t>
        </is>
      </c>
      <c r="AE506" s="30" t="n">
        <v>38</v>
      </c>
      <c r="AR506" s="31" t="n"/>
    </row>
    <row r="507">
      <c r="A507" s="7" t="inlineStr">
        <is>
          <t>SAMUROTT</t>
        </is>
      </c>
      <c r="B507" s="6" t="inlineStr">
        <is>
          <t>Tackle</t>
        </is>
      </c>
      <c r="C507" s="30" t="n">
        <v>1</v>
      </c>
      <c r="D507" s="6" t="inlineStr">
        <is>
          <t>Tail Whip</t>
        </is>
      </c>
      <c r="E507" s="30" t="n">
        <v>1</v>
      </c>
      <c r="F507" s="6" t="inlineStr">
        <is>
          <t>Water Gun</t>
        </is>
      </c>
      <c r="G507" s="30" t="n">
        <v>5</v>
      </c>
      <c r="H507" s="6" t="inlineStr">
        <is>
          <t>Aqua Jet</t>
        </is>
      </c>
      <c r="I507" s="30" t="n">
        <v>8</v>
      </c>
      <c r="J507" s="6" t="inlineStr">
        <is>
          <t>Fury Cutter</t>
        </is>
      </c>
      <c r="K507" s="30" t="n">
        <v>11</v>
      </c>
      <c r="L507" s="6" t="inlineStr">
        <is>
          <t>Water Pulse</t>
        </is>
      </c>
      <c r="M507" s="30" t="n">
        <v>14</v>
      </c>
      <c r="N507" s="6" t="inlineStr">
        <is>
          <t>Focus Energy</t>
        </is>
      </c>
      <c r="O507" s="30" t="n">
        <v>17</v>
      </c>
      <c r="P507" s="6" t="inlineStr">
        <is>
          <t>Razor Shell</t>
        </is>
      </c>
      <c r="Q507" s="30" t="n">
        <v>20</v>
      </c>
      <c r="R507" s="6" t="inlineStr">
        <is>
          <t>Revenge</t>
        </is>
      </c>
      <c r="S507" s="30" t="n">
        <v>23</v>
      </c>
      <c r="T507" s="6" t="inlineStr">
        <is>
          <t>Aqua Tail</t>
        </is>
      </c>
      <c r="U507" s="30" t="n">
        <v>26</v>
      </c>
      <c r="V507" s="6" t="inlineStr">
        <is>
          <t>Encore</t>
        </is>
      </c>
      <c r="W507" s="30" t="n">
        <v>29</v>
      </c>
      <c r="X507" s="6" t="inlineStr">
        <is>
          <t>Slash</t>
        </is>
      </c>
      <c r="Y507" s="30" t="n">
        <v>32</v>
      </c>
      <c r="Z507" s="6" t="inlineStr">
        <is>
          <t>Sacred Sword</t>
        </is>
      </c>
      <c r="AA507" s="30" t="n">
        <v>34</v>
      </c>
      <c r="AB507" s="6" t="inlineStr">
        <is>
          <t>Hydro Pump</t>
        </is>
      </c>
      <c r="AC507" s="30" t="n">
        <v>35</v>
      </c>
      <c r="AD507" s="6" t="inlineStr">
        <is>
          <t>Swords Dance</t>
        </is>
      </c>
      <c r="AE507" s="30" t="n">
        <v>38</v>
      </c>
      <c r="AF507" s="6" t="inlineStr">
        <is>
          <t>Megahorn</t>
        </is>
      </c>
      <c r="AG507" s="30" t="n">
        <v>44</v>
      </c>
      <c r="AR507" s="31" t="n"/>
    </row>
    <row r="508">
      <c r="A508" s="7" t="inlineStr">
        <is>
          <t>PATRAT</t>
        </is>
      </c>
      <c r="B508" s="6" t="inlineStr">
        <is>
          <t>Tackle</t>
        </is>
      </c>
      <c r="C508" s="30" t="n">
        <v>1</v>
      </c>
      <c r="D508" s="6" t="inlineStr">
        <is>
          <t>Leer</t>
        </is>
      </c>
      <c r="E508" s="30" t="n">
        <v>1</v>
      </c>
      <c r="F508" s="6" t="inlineStr">
        <is>
          <t>Quick Attack</t>
        </is>
      </c>
      <c r="G508" s="30" t="n">
        <v>4</v>
      </c>
      <c r="H508" s="6" t="inlineStr">
        <is>
          <t>Bite</t>
        </is>
      </c>
      <c r="I508" s="30" t="n">
        <v>7</v>
      </c>
      <c r="J508" s="6" t="inlineStr">
        <is>
          <t>Hypnosis</t>
        </is>
      </c>
      <c r="K508" s="30" t="n">
        <v>10</v>
      </c>
      <c r="L508" s="6" t="inlineStr">
        <is>
          <t>Headbutt</t>
        </is>
      </c>
      <c r="M508" s="30" t="n">
        <v>13</v>
      </c>
      <c r="N508" s="6" t="inlineStr">
        <is>
          <t>Work Up</t>
        </is>
      </c>
      <c r="O508" s="30" t="n">
        <v>16</v>
      </c>
      <c r="P508" s="6" t="inlineStr">
        <is>
          <t>Super Fang</t>
        </is>
      </c>
      <c r="Q508" s="30" t="n">
        <v>19</v>
      </c>
      <c r="R508" s="6" t="inlineStr">
        <is>
          <t>Crunch</t>
        </is>
      </c>
      <c r="S508" s="30" t="n">
        <v>22</v>
      </c>
      <c r="T508" s="6" t="inlineStr">
        <is>
          <t>Detect</t>
        </is>
      </c>
      <c r="U508" s="30" t="n">
        <v>25</v>
      </c>
      <c r="V508" s="6" t="inlineStr">
        <is>
          <t>Hyper Fang</t>
        </is>
      </c>
      <c r="W508" s="30" t="n">
        <v>28</v>
      </c>
      <c r="X508" s="6" t="inlineStr">
        <is>
          <t>Sucker Punch</t>
        </is>
      </c>
      <c r="Y508" s="30" t="n">
        <v>31</v>
      </c>
      <c r="AR508" s="31" t="n"/>
    </row>
    <row r="509">
      <c r="A509" s="7" t="inlineStr">
        <is>
          <t>WATCHOG</t>
        </is>
      </c>
      <c r="B509" s="6" t="inlineStr">
        <is>
          <t>Confuse Ray</t>
        </is>
      </c>
      <c r="C509" s="30" t="inlineStr">
        <is>
          <t>Evo</t>
        </is>
      </c>
      <c r="D509" s="6" t="inlineStr">
        <is>
          <t>Tackle</t>
        </is>
      </c>
      <c r="E509" s="30" t="n">
        <v>1</v>
      </c>
      <c r="F509" s="6" t="inlineStr">
        <is>
          <t>Leer</t>
        </is>
      </c>
      <c r="G509" s="30" t="n">
        <v>1</v>
      </c>
      <c r="H509" s="6" t="inlineStr">
        <is>
          <t>Quick Attack</t>
        </is>
      </c>
      <c r="I509" s="30" t="n">
        <v>4</v>
      </c>
      <c r="J509" s="6" t="inlineStr">
        <is>
          <t>Bite</t>
        </is>
      </c>
      <c r="K509" s="30" t="n">
        <v>7</v>
      </c>
      <c r="L509" s="6" t="inlineStr">
        <is>
          <t>Hypnosis</t>
        </is>
      </c>
      <c r="M509" s="30" t="n">
        <v>10</v>
      </c>
      <c r="N509" s="6" t="inlineStr">
        <is>
          <t>Headbutt</t>
        </is>
      </c>
      <c r="O509" s="30" t="n">
        <v>13</v>
      </c>
      <c r="P509" s="6" t="inlineStr">
        <is>
          <t>Work Up</t>
        </is>
      </c>
      <c r="Q509" s="30" t="n">
        <v>16</v>
      </c>
      <c r="R509" s="6" t="inlineStr">
        <is>
          <t>Super Fang</t>
        </is>
      </c>
      <c r="S509" s="30" t="n">
        <v>20</v>
      </c>
      <c r="T509" s="6" t="inlineStr">
        <is>
          <t>Crunch</t>
        </is>
      </c>
      <c r="U509" s="30" t="n">
        <v>24</v>
      </c>
      <c r="V509" s="6" t="inlineStr">
        <is>
          <t>Detect</t>
        </is>
      </c>
      <c r="W509" s="30" t="n">
        <v>25</v>
      </c>
      <c r="X509" s="6" t="inlineStr">
        <is>
          <t>Hyper Fang</t>
        </is>
      </c>
      <c r="Y509" s="30" t="n">
        <v>28</v>
      </c>
      <c r="Z509" s="6" t="inlineStr">
        <is>
          <t>Sucker Punch</t>
        </is>
      </c>
      <c r="AA509" s="30" t="n">
        <v>31</v>
      </c>
      <c r="AB509" s="6" t="inlineStr">
        <is>
          <t>Mean Look</t>
        </is>
      </c>
      <c r="AC509" s="30" t="n">
        <v>36</v>
      </c>
      <c r="AD509" s="6" t="inlineStr">
        <is>
          <t>Parting Shot</t>
        </is>
      </c>
      <c r="AE509" s="30" t="n">
        <v>42</v>
      </c>
      <c r="AF509" s="6" t="inlineStr">
        <is>
          <t>Superpower</t>
        </is>
      </c>
      <c r="AG509" s="30" t="n">
        <v>48</v>
      </c>
      <c r="AR509" s="31" t="n"/>
    </row>
    <row r="510">
      <c r="A510" s="7" t="inlineStr">
        <is>
          <t>LILLIPUP</t>
        </is>
      </c>
      <c r="B510" s="6" t="inlineStr">
        <is>
          <t>Tackle</t>
        </is>
      </c>
      <c r="C510" s="30" t="n">
        <v>1</v>
      </c>
      <c r="D510" s="6" t="inlineStr">
        <is>
          <t>Quick Attack</t>
        </is>
      </c>
      <c r="E510" s="30" t="n">
        <v>1</v>
      </c>
      <c r="F510" s="6" t="inlineStr">
        <is>
          <t>Leer</t>
        </is>
      </c>
      <c r="G510" s="30" t="n">
        <v>5</v>
      </c>
      <c r="H510" s="6" t="inlineStr">
        <is>
          <t>Headbutt</t>
        </is>
      </c>
      <c r="I510" s="30" t="n">
        <v>8</v>
      </c>
      <c r="J510" s="6" t="inlineStr">
        <is>
          <t>Work Up</t>
        </is>
      </c>
      <c r="K510" s="30" t="n">
        <v>12</v>
      </c>
      <c r="L510" s="6" t="inlineStr">
        <is>
          <t>Take Down</t>
        </is>
      </c>
      <c r="M510" s="30" t="n">
        <v>16</v>
      </c>
      <c r="N510" s="6" t="inlineStr">
        <is>
          <t>Yawn</t>
        </is>
      </c>
      <c r="O510" s="30" t="n">
        <v>18</v>
      </c>
      <c r="P510" s="6" t="inlineStr">
        <is>
          <t>Facade</t>
        </is>
      </c>
      <c r="Q510" s="30" t="n">
        <v>20</v>
      </c>
      <c r="R510" s="6" t="inlineStr">
        <is>
          <t>Helping Hand</t>
        </is>
      </c>
      <c r="S510" s="30" t="n">
        <v>24</v>
      </c>
      <c r="T510" s="6" t="inlineStr">
        <is>
          <t>Body Slam</t>
        </is>
      </c>
      <c r="U510" s="30" t="n">
        <v>28</v>
      </c>
      <c r="V510" s="6" t="inlineStr">
        <is>
          <t>Crunch</t>
        </is>
      </c>
      <c r="W510" s="30" t="n">
        <v>32</v>
      </c>
      <c r="X510" s="6" t="inlineStr">
        <is>
          <t>Retaliate</t>
        </is>
      </c>
      <c r="Y510" s="30" t="n">
        <v>36</v>
      </c>
      <c r="Z510" s="6" t="inlineStr">
        <is>
          <t>Hyper Voice</t>
        </is>
      </c>
      <c r="AA510" s="30" t="n">
        <v>40</v>
      </c>
      <c r="AB510" s="6" t="inlineStr">
        <is>
          <t>Double Edge</t>
        </is>
      </c>
      <c r="AC510" s="30" t="n">
        <v>44</v>
      </c>
      <c r="AD510" s="6" t="inlineStr">
        <is>
          <t>Giga Impact</t>
        </is>
      </c>
      <c r="AE510" s="30" t="n">
        <v>48</v>
      </c>
      <c r="AR510" s="31" t="n"/>
    </row>
    <row r="511">
      <c r="A511" s="7" t="inlineStr">
        <is>
          <t>HERDIER</t>
        </is>
      </c>
      <c r="B511" s="6" t="inlineStr">
        <is>
          <t>Tackle</t>
        </is>
      </c>
      <c r="C511" s="30" t="n">
        <v>1</v>
      </c>
      <c r="D511" s="6" t="inlineStr">
        <is>
          <t>Quick Attack</t>
        </is>
      </c>
      <c r="E511" s="30" t="n">
        <v>1</v>
      </c>
      <c r="F511" s="6" t="inlineStr">
        <is>
          <t>Leer</t>
        </is>
      </c>
      <c r="G511" s="30" t="n">
        <v>5</v>
      </c>
      <c r="H511" s="6" t="inlineStr">
        <is>
          <t>Headbutt</t>
        </is>
      </c>
      <c r="I511" s="30" t="n">
        <v>8</v>
      </c>
      <c r="J511" s="6" t="inlineStr">
        <is>
          <t>Work Up</t>
        </is>
      </c>
      <c r="K511" s="30" t="n">
        <v>12</v>
      </c>
      <c r="L511" s="6" t="inlineStr">
        <is>
          <t>Take Down</t>
        </is>
      </c>
      <c r="M511" s="30" t="n">
        <v>16</v>
      </c>
      <c r="N511" s="6" t="inlineStr">
        <is>
          <t>Facade</t>
        </is>
      </c>
      <c r="O511" s="30" t="n">
        <v>20</v>
      </c>
      <c r="P511" s="6" t="inlineStr">
        <is>
          <t>Helping Hand</t>
        </is>
      </c>
      <c r="Q511" s="30" t="n">
        <v>24</v>
      </c>
      <c r="R511" s="6" t="inlineStr">
        <is>
          <t>Body Slam</t>
        </is>
      </c>
      <c r="S511" s="30" t="n">
        <v>28</v>
      </c>
      <c r="T511" s="6" t="inlineStr">
        <is>
          <t>Crunch</t>
        </is>
      </c>
      <c r="U511" s="30" t="n">
        <v>32</v>
      </c>
      <c r="V511" s="6" t="inlineStr">
        <is>
          <t>Retaliate</t>
        </is>
      </c>
      <c r="W511" s="30" t="n">
        <v>36</v>
      </c>
      <c r="X511" s="6" t="inlineStr">
        <is>
          <t>Hyper Voice</t>
        </is>
      </c>
      <c r="Y511" s="30" t="n">
        <v>40</v>
      </c>
      <c r="Z511" s="6" t="inlineStr">
        <is>
          <t>Double Edge</t>
        </is>
      </c>
      <c r="AA511" s="30" t="n">
        <v>44</v>
      </c>
      <c r="AB511" s="6" t="inlineStr">
        <is>
          <t>Giga Impact</t>
        </is>
      </c>
      <c r="AC511" s="30" t="n">
        <v>48</v>
      </c>
      <c r="AR511" s="31" t="n"/>
    </row>
    <row r="512">
      <c r="A512" s="7" t="inlineStr">
        <is>
          <t>STOUTLAND</t>
        </is>
      </c>
      <c r="B512" s="6" t="inlineStr">
        <is>
          <t>Tackle</t>
        </is>
      </c>
      <c r="C512" s="30" t="n">
        <v>1</v>
      </c>
      <c r="D512" s="6" t="inlineStr">
        <is>
          <t>Leer</t>
        </is>
      </c>
      <c r="E512" s="30" t="n">
        <v>1</v>
      </c>
      <c r="F512" s="6" t="inlineStr">
        <is>
          <t>Odor Sleuth</t>
        </is>
      </c>
      <c r="G512" s="30" t="n">
        <v>5</v>
      </c>
      <c r="H512" s="6" t="inlineStr">
        <is>
          <t>Bite</t>
        </is>
      </c>
      <c r="I512" s="30" t="n">
        <v>8</v>
      </c>
      <c r="J512" s="6" t="inlineStr">
        <is>
          <t>Helping Hand</t>
        </is>
      </c>
      <c r="K512" s="30" t="n">
        <v>12</v>
      </c>
      <c r="L512" s="6" t="inlineStr">
        <is>
          <t>Take Down</t>
        </is>
      </c>
      <c r="M512" s="30" t="n">
        <v>16</v>
      </c>
      <c r="N512" s="6" t="inlineStr">
        <is>
          <t>Crunch</t>
        </is>
      </c>
      <c r="O512" s="30" t="n">
        <v>20</v>
      </c>
      <c r="P512" s="6" t="inlineStr">
        <is>
          <t>Yawn</t>
        </is>
      </c>
      <c r="Q512" s="30" t="n">
        <v>24</v>
      </c>
      <c r="R512" s="6" t="inlineStr">
        <is>
          <t>Roar</t>
        </is>
      </c>
      <c r="S512" s="30" t="n">
        <v>28</v>
      </c>
      <c r="T512" s="6" t="inlineStr">
        <is>
          <t>Retaliate</t>
        </is>
      </c>
      <c r="U512" s="30" t="n">
        <v>32</v>
      </c>
      <c r="V512" s="6" t="inlineStr">
        <is>
          <t>Last Resort</t>
        </is>
      </c>
      <c r="W512" s="30" t="n">
        <v>40</v>
      </c>
      <c r="X512" s="6" t="inlineStr">
        <is>
          <t>Play Rough</t>
        </is>
      </c>
      <c r="Y512" s="30" t="n">
        <v>40</v>
      </c>
      <c r="Z512" s="6" t="inlineStr">
        <is>
          <t>Double Edge</t>
        </is>
      </c>
      <c r="AA512" s="30" t="n">
        <v>44</v>
      </c>
      <c r="AB512" s="6" t="inlineStr">
        <is>
          <t>Superpower</t>
        </is>
      </c>
      <c r="AC512" s="30" t="n">
        <v>48</v>
      </c>
      <c r="AR512" s="31" t="n"/>
    </row>
    <row r="513">
      <c r="A513" s="7" t="inlineStr">
        <is>
          <t>PURRLOIN</t>
        </is>
      </c>
      <c r="B513" s="6" t="inlineStr">
        <is>
          <t>Scratch</t>
        </is>
      </c>
      <c r="C513" s="30" t="n">
        <v>1</v>
      </c>
      <c r="D513" s="6" t="inlineStr">
        <is>
          <t>Leer</t>
        </is>
      </c>
      <c r="E513" s="30" t="n">
        <v>1</v>
      </c>
      <c r="F513" s="6" t="inlineStr">
        <is>
          <t>Pursuit</t>
        </is>
      </c>
      <c r="G513" s="30" t="n">
        <v>5</v>
      </c>
      <c r="H513" s="6" t="inlineStr">
        <is>
          <t>Snarl</t>
        </is>
      </c>
      <c r="I513" s="30" t="n">
        <v>8</v>
      </c>
      <c r="J513" s="6" t="inlineStr">
        <is>
          <t>Assurance</t>
        </is>
      </c>
      <c r="K513" s="30" t="n">
        <v>12</v>
      </c>
      <c r="L513" s="6" t="inlineStr">
        <is>
          <t>Feint Attack</t>
        </is>
      </c>
      <c r="M513" s="30" t="n">
        <v>16</v>
      </c>
      <c r="N513" s="6" t="inlineStr">
        <is>
          <t>Taunt</t>
        </is>
      </c>
      <c r="O513" s="30" t="n">
        <v>20</v>
      </c>
      <c r="P513" s="6" t="inlineStr">
        <is>
          <t>Fake Out</t>
        </is>
      </c>
      <c r="Q513" s="30" t="n">
        <v>22</v>
      </c>
      <c r="R513" s="6" t="inlineStr">
        <is>
          <t>Bite</t>
        </is>
      </c>
      <c r="S513" s="30" t="n">
        <v>24</v>
      </c>
      <c r="T513" s="6" t="inlineStr">
        <is>
          <t>Knock Off</t>
        </is>
      </c>
      <c r="U513" s="30" t="n">
        <v>28</v>
      </c>
      <c r="V513" s="6" t="inlineStr">
        <is>
          <t>Night Slash</t>
        </is>
      </c>
      <c r="W513" s="30" t="n">
        <v>32</v>
      </c>
      <c r="X513" s="6" t="inlineStr">
        <is>
          <t>Crunch</t>
        </is>
      </c>
      <c r="Y513" s="30" t="n">
        <v>36</v>
      </c>
      <c r="Z513" s="6" t="inlineStr">
        <is>
          <t>Dark Pulse</t>
        </is>
      </c>
      <c r="AA513" s="30" t="n">
        <v>40</v>
      </c>
      <c r="AB513" s="6" t="inlineStr">
        <is>
          <t>Sucker Punch</t>
        </is>
      </c>
      <c r="AC513" s="30" t="n">
        <v>44</v>
      </c>
      <c r="AD513" s="6" t="inlineStr">
        <is>
          <t>Foul Play</t>
        </is>
      </c>
      <c r="AE513" s="30" t="n">
        <v>48</v>
      </c>
      <c r="AR513" s="31" t="n"/>
    </row>
    <row r="514">
      <c r="A514" s="7" t="inlineStr">
        <is>
          <t>LIEPARD</t>
        </is>
      </c>
      <c r="B514" s="6" t="inlineStr">
        <is>
          <t>Scratch</t>
        </is>
      </c>
      <c r="C514" s="30" t="n">
        <v>1</v>
      </c>
      <c r="D514" s="6" t="inlineStr">
        <is>
          <t>Growl</t>
        </is>
      </c>
      <c r="E514" s="30" t="n">
        <v>1</v>
      </c>
      <c r="F514" s="6" t="inlineStr">
        <is>
          <t>Assist</t>
        </is>
      </c>
      <c r="G514" s="30" t="n">
        <v>5</v>
      </c>
      <c r="H514" s="6" t="inlineStr">
        <is>
          <t>Sand Attack</t>
        </is>
      </c>
      <c r="I514" s="30" t="n">
        <v>8</v>
      </c>
      <c r="J514" s="6" t="inlineStr">
        <is>
          <t>Fake Out</t>
        </is>
      </c>
      <c r="K514" s="30" t="n">
        <v>12</v>
      </c>
      <c r="L514" s="6" t="inlineStr">
        <is>
          <t>Taunt</t>
        </is>
      </c>
      <c r="M514" s="30" t="n">
        <v>16</v>
      </c>
      <c r="N514" s="6" t="inlineStr">
        <is>
          <t>Pursuit</t>
        </is>
      </c>
      <c r="O514" s="30" t="n">
        <v>20</v>
      </c>
      <c r="P514" s="6" t="inlineStr">
        <is>
          <t>Night Slash</t>
        </is>
      </c>
      <c r="Q514" s="30" t="n">
        <v>28</v>
      </c>
      <c r="R514" s="6" t="inlineStr">
        <is>
          <t>Knock Off</t>
        </is>
      </c>
      <c r="S514" s="30" t="n">
        <v>30</v>
      </c>
      <c r="T514" s="6" t="inlineStr">
        <is>
          <t>Nasty Plot</t>
        </is>
      </c>
      <c r="U514" s="30" t="n">
        <v>32</v>
      </c>
      <c r="V514" s="6" t="inlineStr">
        <is>
          <t>Play Rough</t>
        </is>
      </c>
      <c r="W514" s="30" t="n">
        <v>36</v>
      </c>
      <c r="X514" s="6" t="inlineStr">
        <is>
          <t>Sucker Punch</t>
        </is>
      </c>
      <c r="Y514" s="30" t="n">
        <v>40</v>
      </c>
      <c r="Z514" s="6" t="inlineStr">
        <is>
          <t>Dark Pulse</t>
        </is>
      </c>
      <c r="AA514" s="30" t="n">
        <v>44</v>
      </c>
      <c r="AB514" s="6" t="inlineStr">
        <is>
          <t>Parting Shot</t>
        </is>
      </c>
      <c r="AC514" s="30" t="n">
        <v>48</v>
      </c>
      <c r="AR514" s="31" t="n"/>
    </row>
    <row r="515">
      <c r="A515" s="7" t="inlineStr">
        <is>
          <t>PANSAGE</t>
        </is>
      </c>
      <c r="B515" s="6" t="inlineStr">
        <is>
          <t>Tackle</t>
        </is>
      </c>
      <c r="C515" s="30" t="n">
        <v>1</v>
      </c>
      <c r="D515" s="6" t="inlineStr">
        <is>
          <t>Leer</t>
        </is>
      </c>
      <c r="E515" s="30" t="n">
        <v>1</v>
      </c>
      <c r="F515" s="6" t="inlineStr">
        <is>
          <t>Absorb</t>
        </is>
      </c>
      <c r="G515" s="30" t="n">
        <v>5</v>
      </c>
      <c r="H515" s="6" t="inlineStr">
        <is>
          <t>Vine Whip</t>
        </is>
      </c>
      <c r="I515" s="30" t="n">
        <v>8</v>
      </c>
      <c r="J515" s="6" t="inlineStr">
        <is>
          <t>Leech Seed</t>
        </is>
      </c>
      <c r="K515" s="30" t="n">
        <v>12</v>
      </c>
      <c r="L515" s="6" t="inlineStr">
        <is>
          <t>Razor Leaf</t>
        </is>
      </c>
      <c r="M515" s="30" t="n">
        <v>16</v>
      </c>
      <c r="N515" s="6" t="inlineStr">
        <is>
          <t>Mega Drain</t>
        </is>
      </c>
      <c r="O515" s="30" t="n">
        <v>20</v>
      </c>
      <c r="P515" s="6" t="inlineStr">
        <is>
          <t>Synthesis</t>
        </is>
      </c>
      <c r="Q515" s="30" t="n">
        <v>24</v>
      </c>
      <c r="R515" s="6" t="inlineStr">
        <is>
          <t>Seed Bomb</t>
        </is>
      </c>
      <c r="S515" s="30" t="n">
        <v>28</v>
      </c>
      <c r="T515" s="6" t="inlineStr">
        <is>
          <t>Giga Drain</t>
        </is>
      </c>
      <c r="U515" s="30" t="n">
        <v>32</v>
      </c>
      <c r="V515" s="6" t="inlineStr">
        <is>
          <t>Energy Ball</t>
        </is>
      </c>
      <c r="W515" s="30" t="n">
        <v>36</v>
      </c>
      <c r="X515" s="6" t="inlineStr">
        <is>
          <t>Drain Punch</t>
        </is>
      </c>
      <c r="Y515" s="30" t="n">
        <v>36</v>
      </c>
      <c r="Z515" s="6" t="inlineStr">
        <is>
          <t>Leaf Blade</t>
        </is>
      </c>
      <c r="AA515" s="30" t="n">
        <v>40</v>
      </c>
      <c r="AB515" s="6" t="inlineStr">
        <is>
          <t>Petal Blizzard</t>
        </is>
      </c>
      <c r="AC515" s="30" t="n">
        <v>44</v>
      </c>
      <c r="AD515" s="6" t="inlineStr">
        <is>
          <t>Power Whip</t>
        </is>
      </c>
      <c r="AE515" s="30" t="n">
        <v>48</v>
      </c>
      <c r="AR515" s="31" t="n"/>
    </row>
    <row r="516">
      <c r="A516" s="7" t="inlineStr">
        <is>
          <t>SIMISAGE</t>
        </is>
      </c>
      <c r="B516" s="6" t="inlineStr">
        <is>
          <t>Tackle</t>
        </is>
      </c>
      <c r="C516" s="30" t="n">
        <v>1</v>
      </c>
      <c r="D516" s="6" t="inlineStr">
        <is>
          <t>Leer</t>
        </is>
      </c>
      <c r="E516" s="30" t="n">
        <v>1</v>
      </c>
      <c r="F516" s="6" t="inlineStr">
        <is>
          <t>Absorb</t>
        </is>
      </c>
      <c r="G516" s="30" t="n">
        <v>1</v>
      </c>
      <c r="H516" s="6" t="inlineStr">
        <is>
          <t>Vine Whip</t>
        </is>
      </c>
      <c r="I516" s="30" t="n">
        <v>1</v>
      </c>
      <c r="J516" s="6" t="inlineStr">
        <is>
          <t>Razor Leaf</t>
        </is>
      </c>
      <c r="K516" s="30" t="n">
        <v>25</v>
      </c>
      <c r="L516" s="6" t="inlineStr">
        <is>
          <t>Seed Bomb</t>
        </is>
      </c>
      <c r="M516" s="30" t="n">
        <v>32</v>
      </c>
      <c r="N516" s="6" t="inlineStr">
        <is>
          <t>Energy Ball</t>
        </is>
      </c>
      <c r="O516" s="30" t="n">
        <v>40</v>
      </c>
      <c r="P516" s="6" t="inlineStr">
        <is>
          <t>Petal Blizzard</t>
        </is>
      </c>
      <c r="Q516" s="30" t="n">
        <v>48</v>
      </c>
      <c r="R516" s="6" t="inlineStr">
        <is>
          <t>Power Whip</t>
        </is>
      </c>
      <c r="S516" s="30" t="n">
        <v>62</v>
      </c>
      <c r="AR516" s="31" t="n"/>
    </row>
    <row r="517">
      <c r="A517" s="7" t="inlineStr">
        <is>
          <t>PANSEAR</t>
        </is>
      </c>
      <c r="B517" s="6" t="inlineStr">
        <is>
          <t>Tackle</t>
        </is>
      </c>
      <c r="C517" s="30" t="n">
        <v>1</v>
      </c>
      <c r="D517" s="6" t="inlineStr">
        <is>
          <t>Growl</t>
        </is>
      </c>
      <c r="E517" s="30" t="n">
        <v>1</v>
      </c>
      <c r="F517" s="6" t="inlineStr">
        <is>
          <t>Ember</t>
        </is>
      </c>
      <c r="G517" s="30" t="n">
        <v>5</v>
      </c>
      <c r="H517" s="6" t="inlineStr">
        <is>
          <t>Quick Attack</t>
        </is>
      </c>
      <c r="I517" s="30" t="n">
        <v>8</v>
      </c>
      <c r="J517" s="6" t="inlineStr">
        <is>
          <t>Flame Charge</t>
        </is>
      </c>
      <c r="K517" s="30" t="n">
        <v>12</v>
      </c>
      <c r="L517" s="6" t="inlineStr">
        <is>
          <t>Fire Spin</t>
        </is>
      </c>
      <c r="M517" s="30" t="n">
        <v>16</v>
      </c>
      <c r="N517" s="6" t="inlineStr">
        <is>
          <t>Fire Fang</t>
        </is>
      </c>
      <c r="O517" s="30" t="n">
        <v>20</v>
      </c>
      <c r="P517" s="6" t="inlineStr">
        <is>
          <t>Will O Wisp</t>
        </is>
      </c>
      <c r="Q517" s="30" t="n">
        <v>24</v>
      </c>
      <c r="R517" s="6" t="inlineStr">
        <is>
          <t>Flame Burst</t>
        </is>
      </c>
      <c r="S517" s="30" t="n">
        <v>28</v>
      </c>
      <c r="T517" s="6" t="inlineStr">
        <is>
          <t>Flamethrower</t>
        </is>
      </c>
      <c r="U517" s="30" t="n">
        <v>28</v>
      </c>
      <c r="V517" s="6" t="inlineStr">
        <is>
          <t>Recycle</t>
        </is>
      </c>
      <c r="W517" s="30" t="n">
        <v>36</v>
      </c>
      <c r="X517" s="6" t="inlineStr">
        <is>
          <t>Nasty Plot</t>
        </is>
      </c>
      <c r="Y517" s="30" t="n">
        <v>36</v>
      </c>
      <c r="Z517" s="6" t="inlineStr">
        <is>
          <t>Heat Wave</t>
        </is>
      </c>
      <c r="AA517" s="30" t="n">
        <v>40</v>
      </c>
      <c r="AB517" s="6" t="inlineStr">
        <is>
          <t>Fire Blast</t>
        </is>
      </c>
      <c r="AC517" s="30" t="n">
        <v>44</v>
      </c>
      <c r="AD517" s="6" t="inlineStr">
        <is>
          <t>Flare Blitz</t>
        </is>
      </c>
      <c r="AE517" s="30" t="n">
        <v>48</v>
      </c>
      <c r="AR517" s="31" t="n"/>
    </row>
    <row r="518">
      <c r="A518" s="7" t="inlineStr">
        <is>
          <t>SIMISEAR</t>
        </is>
      </c>
      <c r="B518" s="6" t="inlineStr">
        <is>
          <t>Tackle</t>
        </is>
      </c>
      <c r="C518" s="30" t="n">
        <v>1</v>
      </c>
      <c r="D518" s="6" t="inlineStr">
        <is>
          <t>Growl</t>
        </is>
      </c>
      <c r="E518" s="30" t="n">
        <v>1</v>
      </c>
      <c r="F518" s="6" t="inlineStr">
        <is>
          <t>Ember</t>
        </is>
      </c>
      <c r="G518" s="30" t="n">
        <v>1</v>
      </c>
      <c r="H518" s="6" t="inlineStr">
        <is>
          <t>Quick Attack</t>
        </is>
      </c>
      <c r="I518" s="30" t="n">
        <v>1</v>
      </c>
      <c r="J518" s="6" t="inlineStr">
        <is>
          <t>Fire Spin</t>
        </is>
      </c>
      <c r="K518" s="30" t="n">
        <v>25</v>
      </c>
      <c r="L518" s="6" t="inlineStr">
        <is>
          <t>Flame Burst</t>
        </is>
      </c>
      <c r="M518" s="30" t="n">
        <v>32</v>
      </c>
      <c r="N518" s="6" t="inlineStr">
        <is>
          <t>Fury Swipes</t>
        </is>
      </c>
      <c r="O518" s="30" t="n">
        <v>40</v>
      </c>
      <c r="P518" s="6" t="inlineStr">
        <is>
          <t>Fire Blast</t>
        </is>
      </c>
      <c r="Q518" s="30" t="n">
        <v>48</v>
      </c>
      <c r="R518" s="6" t="inlineStr">
        <is>
          <t>Flare Blitz</t>
        </is>
      </c>
      <c r="S518" s="30" t="n">
        <v>62</v>
      </c>
      <c r="AR518" s="31" t="n"/>
    </row>
    <row r="519">
      <c r="A519" s="7" t="inlineStr">
        <is>
          <t>PANPOUR</t>
        </is>
      </c>
      <c r="B519" s="6" t="inlineStr">
        <is>
          <t>Tackle</t>
        </is>
      </c>
      <c r="C519" s="30" t="n">
        <v>1</v>
      </c>
      <c r="D519" s="6" t="inlineStr">
        <is>
          <t>Tail Whip</t>
        </is>
      </c>
      <c r="E519" s="30" t="n">
        <v>1</v>
      </c>
      <c r="F519" s="6" t="inlineStr">
        <is>
          <t>Water Gun</t>
        </is>
      </c>
      <c r="G519" s="30" t="n">
        <v>5</v>
      </c>
      <c r="H519" s="6" t="inlineStr">
        <is>
          <t>Aqua Jet</t>
        </is>
      </c>
      <c r="I519" s="30" t="n">
        <v>8</v>
      </c>
      <c r="J519" s="6" t="inlineStr">
        <is>
          <t>Water Pulse</t>
        </is>
      </c>
      <c r="K519" s="30" t="n">
        <v>12</v>
      </c>
      <c r="L519" s="6" t="inlineStr">
        <is>
          <t>Water Sport</t>
        </is>
      </c>
      <c r="M519" s="30" t="n">
        <v>16</v>
      </c>
      <c r="N519" s="6" t="inlineStr">
        <is>
          <t>Bubble Beam</t>
        </is>
      </c>
      <c r="O519" s="30" t="n">
        <v>20</v>
      </c>
      <c r="P519" s="6" t="inlineStr">
        <is>
          <t>Aqua Ring</t>
        </is>
      </c>
      <c r="Q519" s="30" t="n">
        <v>24</v>
      </c>
      <c r="R519" s="6" t="inlineStr">
        <is>
          <t>Brine</t>
        </is>
      </c>
      <c r="S519" s="30" t="n">
        <v>28</v>
      </c>
      <c r="T519" s="6" t="inlineStr">
        <is>
          <t>Surf</t>
        </is>
      </c>
      <c r="U519" s="30" t="n">
        <v>28</v>
      </c>
      <c r="V519" s="6" t="inlineStr">
        <is>
          <t>Aqua Tail</t>
        </is>
      </c>
      <c r="W519" s="30" t="n">
        <v>32</v>
      </c>
      <c r="X519" s="6" t="inlineStr">
        <is>
          <t>Psychic</t>
        </is>
      </c>
      <c r="Y519" s="30" t="n">
        <v>36</v>
      </c>
      <c r="Z519" s="6" t="inlineStr">
        <is>
          <t>Natural Gift</t>
        </is>
      </c>
      <c r="AA519" s="30" t="n">
        <v>40</v>
      </c>
      <c r="AB519" s="6" t="inlineStr">
        <is>
          <t>Hydro Pump</t>
        </is>
      </c>
      <c r="AC519" s="30" t="n">
        <v>44</v>
      </c>
      <c r="AD519" s="6" t="inlineStr">
        <is>
          <t>Crunch</t>
        </is>
      </c>
      <c r="AE519" s="30" t="n">
        <v>48</v>
      </c>
      <c r="AR519" s="31" t="n"/>
    </row>
    <row r="520">
      <c r="A520" s="7" t="inlineStr">
        <is>
          <t>SIMIPOUR</t>
        </is>
      </c>
      <c r="B520" s="6" t="inlineStr">
        <is>
          <t>Tackle</t>
        </is>
      </c>
      <c r="C520" s="30" t="n">
        <v>1</v>
      </c>
      <c r="D520" s="6" t="inlineStr">
        <is>
          <t>Tail Whip</t>
        </is>
      </c>
      <c r="E520" s="30" t="n">
        <v>1</v>
      </c>
      <c r="F520" s="6" t="inlineStr">
        <is>
          <t>Water Gun</t>
        </is>
      </c>
      <c r="G520" s="30" t="n">
        <v>1</v>
      </c>
      <c r="H520" s="6" t="inlineStr">
        <is>
          <t>Aqua Jet</t>
        </is>
      </c>
      <c r="I520" s="30" t="n">
        <v>1</v>
      </c>
      <c r="J520" s="6" t="inlineStr">
        <is>
          <t>Water Sport</t>
        </is>
      </c>
      <c r="K520" s="30" t="n">
        <v>25</v>
      </c>
      <c r="L520" s="6" t="inlineStr">
        <is>
          <t>Brine</t>
        </is>
      </c>
      <c r="M520" s="30" t="n">
        <v>32</v>
      </c>
      <c r="N520" s="6" t="inlineStr">
        <is>
          <t>Surf</t>
        </is>
      </c>
      <c r="O520" s="30" t="n">
        <v>40</v>
      </c>
      <c r="P520" s="6" t="inlineStr">
        <is>
          <t>Hydro Pump</t>
        </is>
      </c>
      <c r="Q520" s="30" t="n">
        <v>48</v>
      </c>
      <c r="R520" s="6" t="inlineStr">
        <is>
          <t>Fury Swipes</t>
        </is>
      </c>
      <c r="S520" s="30" t="n">
        <v>62</v>
      </c>
      <c r="AR520" s="31" t="n"/>
    </row>
    <row r="521">
      <c r="A521" s="7" t="inlineStr">
        <is>
          <t>MUNNA</t>
        </is>
      </c>
      <c r="B521" s="6" t="inlineStr">
        <is>
          <t>Confusion</t>
        </is>
      </c>
      <c r="C521" s="30" t="n">
        <v>1</v>
      </c>
      <c r="D521" s="6" t="inlineStr">
        <is>
          <t>Leer</t>
        </is>
      </c>
      <c r="E521" s="30" t="n">
        <v>1</v>
      </c>
      <c r="F521" s="6" t="inlineStr">
        <is>
          <t>Disable</t>
        </is>
      </c>
      <c r="G521" s="30" t="n">
        <v>5</v>
      </c>
      <c r="H521" s="6" t="inlineStr">
        <is>
          <t>Psybeam</t>
        </is>
      </c>
      <c r="I521" s="30" t="n">
        <v>8</v>
      </c>
      <c r="J521" s="6" t="inlineStr">
        <is>
          <t>Light Screen</t>
        </is>
      </c>
      <c r="K521" s="30" t="n">
        <v>12</v>
      </c>
      <c r="L521" s="6" t="inlineStr">
        <is>
          <t>Reflect</t>
        </is>
      </c>
      <c r="M521" s="30" t="n">
        <v>16</v>
      </c>
      <c r="N521" s="6" t="inlineStr">
        <is>
          <t>Calm Mind</t>
        </is>
      </c>
      <c r="O521" s="30" t="n">
        <v>20</v>
      </c>
      <c r="P521" s="6" t="inlineStr">
        <is>
          <t>Psyshock</t>
        </is>
      </c>
      <c r="Q521" s="30" t="n">
        <v>24</v>
      </c>
      <c r="R521" s="6" t="inlineStr">
        <is>
          <t>Extrasensory</t>
        </is>
      </c>
      <c r="S521" s="30" t="n">
        <v>28</v>
      </c>
      <c r="T521" s="6" t="inlineStr">
        <is>
          <t>Recover</t>
        </is>
      </c>
      <c r="U521" s="30" t="n">
        <v>32</v>
      </c>
      <c r="V521" s="6" t="inlineStr">
        <is>
          <t>Moonblast</t>
        </is>
      </c>
      <c r="W521" s="30" t="n">
        <v>35</v>
      </c>
      <c r="X521" s="6" t="inlineStr">
        <is>
          <t>Psychic</t>
        </is>
      </c>
      <c r="Y521" s="30" t="n">
        <v>36</v>
      </c>
      <c r="Z521" s="6" t="inlineStr">
        <is>
          <t>Future Sight</t>
        </is>
      </c>
      <c r="AA521" s="30" t="n">
        <v>40</v>
      </c>
      <c r="AB521" s="6" t="inlineStr">
        <is>
          <t>Trick Room</t>
        </is>
      </c>
      <c r="AC521" s="30" t="n">
        <v>44</v>
      </c>
      <c r="AD521" s="6" t="inlineStr">
        <is>
          <t>Psycho Boost</t>
        </is>
      </c>
      <c r="AE521" s="30" t="n">
        <v>48</v>
      </c>
      <c r="AR521" s="31" t="n"/>
    </row>
    <row r="522">
      <c r="A522" s="7" t="inlineStr">
        <is>
          <t>MUSHARNA</t>
        </is>
      </c>
      <c r="B522" s="6" t="inlineStr">
        <is>
          <t>Confusion</t>
        </is>
      </c>
      <c r="C522" s="30" t="n">
        <v>1</v>
      </c>
      <c r="D522" s="6" t="inlineStr">
        <is>
          <t>Leer</t>
        </is>
      </c>
      <c r="E522" s="30" t="n">
        <v>1</v>
      </c>
      <c r="F522" s="6" t="inlineStr">
        <is>
          <t>Disable</t>
        </is>
      </c>
      <c r="G522" s="30" t="n">
        <v>1</v>
      </c>
      <c r="H522" s="6" t="inlineStr">
        <is>
          <t>Psybeam</t>
        </is>
      </c>
      <c r="I522" s="30" t="n">
        <v>1</v>
      </c>
      <c r="J522" s="6" t="inlineStr">
        <is>
          <t>Reflect</t>
        </is>
      </c>
      <c r="K522" s="30" t="n">
        <v>25</v>
      </c>
      <c r="L522" s="6" t="inlineStr">
        <is>
          <t>Extrasensory</t>
        </is>
      </c>
      <c r="M522" s="30" t="n">
        <v>32</v>
      </c>
      <c r="N522" s="6" t="inlineStr">
        <is>
          <t>Psychic</t>
        </is>
      </c>
      <c r="O522" s="30" t="n">
        <v>40</v>
      </c>
      <c r="P522" s="6" t="inlineStr">
        <is>
          <t>Trick Room</t>
        </is>
      </c>
      <c r="Q522" s="30" t="n">
        <v>48</v>
      </c>
      <c r="R522" s="6" t="inlineStr">
        <is>
          <t>Psycho Boost</t>
        </is>
      </c>
      <c r="S522" s="30" t="n">
        <v>62</v>
      </c>
      <c r="AR522" s="31" t="n"/>
    </row>
    <row r="523">
      <c r="A523" s="7" t="inlineStr">
        <is>
          <t>PIDOVE</t>
        </is>
      </c>
      <c r="B523" s="6" t="inlineStr">
        <is>
          <t>Tackle</t>
        </is>
      </c>
      <c r="C523" s="30" t="n">
        <v>1</v>
      </c>
      <c r="D523" s="6" t="inlineStr">
        <is>
          <t>Quick Attack</t>
        </is>
      </c>
      <c r="E523" s="30" t="n">
        <v>1</v>
      </c>
      <c r="F523" s="6" t="inlineStr">
        <is>
          <t>Leer</t>
        </is>
      </c>
      <c r="G523" s="30" t="n">
        <v>5</v>
      </c>
      <c r="H523" s="6" t="inlineStr">
        <is>
          <t>Headbutt</t>
        </is>
      </c>
      <c r="I523" s="30" t="n">
        <v>8</v>
      </c>
      <c r="J523" s="6" t="inlineStr">
        <is>
          <t>Work Up</t>
        </is>
      </c>
      <c r="K523" s="30" t="n">
        <v>12</v>
      </c>
      <c r="L523" s="6" t="inlineStr">
        <is>
          <t>Take Down</t>
        </is>
      </c>
      <c r="M523" s="30" t="n">
        <v>16</v>
      </c>
      <c r="N523" s="6" t="inlineStr">
        <is>
          <t>Facade</t>
        </is>
      </c>
      <c r="O523" s="30" t="n">
        <v>20</v>
      </c>
      <c r="P523" s="6" t="inlineStr">
        <is>
          <t>Helping Hand</t>
        </is>
      </c>
      <c r="Q523" s="30" t="n">
        <v>24</v>
      </c>
      <c r="R523" s="6" t="inlineStr">
        <is>
          <t>Body Slam</t>
        </is>
      </c>
      <c r="S523" s="30" t="n">
        <v>28</v>
      </c>
      <c r="T523" s="6" t="inlineStr">
        <is>
          <t>Crunch</t>
        </is>
      </c>
      <c r="U523" s="30" t="n">
        <v>32</v>
      </c>
      <c r="V523" s="6" t="inlineStr">
        <is>
          <t>Retaliate</t>
        </is>
      </c>
      <c r="W523" s="30" t="n">
        <v>36</v>
      </c>
      <c r="X523" s="6" t="inlineStr">
        <is>
          <t>Hyper Voice</t>
        </is>
      </c>
      <c r="Y523" s="30" t="n">
        <v>40</v>
      </c>
      <c r="Z523" s="6" t="inlineStr">
        <is>
          <t>Double Edge</t>
        </is>
      </c>
      <c r="AA523" s="30" t="n">
        <v>44</v>
      </c>
      <c r="AB523" s="6" t="inlineStr">
        <is>
          <t>Giga Impact</t>
        </is>
      </c>
      <c r="AC523" s="30" t="n">
        <v>48</v>
      </c>
      <c r="AR523" s="31" t="n"/>
    </row>
    <row r="524">
      <c r="A524" s="7" t="inlineStr">
        <is>
          <t>TRANQUILL</t>
        </is>
      </c>
      <c r="B524" s="6" t="inlineStr">
        <is>
          <t>Tackle</t>
        </is>
      </c>
      <c r="C524" s="30" t="n">
        <v>1</v>
      </c>
      <c r="D524" s="6" t="inlineStr">
        <is>
          <t>Quick Attack</t>
        </is>
      </c>
      <c r="E524" s="30" t="n">
        <v>1</v>
      </c>
      <c r="F524" s="6" t="inlineStr">
        <is>
          <t>Leer</t>
        </is>
      </c>
      <c r="G524" s="30" t="n">
        <v>5</v>
      </c>
      <c r="H524" s="6" t="inlineStr">
        <is>
          <t>Headbutt</t>
        </is>
      </c>
      <c r="I524" s="30" t="n">
        <v>8</v>
      </c>
      <c r="J524" s="6" t="inlineStr">
        <is>
          <t>Work Up</t>
        </is>
      </c>
      <c r="K524" s="30" t="n">
        <v>12</v>
      </c>
      <c r="L524" s="6" t="inlineStr">
        <is>
          <t>Take Down</t>
        </is>
      </c>
      <c r="M524" s="30" t="n">
        <v>16</v>
      </c>
      <c r="N524" s="6" t="inlineStr">
        <is>
          <t>Facade</t>
        </is>
      </c>
      <c r="O524" s="30" t="n">
        <v>20</v>
      </c>
      <c r="P524" s="6" t="inlineStr">
        <is>
          <t>Helping Hand</t>
        </is>
      </c>
      <c r="Q524" s="30" t="n">
        <v>24</v>
      </c>
      <c r="R524" s="6" t="inlineStr">
        <is>
          <t>Body Slam</t>
        </is>
      </c>
      <c r="S524" s="30" t="n">
        <v>28</v>
      </c>
      <c r="T524" s="6" t="inlineStr">
        <is>
          <t>Crunch</t>
        </is>
      </c>
      <c r="U524" s="30" t="n">
        <v>32</v>
      </c>
      <c r="V524" s="6" t="inlineStr">
        <is>
          <t>Retaliate</t>
        </is>
      </c>
      <c r="W524" s="30" t="n">
        <v>36</v>
      </c>
      <c r="X524" s="6" t="inlineStr">
        <is>
          <t>Brave Bird</t>
        </is>
      </c>
      <c r="Y524" s="30" t="n">
        <v>37</v>
      </c>
      <c r="Z524" s="6" t="inlineStr">
        <is>
          <t>Hyper Voice</t>
        </is>
      </c>
      <c r="AA524" s="30" t="n">
        <v>40</v>
      </c>
      <c r="AB524" s="6" t="inlineStr">
        <is>
          <t>Double Edge</t>
        </is>
      </c>
      <c r="AC524" s="30" t="n">
        <v>44</v>
      </c>
      <c r="AD524" s="6" t="inlineStr">
        <is>
          <t>Giga Impact</t>
        </is>
      </c>
      <c r="AE524" s="30" t="n">
        <v>48</v>
      </c>
      <c r="AR524" s="31" t="n"/>
    </row>
    <row r="525">
      <c r="A525" s="7" t="inlineStr">
        <is>
          <t>UNFEZANT</t>
        </is>
      </c>
      <c r="B525" s="6" t="inlineStr">
        <is>
          <t>Tackle</t>
        </is>
      </c>
      <c r="C525" s="30" t="n">
        <v>1</v>
      </c>
      <c r="D525" s="6" t="inlineStr">
        <is>
          <t>Quick Attack</t>
        </is>
      </c>
      <c r="E525" s="30" t="n">
        <v>1</v>
      </c>
      <c r="F525" s="6" t="inlineStr">
        <is>
          <t>Leer</t>
        </is>
      </c>
      <c r="G525" s="30" t="n">
        <v>5</v>
      </c>
      <c r="H525" s="6" t="inlineStr">
        <is>
          <t>Headbutt</t>
        </is>
      </c>
      <c r="I525" s="30" t="n">
        <v>8</v>
      </c>
      <c r="J525" s="6" t="inlineStr">
        <is>
          <t>Work Up</t>
        </is>
      </c>
      <c r="K525" s="30" t="n">
        <v>12</v>
      </c>
      <c r="L525" s="6" t="inlineStr">
        <is>
          <t>Take Down</t>
        </is>
      </c>
      <c r="M525" s="30" t="n">
        <v>16</v>
      </c>
      <c r="N525" s="6" t="inlineStr">
        <is>
          <t>Facade</t>
        </is>
      </c>
      <c r="O525" s="30" t="n">
        <v>20</v>
      </c>
      <c r="P525" s="6" t="inlineStr">
        <is>
          <t>Brave Bird</t>
        </is>
      </c>
      <c r="Q525" s="30" t="n">
        <v>24</v>
      </c>
      <c r="R525" s="6" t="inlineStr">
        <is>
          <t>Body Slam</t>
        </is>
      </c>
      <c r="S525" s="30" t="n">
        <v>28</v>
      </c>
      <c r="T525" s="6" t="inlineStr">
        <is>
          <t>Crunch</t>
        </is>
      </c>
      <c r="U525" s="30" t="n">
        <v>32</v>
      </c>
      <c r="V525" s="6" t="inlineStr">
        <is>
          <t>Hyper Voice</t>
        </is>
      </c>
      <c r="W525" s="30" t="n">
        <v>40</v>
      </c>
      <c r="X525" s="6" t="inlineStr">
        <is>
          <t>Double Edge</t>
        </is>
      </c>
      <c r="Y525" s="30" t="n">
        <v>44</v>
      </c>
      <c r="Z525" s="6" t="inlineStr">
        <is>
          <t>Drill Run</t>
        </is>
      </c>
      <c r="AA525" s="30" t="n">
        <v>44</v>
      </c>
      <c r="AB525" s="6" t="inlineStr">
        <is>
          <t>Roost</t>
        </is>
      </c>
      <c r="AC525" s="30" t="n">
        <v>48</v>
      </c>
      <c r="AR525" s="31" t="n"/>
    </row>
    <row r="526">
      <c r="A526" s="7" t="inlineStr">
        <is>
          <t>BLITZLE</t>
        </is>
      </c>
      <c r="B526" s="6" t="inlineStr">
        <is>
          <t>Tackle</t>
        </is>
      </c>
      <c r="C526" s="30" t="n">
        <v>1</v>
      </c>
      <c r="D526" s="6" t="inlineStr">
        <is>
          <t>Thunder Wave</t>
        </is>
      </c>
      <c r="E526" s="30" t="n">
        <v>1</v>
      </c>
      <c r="F526" s="6" t="inlineStr">
        <is>
          <t>Thunder Shock</t>
        </is>
      </c>
      <c r="G526" s="30" t="n">
        <v>5</v>
      </c>
      <c r="H526" s="6" t="inlineStr">
        <is>
          <t>Quick Attack</t>
        </is>
      </c>
      <c r="I526" s="30" t="n">
        <v>8</v>
      </c>
      <c r="J526" s="6" t="inlineStr">
        <is>
          <t>Charge</t>
        </is>
      </c>
      <c r="K526" s="30" t="n">
        <v>12</v>
      </c>
      <c r="L526" s="6" t="inlineStr">
        <is>
          <t>Spark</t>
        </is>
      </c>
      <c r="M526" s="30" t="n">
        <v>16</v>
      </c>
      <c r="N526" s="6" t="inlineStr">
        <is>
          <t>Volt Switch</t>
        </is>
      </c>
      <c r="O526" s="30" t="n">
        <v>20</v>
      </c>
      <c r="P526" s="6" t="inlineStr">
        <is>
          <t>Electro Ball</t>
        </is>
      </c>
      <c r="Q526" s="30" t="n">
        <v>24</v>
      </c>
      <c r="R526" s="6" t="inlineStr">
        <is>
          <t>Discharge</t>
        </is>
      </c>
      <c r="S526" s="30" t="n">
        <v>28</v>
      </c>
      <c r="T526" s="6" t="inlineStr">
        <is>
          <t>Wild Charge</t>
        </is>
      </c>
      <c r="U526" s="30" t="n">
        <v>30</v>
      </c>
      <c r="V526" s="6" t="inlineStr">
        <is>
          <t>Thunder Fang</t>
        </is>
      </c>
      <c r="W526" s="30" t="n">
        <v>32</v>
      </c>
      <c r="X526" s="6" t="inlineStr">
        <is>
          <t>Thunderbolt</t>
        </is>
      </c>
      <c r="Y526" s="30" t="n">
        <v>36</v>
      </c>
      <c r="Z526" s="6" t="inlineStr">
        <is>
          <t>Thunder</t>
        </is>
      </c>
      <c r="AA526" s="30" t="n">
        <v>44</v>
      </c>
      <c r="AB526" s="6" t="inlineStr">
        <is>
          <t>Electric Terrain</t>
        </is>
      </c>
      <c r="AC526" s="30" t="n">
        <v>48</v>
      </c>
      <c r="AR526" s="31" t="n"/>
    </row>
    <row r="527">
      <c r="A527" s="7" t="inlineStr">
        <is>
          <t>ZEBSTRIKA</t>
        </is>
      </c>
      <c r="B527" s="6" t="inlineStr">
        <is>
          <t>Tackle</t>
        </is>
      </c>
      <c r="C527" s="30" t="n">
        <v>1</v>
      </c>
      <c r="D527" s="6" t="inlineStr">
        <is>
          <t>Thunder Wave</t>
        </is>
      </c>
      <c r="E527" s="30" t="n">
        <v>1</v>
      </c>
      <c r="F527" s="6" t="inlineStr">
        <is>
          <t>Thunder Shock</t>
        </is>
      </c>
      <c r="G527" s="30" t="n">
        <v>5</v>
      </c>
      <c r="H527" s="6" t="inlineStr">
        <is>
          <t>Quick Attack</t>
        </is>
      </c>
      <c r="I527" s="30" t="n">
        <v>8</v>
      </c>
      <c r="J527" s="6" t="inlineStr">
        <is>
          <t>Charge</t>
        </is>
      </c>
      <c r="K527" s="30" t="n">
        <v>12</v>
      </c>
      <c r="L527" s="6" t="inlineStr">
        <is>
          <t>Spark</t>
        </is>
      </c>
      <c r="M527" s="30" t="n">
        <v>16</v>
      </c>
      <c r="N527" s="6" t="inlineStr">
        <is>
          <t>Volt Switch</t>
        </is>
      </c>
      <c r="O527" s="30" t="n">
        <v>20</v>
      </c>
      <c r="P527" s="6" t="inlineStr">
        <is>
          <t>Wild Charge</t>
        </is>
      </c>
      <c r="Q527" s="30" t="n">
        <v>24</v>
      </c>
      <c r="R527" s="6" t="inlineStr">
        <is>
          <t>Discharge</t>
        </is>
      </c>
      <c r="S527" s="30" t="n">
        <v>28</v>
      </c>
      <c r="T527" s="6" t="inlineStr">
        <is>
          <t>Thunder Fang</t>
        </is>
      </c>
      <c r="U527" s="30" t="n">
        <v>32</v>
      </c>
      <c r="V527" s="6" t="inlineStr">
        <is>
          <t>Agility</t>
        </is>
      </c>
      <c r="W527" s="30" t="n">
        <v>39</v>
      </c>
      <c r="X527" s="6" t="inlineStr">
        <is>
          <t>Thunder</t>
        </is>
      </c>
      <c r="Y527" s="30" t="n">
        <v>44</v>
      </c>
      <c r="Z527" s="6" t="inlineStr">
        <is>
          <t>Flame Charge</t>
        </is>
      </c>
      <c r="AA527" s="30" t="n">
        <v>48</v>
      </c>
      <c r="AR527" s="31" t="n"/>
    </row>
    <row r="528">
      <c r="A528" s="7" t="inlineStr">
        <is>
          <t>ROGGENROLA</t>
        </is>
      </c>
      <c r="B528" s="6" t="inlineStr">
        <is>
          <t>Tackle</t>
        </is>
      </c>
      <c r="C528" s="30" t="n">
        <v>1</v>
      </c>
      <c r="D528" s="6" t="inlineStr">
        <is>
          <t>Harden</t>
        </is>
      </c>
      <c r="E528" s="30" t="n">
        <v>1</v>
      </c>
      <c r="F528" s="6" t="inlineStr">
        <is>
          <t>Rock Throw</t>
        </is>
      </c>
      <c r="G528" s="30" t="n">
        <v>5</v>
      </c>
      <c r="H528" s="6" t="inlineStr">
        <is>
          <t>Headbutt</t>
        </is>
      </c>
      <c r="I528" s="30" t="n">
        <v>8</v>
      </c>
      <c r="J528" s="6" t="inlineStr">
        <is>
          <t>Rock Polish</t>
        </is>
      </c>
      <c r="K528" s="30" t="n">
        <v>11</v>
      </c>
      <c r="L528" s="6" t="inlineStr">
        <is>
          <t>Smack Down</t>
        </is>
      </c>
      <c r="M528" s="30" t="n">
        <v>14</v>
      </c>
      <c r="N528" s="6" t="inlineStr">
        <is>
          <t>Rock Tomb</t>
        </is>
      </c>
      <c r="O528" s="30" t="n">
        <v>17</v>
      </c>
      <c r="P528" s="6" t="inlineStr">
        <is>
          <t>Stealth Rock</t>
        </is>
      </c>
      <c r="Q528" s="30" t="n">
        <v>20</v>
      </c>
      <c r="R528" s="6" t="inlineStr">
        <is>
          <t>Bulldoze</t>
        </is>
      </c>
      <c r="S528" s="30" t="n">
        <v>23</v>
      </c>
      <c r="T528" s="6" t="inlineStr">
        <is>
          <t>Rock Slide</t>
        </is>
      </c>
      <c r="U528" s="30" t="n">
        <v>26</v>
      </c>
      <c r="V528" s="6" t="inlineStr">
        <is>
          <t>Iron Defense</t>
        </is>
      </c>
      <c r="W528" s="30" t="n">
        <v>29</v>
      </c>
      <c r="X528" s="6" t="inlineStr">
        <is>
          <t>Explosion</t>
        </is>
      </c>
      <c r="Y528" s="30" t="n">
        <v>32</v>
      </c>
      <c r="Z528" s="6" t="inlineStr">
        <is>
          <t>Stone Edge</t>
        </is>
      </c>
      <c r="AA528" s="30" t="n">
        <v>36</v>
      </c>
      <c r="AR528" s="31" t="n"/>
    </row>
    <row r="529">
      <c r="A529" s="7" t="inlineStr">
        <is>
          <t>BOLDORE</t>
        </is>
      </c>
      <c r="B529" s="6" t="inlineStr">
        <is>
          <t>Power Gem</t>
        </is>
      </c>
      <c r="C529" s="30" t="inlineStr">
        <is>
          <t>Evo</t>
        </is>
      </c>
      <c r="D529" s="6" t="inlineStr">
        <is>
          <t>Tackle</t>
        </is>
      </c>
      <c r="E529" s="30" t="n">
        <v>1</v>
      </c>
      <c r="F529" s="6" t="inlineStr">
        <is>
          <t>Harden</t>
        </is>
      </c>
      <c r="G529" s="30" t="n">
        <v>1</v>
      </c>
      <c r="H529" s="6" t="inlineStr">
        <is>
          <t>Rock Throw</t>
        </is>
      </c>
      <c r="I529" s="30" t="n">
        <v>5</v>
      </c>
      <c r="J529" s="6" t="inlineStr">
        <is>
          <t>Headbutt</t>
        </is>
      </c>
      <c r="K529" s="30" t="n">
        <v>8</v>
      </c>
      <c r="L529" s="6" t="inlineStr">
        <is>
          <t>Rock Polish</t>
        </is>
      </c>
      <c r="M529" s="30" t="n">
        <v>11</v>
      </c>
      <c r="N529" s="6" t="inlineStr">
        <is>
          <t>Smack Down</t>
        </is>
      </c>
      <c r="O529" s="30" t="n">
        <v>14</v>
      </c>
      <c r="P529" s="6" t="inlineStr">
        <is>
          <t>Rock Tomb</t>
        </is>
      </c>
      <c r="Q529" s="30" t="n">
        <v>17</v>
      </c>
      <c r="R529" s="6" t="inlineStr">
        <is>
          <t>Stealth Rock</t>
        </is>
      </c>
      <c r="S529" s="30" t="n">
        <v>20</v>
      </c>
      <c r="T529" s="6" t="inlineStr">
        <is>
          <t>Bulldoze</t>
        </is>
      </c>
      <c r="U529" s="30" t="n">
        <v>23</v>
      </c>
      <c r="V529" s="6" t="inlineStr">
        <is>
          <t>Rock Slide</t>
        </is>
      </c>
      <c r="W529" s="30" t="n">
        <v>26</v>
      </c>
      <c r="X529" s="6" t="inlineStr">
        <is>
          <t>Iron Defense</t>
        </is>
      </c>
      <c r="Y529" s="30" t="n">
        <v>29</v>
      </c>
      <c r="Z529" s="6" t="inlineStr">
        <is>
          <t>Explosion</t>
        </is>
      </c>
      <c r="AA529" s="30" t="n">
        <v>32</v>
      </c>
      <c r="AB529" s="6" t="inlineStr">
        <is>
          <t>Stone Edge</t>
        </is>
      </c>
      <c r="AC529" s="30" t="n">
        <v>36</v>
      </c>
      <c r="AD529" s="6" t="inlineStr">
        <is>
          <t>Head Smash</t>
        </is>
      </c>
      <c r="AE529" s="30" t="n">
        <v>40</v>
      </c>
      <c r="AR529" s="31" t="n"/>
    </row>
    <row r="530">
      <c r="A530" s="7" t="inlineStr">
        <is>
          <t>GIGALITH</t>
        </is>
      </c>
      <c r="B530" s="6" t="inlineStr">
        <is>
          <t>Tackle</t>
        </is>
      </c>
      <c r="C530" s="30" t="n">
        <v>1</v>
      </c>
      <c r="D530" s="6" t="inlineStr">
        <is>
          <t>Harden</t>
        </is>
      </c>
      <c r="E530" s="30" t="n">
        <v>1</v>
      </c>
      <c r="F530" s="6" t="inlineStr">
        <is>
          <t>Rock Blast</t>
        </is>
      </c>
      <c r="G530" s="30" t="n">
        <v>5</v>
      </c>
      <c r="H530" s="6" t="inlineStr">
        <is>
          <t>Smack Down</t>
        </is>
      </c>
      <c r="I530" s="30" t="n">
        <v>8</v>
      </c>
      <c r="J530" s="6" t="inlineStr">
        <is>
          <t>Iron Defense</t>
        </is>
      </c>
      <c r="K530" s="30" t="n">
        <v>12</v>
      </c>
      <c r="L530" s="6" t="inlineStr">
        <is>
          <t>Rock Slide</t>
        </is>
      </c>
      <c r="M530" s="30" t="n">
        <v>16</v>
      </c>
      <c r="N530" s="6" t="inlineStr">
        <is>
          <t>Stealth Rock</t>
        </is>
      </c>
      <c r="O530" s="30" t="n">
        <v>20</v>
      </c>
      <c r="P530" s="6" t="inlineStr">
        <is>
          <t>Heavy Slam</t>
        </is>
      </c>
      <c r="Q530" s="30" t="n">
        <v>28</v>
      </c>
      <c r="R530" s="6" t="inlineStr">
        <is>
          <t>Power Gem</t>
        </is>
      </c>
      <c r="S530" s="30" t="n">
        <v>32</v>
      </c>
      <c r="T530" s="6" t="inlineStr">
        <is>
          <t>Wide Guard</t>
        </is>
      </c>
      <c r="U530" s="30" t="n">
        <v>36</v>
      </c>
      <c r="V530" s="6" t="inlineStr">
        <is>
          <t>Earthquake</t>
        </is>
      </c>
      <c r="W530" s="30" t="n">
        <v>40</v>
      </c>
      <c r="X530" s="6" t="inlineStr">
        <is>
          <t>Stone Edge</t>
        </is>
      </c>
      <c r="Y530" s="30" t="n">
        <v>48</v>
      </c>
      <c r="AR530" s="31" t="n"/>
    </row>
    <row r="531">
      <c r="A531" s="7" t="inlineStr">
        <is>
          <t>WOOBAT</t>
        </is>
      </c>
      <c r="B531" s="6" t="inlineStr">
        <is>
          <t>Confusion</t>
        </is>
      </c>
      <c r="C531" s="30" t="n">
        <v>1</v>
      </c>
      <c r="D531" s="6" t="inlineStr">
        <is>
          <t>Leer</t>
        </is>
      </c>
      <c r="E531" s="30" t="n">
        <v>1</v>
      </c>
      <c r="F531" s="6" t="inlineStr">
        <is>
          <t>Disable</t>
        </is>
      </c>
      <c r="G531" s="30" t="n">
        <v>5</v>
      </c>
      <c r="H531" s="6" t="inlineStr">
        <is>
          <t>Psybeam</t>
        </is>
      </c>
      <c r="I531" s="30" t="n">
        <v>8</v>
      </c>
      <c r="J531" s="6" t="inlineStr">
        <is>
          <t>Light Screen</t>
        </is>
      </c>
      <c r="K531" s="30" t="n">
        <v>12</v>
      </c>
      <c r="L531" s="6" t="inlineStr">
        <is>
          <t>Reflect</t>
        </is>
      </c>
      <c r="M531" s="30" t="n">
        <v>16</v>
      </c>
      <c r="N531" s="6" t="inlineStr">
        <is>
          <t>Psyshock</t>
        </is>
      </c>
      <c r="O531" s="30" t="n">
        <v>24</v>
      </c>
      <c r="P531" s="6" t="inlineStr">
        <is>
          <t>Extrasensory</t>
        </is>
      </c>
      <c r="Q531" s="30" t="n">
        <v>28</v>
      </c>
      <c r="R531" s="6" t="inlineStr">
        <is>
          <t>Calm Mind</t>
        </is>
      </c>
      <c r="S531" s="30" t="n">
        <v>31</v>
      </c>
      <c r="T531" s="6" t="inlineStr">
        <is>
          <t>Recover</t>
        </is>
      </c>
      <c r="U531" s="30" t="n">
        <v>32</v>
      </c>
      <c r="V531" s="6" t="inlineStr">
        <is>
          <t>Psychic</t>
        </is>
      </c>
      <c r="W531" s="30" t="n">
        <v>36</v>
      </c>
      <c r="X531" s="6" t="inlineStr">
        <is>
          <t>Future Sight</t>
        </is>
      </c>
      <c r="Y531" s="30" t="n">
        <v>40</v>
      </c>
      <c r="Z531" s="6" t="inlineStr">
        <is>
          <t>Trick Room</t>
        </is>
      </c>
      <c r="AA531" s="30" t="n">
        <v>44</v>
      </c>
      <c r="AB531" s="6" t="inlineStr">
        <is>
          <t>Psycho Boost</t>
        </is>
      </c>
      <c r="AC531" s="30" t="n">
        <v>48</v>
      </c>
      <c r="AR531" s="31" t="n"/>
    </row>
    <row r="532">
      <c r="A532" s="7" t="inlineStr">
        <is>
          <t>SWOOBAT</t>
        </is>
      </c>
      <c r="B532" s="6" t="inlineStr">
        <is>
          <t>Confusion</t>
        </is>
      </c>
      <c r="C532" s="30" t="n">
        <v>1</v>
      </c>
      <c r="D532" s="6" t="inlineStr">
        <is>
          <t>Leer</t>
        </is>
      </c>
      <c r="E532" s="30" t="n">
        <v>1</v>
      </c>
      <c r="F532" s="6" t="inlineStr">
        <is>
          <t>Disable</t>
        </is>
      </c>
      <c r="G532" s="30" t="n">
        <v>5</v>
      </c>
      <c r="H532" s="6" t="inlineStr">
        <is>
          <t>Psybeam</t>
        </is>
      </c>
      <c r="I532" s="30" t="n">
        <v>8</v>
      </c>
      <c r="J532" s="6" t="inlineStr">
        <is>
          <t>Light Screen</t>
        </is>
      </c>
      <c r="K532" s="30" t="n">
        <v>12</v>
      </c>
      <c r="L532" s="6" t="inlineStr">
        <is>
          <t>Reflect</t>
        </is>
      </c>
      <c r="M532" s="30" t="n">
        <v>16</v>
      </c>
      <c r="N532" s="6" t="inlineStr">
        <is>
          <t>Calm Mind</t>
        </is>
      </c>
      <c r="O532" s="30" t="n">
        <v>20</v>
      </c>
      <c r="P532" s="6" t="inlineStr">
        <is>
          <t>Extrasensory</t>
        </is>
      </c>
      <c r="Q532" s="30" t="n">
        <v>28</v>
      </c>
      <c r="R532" s="6" t="inlineStr">
        <is>
          <t>Recover</t>
        </is>
      </c>
      <c r="S532" s="30" t="n">
        <v>32</v>
      </c>
      <c r="T532" s="6" t="inlineStr">
        <is>
          <t>Stored Power</t>
        </is>
      </c>
      <c r="U532" s="30" t="n">
        <v>36</v>
      </c>
      <c r="V532" s="6" t="inlineStr">
        <is>
          <t>Future Sight</t>
        </is>
      </c>
      <c r="W532" s="30" t="n">
        <v>40</v>
      </c>
      <c r="X532" s="6" t="inlineStr">
        <is>
          <t>Trick Room</t>
        </is>
      </c>
      <c r="Y532" s="30" t="n">
        <v>44</v>
      </c>
      <c r="Z532" s="6" t="inlineStr">
        <is>
          <t>Roost</t>
        </is>
      </c>
      <c r="AA532" s="30" t="n">
        <v>48</v>
      </c>
      <c r="AR532" s="31" t="n"/>
    </row>
    <row r="533">
      <c r="A533" s="7" t="inlineStr">
        <is>
          <t>DRILBUR</t>
        </is>
      </c>
      <c r="B533" s="6" t="inlineStr">
        <is>
          <t>Tackle</t>
        </is>
      </c>
      <c r="C533" s="30" t="n">
        <v>1</v>
      </c>
      <c r="D533" s="6" t="inlineStr">
        <is>
          <t>Mud Slap</t>
        </is>
      </c>
      <c r="E533" s="30" t="n">
        <v>1</v>
      </c>
      <c r="F533" s="6" t="inlineStr">
        <is>
          <t>Sand Attack</t>
        </is>
      </c>
      <c r="G533" s="30" t="n">
        <v>5</v>
      </c>
      <c r="H533" s="6" t="inlineStr">
        <is>
          <t>Mud Shot</t>
        </is>
      </c>
      <c r="I533" s="30" t="n">
        <v>8</v>
      </c>
      <c r="J533" s="6" t="inlineStr">
        <is>
          <t>Bulldoze</t>
        </is>
      </c>
      <c r="K533" s="30" t="n">
        <v>12</v>
      </c>
      <c r="L533" s="6" t="inlineStr">
        <is>
          <t>Dig</t>
        </is>
      </c>
      <c r="M533" s="30" t="n">
        <v>16</v>
      </c>
      <c r="N533" s="6" t="inlineStr">
        <is>
          <t>Sand Tomb</t>
        </is>
      </c>
      <c r="O533" s="30" t="n">
        <v>20</v>
      </c>
      <c r="P533" s="6" t="inlineStr">
        <is>
          <t>Magnitude</t>
        </is>
      </c>
      <c r="Q533" s="30" t="n">
        <v>24</v>
      </c>
      <c r="R533" s="6" t="inlineStr">
        <is>
          <t>Stealth Rock</t>
        </is>
      </c>
      <c r="S533" s="30" t="n">
        <v>28</v>
      </c>
      <c r="T533" s="6" t="inlineStr">
        <is>
          <t>Earth Power</t>
        </is>
      </c>
      <c r="U533" s="30" t="n">
        <v>32</v>
      </c>
      <c r="V533" s="6" t="inlineStr">
        <is>
          <t>Rapid Spin</t>
        </is>
      </c>
      <c r="W533" s="30" t="n">
        <v>34</v>
      </c>
      <c r="X533" s="6" t="inlineStr">
        <is>
          <t>Swords Dance</t>
        </is>
      </c>
      <c r="Y533" s="30" t="n">
        <v>36</v>
      </c>
      <c r="Z533" s="6" t="inlineStr">
        <is>
          <t>Earthquake</t>
        </is>
      </c>
      <c r="AA533" s="30" t="n">
        <v>40</v>
      </c>
      <c r="AB533" s="6" t="inlineStr">
        <is>
          <t>Fissure</t>
        </is>
      </c>
      <c r="AC533" s="30" t="n">
        <v>44</v>
      </c>
      <c r="AD533" s="6" t="inlineStr">
        <is>
          <t>Drill Run</t>
        </is>
      </c>
      <c r="AE533" s="30" t="n">
        <v>48</v>
      </c>
      <c r="AR533" s="31" t="n"/>
    </row>
    <row r="534">
      <c r="A534" s="7" t="inlineStr">
        <is>
          <t>EXCADRILL</t>
        </is>
      </c>
      <c r="B534" s="6" t="inlineStr">
        <is>
          <t>Scratch</t>
        </is>
      </c>
      <c r="C534" s="30" t="n">
        <v>1</v>
      </c>
      <c r="D534" s="6" t="inlineStr">
        <is>
          <t>Mud Slap</t>
        </is>
      </c>
      <c r="E534" s="30" t="n">
        <v>1</v>
      </c>
      <c r="F534" s="6" t="inlineStr">
        <is>
          <t>Rapid Spin</t>
        </is>
      </c>
      <c r="G534" s="30" t="n">
        <v>5</v>
      </c>
      <c r="H534" s="6" t="inlineStr">
        <is>
          <t>Metal Claw</t>
        </is>
      </c>
      <c r="I534" s="30" t="n">
        <v>8</v>
      </c>
      <c r="J534" s="6" t="inlineStr">
        <is>
          <t>Fury Swipes</t>
        </is>
      </c>
      <c r="K534" s="30" t="n">
        <v>12</v>
      </c>
      <c r="L534" s="6" t="inlineStr">
        <is>
          <t>Bulldoze</t>
        </is>
      </c>
      <c r="M534" s="30" t="n">
        <v>16</v>
      </c>
      <c r="N534" s="6" t="inlineStr">
        <is>
          <t>Rock Slide</t>
        </is>
      </c>
      <c r="O534" s="30" t="n">
        <v>20</v>
      </c>
      <c r="P534" s="6" t="inlineStr">
        <is>
          <t>Dig</t>
        </is>
      </c>
      <c r="Q534" s="30" t="n">
        <v>24</v>
      </c>
      <c r="R534" s="6" t="inlineStr">
        <is>
          <t>Iron Head</t>
        </is>
      </c>
      <c r="S534" s="30" t="n">
        <v>28</v>
      </c>
      <c r="T534" s="6" t="inlineStr">
        <is>
          <t>Swords Dance</t>
        </is>
      </c>
      <c r="U534" s="30" t="n">
        <v>32</v>
      </c>
      <c r="V534" s="6" t="inlineStr">
        <is>
          <t>Earthquake</t>
        </is>
      </c>
      <c r="W534" s="30" t="n">
        <v>36</v>
      </c>
      <c r="X534" s="6" t="inlineStr">
        <is>
          <t>Horn Drill</t>
        </is>
      </c>
      <c r="Y534" s="30" t="n">
        <v>40</v>
      </c>
      <c r="Z534" s="6" t="inlineStr">
        <is>
          <t>Drill Run</t>
        </is>
      </c>
      <c r="AA534" s="30" t="n">
        <v>44</v>
      </c>
      <c r="AB534" s="6" t="inlineStr">
        <is>
          <t>Fissure</t>
        </is>
      </c>
      <c r="AC534" s="30" t="n">
        <v>48</v>
      </c>
      <c r="AR534" s="31" t="n"/>
    </row>
    <row r="535">
      <c r="A535" s="7" t="inlineStr">
        <is>
          <t>AUDINO</t>
        </is>
      </c>
      <c r="B535" s="6" t="inlineStr">
        <is>
          <t>Tackle</t>
        </is>
      </c>
      <c r="C535" s="30" t="n">
        <v>1</v>
      </c>
      <c r="D535" s="6" t="inlineStr">
        <is>
          <t>Quick Attack</t>
        </is>
      </c>
      <c r="E535" s="30" t="n">
        <v>1</v>
      </c>
      <c r="F535" s="6" t="inlineStr">
        <is>
          <t>Leer</t>
        </is>
      </c>
      <c r="G535" s="30" t="n">
        <v>5</v>
      </c>
      <c r="H535" s="6" t="inlineStr">
        <is>
          <t>Headbutt</t>
        </is>
      </c>
      <c r="I535" s="30" t="n">
        <v>8</v>
      </c>
      <c r="J535" s="6" t="inlineStr">
        <is>
          <t>Work Up</t>
        </is>
      </c>
      <c r="K535" s="30" t="n">
        <v>12</v>
      </c>
      <c r="L535" s="6" t="inlineStr">
        <is>
          <t>Take Down</t>
        </is>
      </c>
      <c r="M535" s="30" t="n">
        <v>16</v>
      </c>
      <c r="N535" s="6" t="inlineStr">
        <is>
          <t>Facade</t>
        </is>
      </c>
      <c r="O535" s="30" t="n">
        <v>20</v>
      </c>
      <c r="P535" s="6" t="inlineStr">
        <is>
          <t>Wish</t>
        </is>
      </c>
      <c r="Q535" s="30" t="n">
        <v>24</v>
      </c>
      <c r="R535" s="6" t="inlineStr">
        <is>
          <t>Body Slam</t>
        </is>
      </c>
      <c r="S535" s="30" t="n">
        <v>28</v>
      </c>
      <c r="T535" s="6" t="inlineStr">
        <is>
          <t>Crunch</t>
        </is>
      </c>
      <c r="U535" s="30" t="n">
        <v>32</v>
      </c>
      <c r="V535" s="6" t="inlineStr">
        <is>
          <t>Dazzling Gleam</t>
        </is>
      </c>
      <c r="W535" s="30" t="n">
        <v>36</v>
      </c>
      <c r="X535" s="6" t="inlineStr">
        <is>
          <t>Hyper Voice</t>
        </is>
      </c>
      <c r="Y535" s="30" t="n">
        <v>40</v>
      </c>
      <c r="Z535" s="6" t="inlineStr">
        <is>
          <t>Double Edge</t>
        </is>
      </c>
      <c r="AA535" s="30" t="n">
        <v>44</v>
      </c>
      <c r="AR535" s="31" t="n"/>
    </row>
    <row r="536">
      <c r="A536" s="7" t="inlineStr">
        <is>
          <t>TIMBURR</t>
        </is>
      </c>
      <c r="B536" s="6" t="inlineStr">
        <is>
          <t>Tackle</t>
        </is>
      </c>
      <c r="C536" s="30" t="n">
        <v>1</v>
      </c>
      <c r="D536" s="6" t="inlineStr">
        <is>
          <t>Leer</t>
        </is>
      </c>
      <c r="E536" s="30" t="n">
        <v>1</v>
      </c>
      <c r="F536" s="6" t="inlineStr">
        <is>
          <t>Low Kick</t>
        </is>
      </c>
      <c r="G536" s="30" t="n">
        <v>5</v>
      </c>
      <c r="H536" s="6" t="inlineStr">
        <is>
          <t>Focus Energy</t>
        </is>
      </c>
      <c r="I536" s="30" t="n">
        <v>8</v>
      </c>
      <c r="J536" s="6" t="inlineStr">
        <is>
          <t>Arm Thrust</t>
        </is>
      </c>
      <c r="K536" s="30" t="n">
        <v>12</v>
      </c>
      <c r="L536" s="6" t="inlineStr">
        <is>
          <t>Rock Smash</t>
        </is>
      </c>
      <c r="M536" s="30" t="n">
        <v>16</v>
      </c>
      <c r="N536" s="6" t="inlineStr">
        <is>
          <t>Force Palm</t>
        </is>
      </c>
      <c r="O536" s="30" t="n">
        <v>20</v>
      </c>
      <c r="P536" s="6" t="inlineStr">
        <is>
          <t>Detect</t>
        </is>
      </c>
      <c r="Q536" s="30" t="n">
        <v>24</v>
      </c>
      <c r="R536" s="6" t="inlineStr">
        <is>
          <t>Brick Break</t>
        </is>
      </c>
      <c r="S536" s="30" t="n">
        <v>28</v>
      </c>
      <c r="T536" s="6" t="inlineStr">
        <is>
          <t>Bulk Up</t>
        </is>
      </c>
      <c r="U536" s="30" t="n">
        <v>32</v>
      </c>
      <c r="V536" s="6" t="inlineStr">
        <is>
          <t>Drain Punch</t>
        </is>
      </c>
      <c r="W536" s="30" t="n">
        <v>36</v>
      </c>
      <c r="X536" s="6" t="inlineStr">
        <is>
          <t>Close Combat</t>
        </is>
      </c>
      <c r="Y536" s="30" t="n">
        <v>40</v>
      </c>
      <c r="Z536" s="6" t="inlineStr">
        <is>
          <t>Superpower</t>
        </is>
      </c>
      <c r="AA536" s="30" t="n">
        <v>44</v>
      </c>
      <c r="AB536" s="6" t="inlineStr">
        <is>
          <t>Reversal</t>
        </is>
      </c>
      <c r="AC536" s="30" t="n">
        <v>48</v>
      </c>
      <c r="AR536" s="31" t="n"/>
    </row>
    <row r="537">
      <c r="A537" s="7" t="inlineStr">
        <is>
          <t>GURDURR</t>
        </is>
      </c>
      <c r="B537" s="6" t="inlineStr">
        <is>
          <t>Tackle</t>
        </is>
      </c>
      <c r="C537" s="30" t="n">
        <v>1</v>
      </c>
      <c r="D537" s="6" t="inlineStr">
        <is>
          <t>Leer</t>
        </is>
      </c>
      <c r="E537" s="30" t="n">
        <v>1</v>
      </c>
      <c r="F537" s="6" t="inlineStr">
        <is>
          <t>Low Kick</t>
        </is>
      </c>
      <c r="G537" s="30" t="n">
        <v>5</v>
      </c>
      <c r="H537" s="6" t="inlineStr">
        <is>
          <t>Focus Energy</t>
        </is>
      </c>
      <c r="I537" s="30" t="n">
        <v>8</v>
      </c>
      <c r="J537" s="6" t="inlineStr">
        <is>
          <t>Arm Thrust</t>
        </is>
      </c>
      <c r="K537" s="30" t="n">
        <v>12</v>
      </c>
      <c r="L537" s="6" t="inlineStr">
        <is>
          <t>Rock Smash</t>
        </is>
      </c>
      <c r="M537" s="30" t="n">
        <v>16</v>
      </c>
      <c r="N537" s="6" t="inlineStr">
        <is>
          <t>Force Palm</t>
        </is>
      </c>
      <c r="O537" s="30" t="n">
        <v>20</v>
      </c>
      <c r="P537" s="6" t="inlineStr">
        <is>
          <t>Detect</t>
        </is>
      </c>
      <c r="Q537" s="30" t="n">
        <v>24</v>
      </c>
      <c r="R537" s="6" t="inlineStr">
        <is>
          <t>Brick Break</t>
        </is>
      </c>
      <c r="S537" s="30" t="n">
        <v>28</v>
      </c>
      <c r="T537" s="6" t="inlineStr">
        <is>
          <t>Bulk Up</t>
        </is>
      </c>
      <c r="U537" s="30" t="n">
        <v>32</v>
      </c>
      <c r="V537" s="6" t="inlineStr">
        <is>
          <t>Close Combat</t>
        </is>
      </c>
      <c r="W537" s="30" t="n">
        <v>40</v>
      </c>
      <c r="X537" s="6" t="inlineStr">
        <is>
          <t>Drain Punch</t>
        </is>
      </c>
      <c r="Y537" s="30" t="n">
        <v>42</v>
      </c>
      <c r="Z537" s="6" t="inlineStr">
        <is>
          <t>Superpower</t>
        </is>
      </c>
      <c r="AA537" s="30" t="n">
        <v>44</v>
      </c>
      <c r="AB537" s="6" t="inlineStr">
        <is>
          <t>Reversal</t>
        </is>
      </c>
      <c r="AC537" s="30" t="n">
        <v>48</v>
      </c>
      <c r="AR537" s="31" t="n"/>
    </row>
    <row r="538">
      <c r="A538" s="7" t="inlineStr">
        <is>
          <t>CONKELDURR</t>
        </is>
      </c>
      <c r="B538" s="6" t="inlineStr">
        <is>
          <t>Tackle</t>
        </is>
      </c>
      <c r="C538" s="30" t="n">
        <v>1</v>
      </c>
      <c r="D538" s="6" t="inlineStr">
        <is>
          <t>Leer</t>
        </is>
      </c>
      <c r="E538" s="30" t="n">
        <v>1</v>
      </c>
      <c r="F538" s="6" t="inlineStr">
        <is>
          <t>Low Kick</t>
        </is>
      </c>
      <c r="G538" s="30" t="n">
        <v>5</v>
      </c>
      <c r="H538" s="6" t="inlineStr">
        <is>
          <t>Focus Energy</t>
        </is>
      </c>
      <c r="I538" s="30" t="n">
        <v>8</v>
      </c>
      <c r="J538" s="6" t="inlineStr">
        <is>
          <t>Arm Thrust</t>
        </is>
      </c>
      <c r="K538" s="30" t="n">
        <v>12</v>
      </c>
      <c r="L538" s="6" t="inlineStr">
        <is>
          <t>Rock Smash</t>
        </is>
      </c>
      <c r="M538" s="30" t="n">
        <v>16</v>
      </c>
      <c r="N538" s="6" t="inlineStr">
        <is>
          <t>Force Palm</t>
        </is>
      </c>
      <c r="O538" s="30" t="n">
        <v>20</v>
      </c>
      <c r="P538" s="6" t="inlineStr">
        <is>
          <t>Detect</t>
        </is>
      </c>
      <c r="Q538" s="30" t="n">
        <v>24</v>
      </c>
      <c r="R538" s="6" t="inlineStr">
        <is>
          <t>Brick Break</t>
        </is>
      </c>
      <c r="S538" s="30" t="n">
        <v>28</v>
      </c>
      <c r="T538" s="6" t="inlineStr">
        <is>
          <t>Bulk Up</t>
        </is>
      </c>
      <c r="U538" s="30" t="n">
        <v>32</v>
      </c>
      <c r="V538" s="6" t="inlineStr">
        <is>
          <t>Drain Punch</t>
        </is>
      </c>
      <c r="W538" s="30" t="n">
        <v>36</v>
      </c>
      <c r="X538" s="6" t="inlineStr">
        <is>
          <t>Close Combat</t>
        </is>
      </c>
      <c r="Y538" s="30" t="n">
        <v>40</v>
      </c>
      <c r="Z538" s="6" t="inlineStr">
        <is>
          <t>Superpower</t>
        </is>
      </c>
      <c r="AA538" s="30" t="n">
        <v>44</v>
      </c>
      <c r="AB538" s="6" t="inlineStr">
        <is>
          <t>Reversal</t>
        </is>
      </c>
      <c r="AC538" s="30" t="n">
        <v>48</v>
      </c>
      <c r="AR538" s="31" t="n"/>
    </row>
    <row r="539">
      <c r="A539" s="7" t="inlineStr">
        <is>
          <t>TYMPOLE</t>
        </is>
      </c>
      <c r="B539" s="6" t="inlineStr">
        <is>
          <t>Tackle</t>
        </is>
      </c>
      <c r="C539" s="30" t="n">
        <v>1</v>
      </c>
      <c r="D539" s="6" t="inlineStr">
        <is>
          <t>Tail Whip</t>
        </is>
      </c>
      <c r="E539" s="30" t="n">
        <v>1</v>
      </c>
      <c r="F539" s="6" t="inlineStr">
        <is>
          <t>Water Gun</t>
        </is>
      </c>
      <c r="G539" s="30" t="n">
        <v>5</v>
      </c>
      <c r="H539" s="6" t="inlineStr">
        <is>
          <t>Aqua Jet</t>
        </is>
      </c>
      <c r="I539" s="30" t="n">
        <v>8</v>
      </c>
      <c r="J539" s="6" t="inlineStr">
        <is>
          <t>Water Pulse</t>
        </is>
      </c>
      <c r="K539" s="30" t="n">
        <v>12</v>
      </c>
      <c r="L539" s="6" t="inlineStr">
        <is>
          <t>Water Sport</t>
        </is>
      </c>
      <c r="M539" s="30" t="n">
        <v>16</v>
      </c>
      <c r="N539" s="6" t="inlineStr">
        <is>
          <t>Bubble Beam</t>
        </is>
      </c>
      <c r="O539" s="30" t="n">
        <v>20</v>
      </c>
      <c r="P539" s="6" t="inlineStr">
        <is>
          <t>Aqua Ring</t>
        </is>
      </c>
      <c r="Q539" s="30" t="n">
        <v>24</v>
      </c>
      <c r="R539" s="6" t="inlineStr">
        <is>
          <t>Brine</t>
        </is>
      </c>
      <c r="S539" s="30" t="n">
        <v>28</v>
      </c>
      <c r="T539" s="6" t="inlineStr">
        <is>
          <t>Aqua Tail</t>
        </is>
      </c>
      <c r="U539" s="30" t="n">
        <v>32</v>
      </c>
      <c r="V539" s="6" t="inlineStr">
        <is>
          <t>Surf</t>
        </is>
      </c>
      <c r="W539" s="30" t="n">
        <v>36</v>
      </c>
      <c r="X539" s="6" t="inlineStr">
        <is>
          <t>Echoed Voice</t>
        </is>
      </c>
      <c r="Y539" s="30" t="n">
        <v>40</v>
      </c>
      <c r="Z539" s="6" t="inlineStr">
        <is>
          <t>Hydro Pump</t>
        </is>
      </c>
      <c r="AA539" s="30" t="n">
        <v>44</v>
      </c>
      <c r="AB539" s="6" t="inlineStr">
        <is>
          <t>Hyper Voice</t>
        </is>
      </c>
      <c r="AC539" s="30" t="n">
        <v>48</v>
      </c>
      <c r="AR539" s="31" t="n"/>
    </row>
    <row r="540">
      <c r="A540" s="7" t="inlineStr">
        <is>
          <t>PALPITOAD</t>
        </is>
      </c>
      <c r="B540" s="6" t="inlineStr">
        <is>
          <t>Tackle</t>
        </is>
      </c>
      <c r="C540" s="30" t="n">
        <v>1</v>
      </c>
      <c r="D540" s="6" t="inlineStr">
        <is>
          <t>Tail Whip</t>
        </is>
      </c>
      <c r="E540" s="30" t="n">
        <v>1</v>
      </c>
      <c r="F540" s="6" t="inlineStr">
        <is>
          <t>Water Gun</t>
        </is>
      </c>
      <c r="G540" s="30" t="n">
        <v>5</v>
      </c>
      <c r="H540" s="6" t="inlineStr">
        <is>
          <t>Aqua Jet</t>
        </is>
      </c>
      <c r="I540" s="30" t="n">
        <v>8</v>
      </c>
      <c r="J540" s="6" t="inlineStr">
        <is>
          <t>Water Pulse</t>
        </is>
      </c>
      <c r="K540" s="30" t="n">
        <v>12</v>
      </c>
      <c r="L540" s="6" t="inlineStr">
        <is>
          <t>Water Sport</t>
        </is>
      </c>
      <c r="M540" s="30" t="n">
        <v>16</v>
      </c>
      <c r="N540" s="6" t="inlineStr">
        <is>
          <t>Bubble Beam</t>
        </is>
      </c>
      <c r="O540" s="30" t="n">
        <v>20</v>
      </c>
      <c r="P540" s="6" t="inlineStr">
        <is>
          <t>Aqua Ring</t>
        </is>
      </c>
      <c r="Q540" s="30" t="n">
        <v>24</v>
      </c>
      <c r="R540" s="6" t="inlineStr">
        <is>
          <t>Brine</t>
        </is>
      </c>
      <c r="S540" s="30" t="n">
        <v>28</v>
      </c>
      <c r="T540" s="6" t="inlineStr">
        <is>
          <t>Aqua Tail</t>
        </is>
      </c>
      <c r="U540" s="30" t="n">
        <v>32</v>
      </c>
      <c r="V540" s="6" t="inlineStr">
        <is>
          <t>Surf</t>
        </is>
      </c>
      <c r="W540" s="30" t="n">
        <v>36</v>
      </c>
      <c r="X540" s="6" t="inlineStr">
        <is>
          <t>Earth Power</t>
        </is>
      </c>
      <c r="Y540" s="30" t="n">
        <v>38</v>
      </c>
      <c r="Z540" s="6" t="inlineStr">
        <is>
          <t>Echoed Voice</t>
        </is>
      </c>
      <c r="AA540" s="30" t="n">
        <v>40</v>
      </c>
      <c r="AB540" s="6" t="inlineStr">
        <is>
          <t>Hydro Pump</t>
        </is>
      </c>
      <c r="AC540" s="30" t="n">
        <v>44</v>
      </c>
      <c r="AD540" s="6" t="inlineStr">
        <is>
          <t>Hyper Voice</t>
        </is>
      </c>
      <c r="AE540" s="30" t="n">
        <v>48</v>
      </c>
      <c r="AR540" s="31" t="n"/>
    </row>
    <row r="541">
      <c r="A541" s="7" t="inlineStr">
        <is>
          <t>SEISMITOAD</t>
        </is>
      </c>
      <c r="B541" s="6" t="inlineStr">
        <is>
          <t>Tackle</t>
        </is>
      </c>
      <c r="C541" s="30" t="n">
        <v>1</v>
      </c>
      <c r="D541" s="6" t="inlineStr">
        <is>
          <t>Tail Whip</t>
        </is>
      </c>
      <c r="E541" s="30" t="n">
        <v>1</v>
      </c>
      <c r="F541" s="6" t="inlineStr">
        <is>
          <t>Water Gun</t>
        </is>
      </c>
      <c r="G541" s="30" t="n">
        <v>5</v>
      </c>
      <c r="H541" s="6" t="inlineStr">
        <is>
          <t>Aqua Jet</t>
        </is>
      </c>
      <c r="I541" s="30" t="n">
        <v>8</v>
      </c>
      <c r="J541" s="6" t="inlineStr">
        <is>
          <t>Water Pulse</t>
        </is>
      </c>
      <c r="K541" s="30" t="n">
        <v>12</v>
      </c>
      <c r="L541" s="6" t="inlineStr">
        <is>
          <t>Water Sport</t>
        </is>
      </c>
      <c r="M541" s="30" t="n">
        <v>16</v>
      </c>
      <c r="N541" s="6" t="inlineStr">
        <is>
          <t>Bubble Beam</t>
        </is>
      </c>
      <c r="O541" s="30" t="n">
        <v>20</v>
      </c>
      <c r="P541" s="6" t="inlineStr">
        <is>
          <t>Aqua Ring</t>
        </is>
      </c>
      <c r="Q541" s="30" t="n">
        <v>24</v>
      </c>
      <c r="R541" s="6" t="inlineStr">
        <is>
          <t>Brine</t>
        </is>
      </c>
      <c r="S541" s="30" t="n">
        <v>28</v>
      </c>
      <c r="T541" s="6" t="inlineStr">
        <is>
          <t>Aqua Tail</t>
        </is>
      </c>
      <c r="U541" s="30" t="n">
        <v>32</v>
      </c>
      <c r="V541" s="6" t="inlineStr">
        <is>
          <t>Surf</t>
        </is>
      </c>
      <c r="W541" s="30" t="n">
        <v>36</v>
      </c>
      <c r="X541" s="6" t="inlineStr">
        <is>
          <t>Flail</t>
        </is>
      </c>
      <c r="Y541" s="30" t="n">
        <v>40</v>
      </c>
      <c r="Z541" s="6" t="inlineStr">
        <is>
          <t>Hydro Pump</t>
        </is>
      </c>
      <c r="AA541" s="30" t="n">
        <v>44</v>
      </c>
      <c r="AB541" s="6" t="inlineStr">
        <is>
          <t>Sludge Wave</t>
        </is>
      </c>
      <c r="AC541" s="30" t="n">
        <v>45</v>
      </c>
      <c r="AD541" s="6" t="inlineStr">
        <is>
          <t>Echoed Voice</t>
        </is>
      </c>
      <c r="AE541" s="30" t="n">
        <v>48</v>
      </c>
      <c r="AR541" s="31" t="n"/>
    </row>
    <row r="542">
      <c r="A542" s="7" t="inlineStr">
        <is>
          <t>THROH</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Drain Punch</t>
        </is>
      </c>
      <c r="Q542" s="30" t="n">
        <v>24</v>
      </c>
      <c r="R542" s="6" t="inlineStr">
        <is>
          <t>Brick Break</t>
        </is>
      </c>
      <c r="S542" s="30" t="n">
        <v>28</v>
      </c>
      <c r="T542" s="6" t="inlineStr">
        <is>
          <t>Bulk Up</t>
        </is>
      </c>
      <c r="U542" s="30" t="n">
        <v>32</v>
      </c>
      <c r="V542" s="6" t="inlineStr">
        <is>
          <t>Wide Guard</t>
        </is>
      </c>
      <c r="W542" s="30" t="n">
        <v>36</v>
      </c>
      <c r="X542" s="6" t="inlineStr">
        <is>
          <t>Close Combat</t>
        </is>
      </c>
      <c r="Y542" s="30" t="n">
        <v>40</v>
      </c>
      <c r="Z542" s="6" t="inlineStr">
        <is>
          <t>Superpower</t>
        </is>
      </c>
      <c r="AA542" s="30" t="n">
        <v>44</v>
      </c>
      <c r="AB542" s="6" t="inlineStr">
        <is>
          <t>Circle Throw</t>
        </is>
      </c>
      <c r="AC542" s="30" t="n">
        <v>48</v>
      </c>
      <c r="AR542" s="31" t="n"/>
    </row>
    <row r="543">
      <c r="A543" s="7" t="inlineStr">
        <is>
          <t>SAWK</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Mach Punch</t>
        </is>
      </c>
      <c r="Q543" s="30" t="n">
        <v>24</v>
      </c>
      <c r="R543" s="6" t="inlineStr">
        <is>
          <t>Brick Break</t>
        </is>
      </c>
      <c r="S543" s="30" t="n">
        <v>28</v>
      </c>
      <c r="T543" s="6" t="inlineStr">
        <is>
          <t>Bulk Up</t>
        </is>
      </c>
      <c r="U543" s="30" t="n">
        <v>32</v>
      </c>
      <c r="V543" s="6" t="inlineStr">
        <is>
          <t>Triple Axel</t>
        </is>
      </c>
      <c r="W543" s="30" t="n">
        <v>36</v>
      </c>
      <c r="X543" s="6" t="inlineStr">
        <is>
          <t>Close Combat</t>
        </is>
      </c>
      <c r="Y543" s="30" t="n">
        <v>40</v>
      </c>
      <c r="Z543" s="6" t="inlineStr">
        <is>
          <t>Superpower</t>
        </is>
      </c>
      <c r="AA543" s="30" t="n">
        <v>44</v>
      </c>
      <c r="AR543" s="31" t="n"/>
    </row>
    <row r="544">
      <c r="A544" s="7" t="inlineStr">
        <is>
          <t>SEWADDLE</t>
        </is>
      </c>
      <c r="B544" s="6" t="inlineStr">
        <is>
          <t>Tackle</t>
        </is>
      </c>
      <c r="C544" s="30" t="n">
        <v>1</v>
      </c>
      <c r="D544" s="6" t="inlineStr">
        <is>
          <t>String Shot</t>
        </is>
      </c>
      <c r="E544" s="30" t="n">
        <v>1</v>
      </c>
      <c r="F544" s="6" t="inlineStr">
        <is>
          <t>Bug Bite</t>
        </is>
      </c>
      <c r="G544" s="30" t="n">
        <v>5</v>
      </c>
      <c r="H544" s="6" t="inlineStr">
        <is>
          <t>Razor Leaf</t>
        </is>
      </c>
      <c r="I544" s="30" t="n">
        <v>8</v>
      </c>
      <c r="J544" s="6" t="inlineStr">
        <is>
          <t>Struggle Bug</t>
        </is>
      </c>
      <c r="K544" s="30" t="n">
        <v>11</v>
      </c>
      <c r="L544" s="6" t="inlineStr">
        <is>
          <t>Protect</t>
        </is>
      </c>
      <c r="M544" s="30" t="n">
        <v>14</v>
      </c>
      <c r="N544" s="6" t="inlineStr">
        <is>
          <t>Pin Missile</t>
        </is>
      </c>
      <c r="O544" s="30" t="n">
        <v>17</v>
      </c>
      <c r="P544" s="6" t="inlineStr">
        <is>
          <t>X Scissor</t>
        </is>
      </c>
      <c r="Q544" s="30" t="n">
        <v>20</v>
      </c>
      <c r="R544" s="6" t="inlineStr">
        <is>
          <t>Synthesis</t>
        </is>
      </c>
      <c r="S544" s="30" t="n">
        <v>23</v>
      </c>
      <c r="T544" s="6" t="inlineStr">
        <is>
          <t>Sticky Web</t>
        </is>
      </c>
      <c r="U544" s="30" t="n">
        <v>26</v>
      </c>
      <c r="AR544" s="31" t="n"/>
    </row>
    <row r="545">
      <c r="A545" s="7" t="inlineStr">
        <is>
          <t>SWADLOON</t>
        </is>
      </c>
      <c r="B545" s="6" t="inlineStr">
        <is>
          <t>Tackle</t>
        </is>
      </c>
      <c r="C545" s="30" t="n">
        <v>1</v>
      </c>
      <c r="D545" s="6" t="inlineStr">
        <is>
          <t>String Shot</t>
        </is>
      </c>
      <c r="E545" s="30" t="n">
        <v>1</v>
      </c>
      <c r="F545" s="6" t="inlineStr">
        <is>
          <t>Bug Bite</t>
        </is>
      </c>
      <c r="G545" s="30" t="n">
        <v>5</v>
      </c>
      <c r="H545" s="6" t="inlineStr">
        <is>
          <t>Razor Leaf</t>
        </is>
      </c>
      <c r="I545" s="30" t="n">
        <v>8</v>
      </c>
      <c r="J545" s="6" t="inlineStr">
        <is>
          <t>Struggle Bug</t>
        </is>
      </c>
      <c r="K545" s="30" t="n">
        <v>11</v>
      </c>
      <c r="L545" s="6" t="inlineStr">
        <is>
          <t>Protect</t>
        </is>
      </c>
      <c r="M545" s="30" t="n">
        <v>14</v>
      </c>
      <c r="N545" s="6" t="inlineStr">
        <is>
          <t>Pin Missile</t>
        </is>
      </c>
      <c r="O545" s="30" t="n">
        <v>17</v>
      </c>
      <c r="P545" s="6" t="inlineStr">
        <is>
          <t>X Scissor</t>
        </is>
      </c>
      <c r="Q545" s="30" t="n">
        <v>20</v>
      </c>
      <c r="R545" s="6" t="inlineStr">
        <is>
          <t>Synthesis</t>
        </is>
      </c>
      <c r="S545" s="30" t="n">
        <v>23</v>
      </c>
      <c r="T545" s="6" t="inlineStr">
        <is>
          <t>Sticky Web</t>
        </is>
      </c>
      <c r="U545" s="30" t="n">
        <v>26</v>
      </c>
      <c r="AR545" s="31" t="n"/>
    </row>
    <row r="546">
      <c r="A546" s="7" t="inlineStr">
        <is>
          <t>LEAVANNY</t>
        </is>
      </c>
      <c r="B546" s="6" t="inlineStr">
        <is>
          <t>Slash</t>
        </is>
      </c>
      <c r="C546" s="30" t="inlineStr">
        <is>
          <t>Evo</t>
        </is>
      </c>
      <c r="D546" s="6" t="inlineStr">
        <is>
          <t>Tackle</t>
        </is>
      </c>
      <c r="E546" s="30" t="n">
        <v>1</v>
      </c>
      <c r="F546" s="6" t="inlineStr">
        <is>
          <t>String Shot</t>
        </is>
      </c>
      <c r="G546" s="30" t="n">
        <v>1</v>
      </c>
      <c r="H546" s="6" t="inlineStr">
        <is>
          <t>Bug Bite</t>
        </is>
      </c>
      <c r="I546" s="30" t="n">
        <v>5</v>
      </c>
      <c r="J546" s="6" t="inlineStr">
        <is>
          <t>Razor Leaf</t>
        </is>
      </c>
      <c r="K546" s="30" t="n">
        <v>8</v>
      </c>
      <c r="L546" s="6" t="inlineStr">
        <is>
          <t>Struggle Bug</t>
        </is>
      </c>
      <c r="M546" s="30" t="n">
        <v>11</v>
      </c>
      <c r="N546" s="6" t="inlineStr">
        <is>
          <t>Protect</t>
        </is>
      </c>
      <c r="O546" s="30" t="n">
        <v>14</v>
      </c>
      <c r="P546" s="6" t="inlineStr">
        <is>
          <t>Pin Missile</t>
        </is>
      </c>
      <c r="Q546" s="30" t="n">
        <v>17</v>
      </c>
      <c r="R546" s="6" t="inlineStr">
        <is>
          <t>X Scissor</t>
        </is>
      </c>
      <c r="S546" s="30" t="n">
        <v>20</v>
      </c>
      <c r="T546" s="6" t="inlineStr">
        <is>
          <t>Synthesis</t>
        </is>
      </c>
      <c r="U546" s="30" t="n">
        <v>23</v>
      </c>
      <c r="V546" s="6" t="inlineStr">
        <is>
          <t>Sticky Web</t>
        </is>
      </c>
      <c r="W546" s="30" t="n">
        <v>26</v>
      </c>
      <c r="X546" s="6" t="inlineStr">
        <is>
          <t>Leaf Blade</t>
        </is>
      </c>
      <c r="Y546" s="30" t="n">
        <v>30</v>
      </c>
      <c r="Z546" s="6" t="inlineStr">
        <is>
          <t>Leech Life</t>
        </is>
      </c>
      <c r="AA546" s="30" t="n">
        <v>34</v>
      </c>
      <c r="AB546" s="6" t="inlineStr">
        <is>
          <t>Swords Dance</t>
        </is>
      </c>
      <c r="AC546" s="30" t="n">
        <v>38</v>
      </c>
      <c r="AR546" s="31" t="n"/>
    </row>
    <row r="547">
      <c r="A547" s="7" t="inlineStr">
        <is>
          <t>VENIPEDE</t>
        </is>
      </c>
      <c r="B547" s="6" t="inlineStr">
        <is>
          <t>Tackle</t>
        </is>
      </c>
      <c r="C547" s="30" t="n">
        <v>1</v>
      </c>
      <c r="D547" s="6" t="inlineStr">
        <is>
          <t>String Shot</t>
        </is>
      </c>
      <c r="E547" s="30" t="n">
        <v>1</v>
      </c>
      <c r="F547" s="6" t="inlineStr">
        <is>
          <t>Bug Bite</t>
        </is>
      </c>
      <c r="G547" s="30" t="n">
        <v>5</v>
      </c>
      <c r="H547" s="6" t="inlineStr">
        <is>
          <t>Struggle Bug</t>
        </is>
      </c>
      <c r="I547" s="30" t="n">
        <v>8</v>
      </c>
      <c r="J547" s="6" t="inlineStr">
        <is>
          <t>Fury Cutter</t>
        </is>
      </c>
      <c r="K547" s="30" t="n">
        <v>12</v>
      </c>
      <c r="L547" s="6" t="inlineStr">
        <is>
          <t>Pin Missile</t>
        </is>
      </c>
      <c r="M547" s="30" t="n">
        <v>16</v>
      </c>
      <c r="N547" s="6" t="inlineStr">
        <is>
          <t>Protect</t>
        </is>
      </c>
      <c r="O547" s="30" t="n">
        <v>20</v>
      </c>
      <c r="P547" s="6" t="inlineStr">
        <is>
          <t>X Scissor</t>
        </is>
      </c>
      <c r="Q547" s="30" t="n">
        <v>24</v>
      </c>
      <c r="R547" s="6" t="inlineStr">
        <is>
          <t>Leech Life</t>
        </is>
      </c>
      <c r="S547" s="30" t="n">
        <v>28</v>
      </c>
      <c r="T547" s="6" t="inlineStr">
        <is>
          <t>Bug Buzz</t>
        </is>
      </c>
      <c r="U547" s="30" t="n">
        <v>32</v>
      </c>
      <c r="V547" s="6" t="inlineStr">
        <is>
          <t>Toxic</t>
        </is>
      </c>
      <c r="W547" s="30" t="n">
        <v>36</v>
      </c>
      <c r="X547" s="6" t="inlineStr">
        <is>
          <t>Megahorn</t>
        </is>
      </c>
      <c r="Y547" s="30" t="n">
        <v>40</v>
      </c>
      <c r="Z547" s="6" t="inlineStr">
        <is>
          <t>Quiver Dance</t>
        </is>
      </c>
      <c r="AA547" s="30" t="n">
        <v>44</v>
      </c>
      <c r="AB547" s="6" t="inlineStr">
        <is>
          <t>Sticky Web</t>
        </is>
      </c>
      <c r="AC547" s="30" t="n">
        <v>48</v>
      </c>
      <c r="AR547" s="31" t="n"/>
    </row>
    <row r="548">
      <c r="A548" s="7" t="inlineStr">
        <is>
          <t>WHIRLIPEDE</t>
        </is>
      </c>
      <c r="B548" s="6" t="inlineStr">
        <is>
          <t>Tackle</t>
        </is>
      </c>
      <c r="C548" s="30" t="n">
        <v>1</v>
      </c>
      <c r="D548" s="6" t="inlineStr">
        <is>
          <t>String Shot</t>
        </is>
      </c>
      <c r="E548" s="30" t="n">
        <v>1</v>
      </c>
      <c r="F548" s="6" t="inlineStr">
        <is>
          <t>Bug Bite</t>
        </is>
      </c>
      <c r="G548" s="30" t="n">
        <v>5</v>
      </c>
      <c r="H548" s="6" t="inlineStr">
        <is>
          <t>Struggle Bug</t>
        </is>
      </c>
      <c r="I548" s="30" t="n">
        <v>8</v>
      </c>
      <c r="J548" s="6" t="inlineStr">
        <is>
          <t>Fury Cutter</t>
        </is>
      </c>
      <c r="K548" s="30" t="n">
        <v>12</v>
      </c>
      <c r="L548" s="6" t="inlineStr">
        <is>
          <t>Pin Missile</t>
        </is>
      </c>
      <c r="M548" s="30" t="n">
        <v>16</v>
      </c>
      <c r="N548" s="6" t="inlineStr">
        <is>
          <t>Protect</t>
        </is>
      </c>
      <c r="O548" s="30" t="n">
        <v>20</v>
      </c>
      <c r="P548" s="6" t="inlineStr">
        <is>
          <t>X Scissor</t>
        </is>
      </c>
      <c r="Q548" s="30" t="n">
        <v>24</v>
      </c>
      <c r="R548" s="6" t="inlineStr">
        <is>
          <t>Leech Life</t>
        </is>
      </c>
      <c r="S548" s="30" t="n">
        <v>28</v>
      </c>
      <c r="T548" s="6" t="inlineStr">
        <is>
          <t>Bug Buzz</t>
        </is>
      </c>
      <c r="U548" s="30" t="n">
        <v>32</v>
      </c>
      <c r="V548" s="6" t="inlineStr">
        <is>
          <t>Toxic Spikes</t>
        </is>
      </c>
      <c r="W548" s="30" t="n">
        <v>32</v>
      </c>
      <c r="X548" s="6" t="inlineStr">
        <is>
          <t>Steamroller</t>
        </is>
      </c>
      <c r="Y548" s="30" t="n">
        <v>36</v>
      </c>
      <c r="Z548" s="6" t="inlineStr">
        <is>
          <t>Megahorn</t>
        </is>
      </c>
      <c r="AA548" s="30" t="n">
        <v>40</v>
      </c>
      <c r="AB548" s="6" t="inlineStr">
        <is>
          <t>Quiver Dance</t>
        </is>
      </c>
      <c r="AC548" s="30" t="n">
        <v>44</v>
      </c>
      <c r="AD548" s="6" t="inlineStr">
        <is>
          <t>Sticky Web</t>
        </is>
      </c>
      <c r="AE548" s="30" t="n">
        <v>48</v>
      </c>
      <c r="AR548" s="31" t="n"/>
    </row>
    <row r="549">
      <c r="A549" s="7" t="inlineStr">
        <is>
          <t>SCOLIPEDE</t>
        </is>
      </c>
      <c r="B549" s="6" t="inlineStr">
        <is>
          <t>Tackle</t>
        </is>
      </c>
      <c r="C549" s="30" t="n">
        <v>1</v>
      </c>
      <c r="D549" s="6" t="inlineStr">
        <is>
          <t>String Shot</t>
        </is>
      </c>
      <c r="E549" s="30" t="n">
        <v>1</v>
      </c>
      <c r="F549" s="6" t="inlineStr">
        <is>
          <t>Bug Bite</t>
        </is>
      </c>
      <c r="G549" s="30" t="n">
        <v>5</v>
      </c>
      <c r="H549" s="6" t="inlineStr">
        <is>
          <t>Struggle Bug</t>
        </is>
      </c>
      <c r="I549" s="30" t="n">
        <v>8</v>
      </c>
      <c r="J549" s="6" t="inlineStr">
        <is>
          <t>Fury Cutter</t>
        </is>
      </c>
      <c r="K549" s="30" t="n">
        <v>12</v>
      </c>
      <c r="L549" s="6" t="inlineStr">
        <is>
          <t>Pin Missile</t>
        </is>
      </c>
      <c r="M549" s="30" t="n">
        <v>16</v>
      </c>
      <c r="N549" s="6" t="inlineStr">
        <is>
          <t>Protect</t>
        </is>
      </c>
      <c r="O549" s="30" t="n">
        <v>20</v>
      </c>
      <c r="P549" s="6" t="inlineStr">
        <is>
          <t>X Scissor</t>
        </is>
      </c>
      <c r="Q549" s="30" t="n">
        <v>24</v>
      </c>
      <c r="R549" s="6" t="inlineStr">
        <is>
          <t>Leech Life</t>
        </is>
      </c>
      <c r="S549" s="30" t="n">
        <v>28</v>
      </c>
      <c r="T549" s="6" t="inlineStr">
        <is>
          <t>Bug Buzz</t>
        </is>
      </c>
      <c r="U549" s="30" t="n">
        <v>32</v>
      </c>
      <c r="V549" s="6" t="inlineStr">
        <is>
          <t>Agility</t>
        </is>
      </c>
      <c r="W549" s="30" t="n">
        <v>36</v>
      </c>
      <c r="X549" s="6" t="inlineStr">
        <is>
          <t>Megahorn</t>
        </is>
      </c>
      <c r="Y549" s="30" t="n">
        <v>42</v>
      </c>
      <c r="Z549" s="6" t="inlineStr">
        <is>
          <t>Quiver Dance</t>
        </is>
      </c>
      <c r="AA549" s="30" t="n">
        <v>44</v>
      </c>
      <c r="AB549" s="6" t="inlineStr">
        <is>
          <t>Sticky Web</t>
        </is>
      </c>
      <c r="AC549" s="30" t="n">
        <v>48</v>
      </c>
      <c r="AR549" s="31" t="n"/>
    </row>
    <row r="550">
      <c r="A550" s="7" t="inlineStr">
        <is>
          <t>COTTONEE</t>
        </is>
      </c>
      <c r="B550" s="6" t="inlineStr">
        <is>
          <t>Tackle</t>
        </is>
      </c>
      <c r="C550" s="30" t="n">
        <v>1</v>
      </c>
      <c r="D550" s="6" t="inlineStr">
        <is>
          <t>Leer</t>
        </is>
      </c>
      <c r="E550" s="30" t="n">
        <v>1</v>
      </c>
      <c r="F550" s="6" t="inlineStr">
        <is>
          <t>Absorb</t>
        </is>
      </c>
      <c r="G550" s="30" t="n">
        <v>5</v>
      </c>
      <c r="H550" s="6" t="inlineStr">
        <is>
          <t>Vine Whip</t>
        </is>
      </c>
      <c r="I550" s="30" t="n">
        <v>8</v>
      </c>
      <c r="J550" s="6" t="inlineStr">
        <is>
          <t>Leech Seed</t>
        </is>
      </c>
      <c r="K550" s="30" t="n">
        <v>12</v>
      </c>
      <c r="L550" s="6" t="inlineStr">
        <is>
          <t>Razor Leaf</t>
        </is>
      </c>
      <c r="M550" s="30" t="n">
        <v>16</v>
      </c>
      <c r="N550" s="6" t="inlineStr">
        <is>
          <t>Mega Drain</t>
        </is>
      </c>
      <c r="O550" s="30" t="n">
        <v>20</v>
      </c>
      <c r="P550" s="6" t="inlineStr">
        <is>
          <t>Synthesis</t>
        </is>
      </c>
      <c r="Q550" s="30" t="n">
        <v>24</v>
      </c>
      <c r="R550" s="6" t="inlineStr">
        <is>
          <t>Seed Bomb</t>
        </is>
      </c>
      <c r="S550" s="30" t="n">
        <v>28</v>
      </c>
      <c r="T550" s="6" t="inlineStr">
        <is>
          <t>Encore</t>
        </is>
      </c>
      <c r="U550" s="30" t="n">
        <v>28</v>
      </c>
      <c r="V550" s="6" t="inlineStr">
        <is>
          <t>Giga Drain</t>
        </is>
      </c>
      <c r="W550" s="30" t="n">
        <v>32</v>
      </c>
      <c r="X550" s="6" t="inlineStr">
        <is>
          <t>Energy Ball</t>
        </is>
      </c>
      <c r="Y550" s="30" t="n">
        <v>36</v>
      </c>
      <c r="Z550" s="6" t="inlineStr">
        <is>
          <t>Moonblast</t>
        </is>
      </c>
      <c r="AA550" s="30" t="n">
        <v>37</v>
      </c>
      <c r="AB550" s="6" t="inlineStr">
        <is>
          <t>Leaf Blade</t>
        </is>
      </c>
      <c r="AC550" s="30" t="n">
        <v>40</v>
      </c>
      <c r="AD550" s="6" t="inlineStr">
        <is>
          <t>Petal Blizzard</t>
        </is>
      </c>
      <c r="AE550" s="30" t="n">
        <v>44</v>
      </c>
      <c r="AF550" s="6" t="inlineStr">
        <is>
          <t>Power Whip</t>
        </is>
      </c>
      <c r="AG550" s="30" t="n">
        <v>48</v>
      </c>
      <c r="AR550" s="31" t="n"/>
    </row>
    <row r="551">
      <c r="A551" s="7" t="inlineStr">
        <is>
          <t>WHIMSICOTT</t>
        </is>
      </c>
      <c r="B551" s="6" t="inlineStr">
        <is>
          <t>Tackle</t>
        </is>
      </c>
      <c r="C551" s="30" t="n">
        <v>1</v>
      </c>
      <c r="D551" s="6" t="inlineStr">
        <is>
          <t>Leer</t>
        </is>
      </c>
      <c r="E551" s="30" t="n">
        <v>1</v>
      </c>
      <c r="F551" s="6" t="inlineStr">
        <is>
          <t>Absorb</t>
        </is>
      </c>
      <c r="G551" s="30" t="n">
        <v>1</v>
      </c>
      <c r="H551" s="6" t="inlineStr">
        <is>
          <t>Vine Whip</t>
        </is>
      </c>
      <c r="I551" s="30" t="n">
        <v>1</v>
      </c>
      <c r="J551" s="6" t="inlineStr">
        <is>
          <t>Razor Leaf</t>
        </is>
      </c>
      <c r="K551" s="30" t="n">
        <v>25</v>
      </c>
      <c r="L551" s="6" t="inlineStr">
        <is>
          <t>Seed Bomb</t>
        </is>
      </c>
      <c r="M551" s="30" t="n">
        <v>32</v>
      </c>
      <c r="N551" s="6" t="inlineStr">
        <is>
          <t>Energy Ball</t>
        </is>
      </c>
      <c r="O551" s="30" t="n">
        <v>40</v>
      </c>
      <c r="P551" s="6" t="inlineStr">
        <is>
          <t>Petal Blizzard</t>
        </is>
      </c>
      <c r="Q551" s="30" t="n">
        <v>48</v>
      </c>
      <c r="R551" s="6" t="inlineStr">
        <is>
          <t>Power Whip</t>
        </is>
      </c>
      <c r="S551" s="30" t="n">
        <v>62</v>
      </c>
      <c r="AR551" s="31" t="n"/>
    </row>
    <row r="552">
      <c r="A552" s="7" t="inlineStr">
        <is>
          <t>PETILIL</t>
        </is>
      </c>
      <c r="B552" s="6" t="inlineStr">
        <is>
          <t>Absorb</t>
        </is>
      </c>
      <c r="C552" s="30" t="n">
        <v>1</v>
      </c>
      <c r="D552" s="6" t="inlineStr">
        <is>
          <t>Growth</t>
        </is>
      </c>
      <c r="E552" s="30" t="n">
        <v>1</v>
      </c>
      <c r="F552" s="6" t="inlineStr">
        <is>
          <t>Sleep Powder</t>
        </is>
      </c>
      <c r="G552" s="30" t="n">
        <v>5</v>
      </c>
      <c r="H552" s="6" t="inlineStr">
        <is>
          <t>Mega Drain</t>
        </is>
      </c>
      <c r="I552" s="30" t="n">
        <v>8</v>
      </c>
      <c r="J552" s="6" t="inlineStr">
        <is>
          <t>Leech Seed</t>
        </is>
      </c>
      <c r="K552" s="30" t="n">
        <v>11</v>
      </c>
      <c r="L552" s="6" t="inlineStr">
        <is>
          <t>Magical Leaf</t>
        </is>
      </c>
      <c r="M552" s="30" t="n">
        <v>14</v>
      </c>
      <c r="N552" s="6" t="inlineStr">
        <is>
          <t>Stun Spore</t>
        </is>
      </c>
      <c r="O552" s="30" t="n">
        <v>17</v>
      </c>
      <c r="P552" s="6" t="inlineStr">
        <is>
          <t>Giga Drain</t>
        </is>
      </c>
      <c r="Q552" s="30" t="n">
        <v>20</v>
      </c>
      <c r="R552" s="6" t="inlineStr">
        <is>
          <t>Synthesis</t>
        </is>
      </c>
      <c r="S552" s="30" t="n">
        <v>23</v>
      </c>
      <c r="T552" s="6" t="inlineStr">
        <is>
          <t>Quiver Dance</t>
        </is>
      </c>
      <c r="U552" s="30" t="n">
        <v>26</v>
      </c>
      <c r="V552" s="6" t="inlineStr">
        <is>
          <t>Energy Ball</t>
        </is>
      </c>
      <c r="W552" s="30" t="n">
        <v>29</v>
      </c>
      <c r="X552" s="6" t="inlineStr">
        <is>
          <t>Aromatherapy</t>
        </is>
      </c>
      <c r="Y552" s="30" t="n">
        <v>32</v>
      </c>
      <c r="Z552" s="6" t="inlineStr">
        <is>
          <t>Petal Dance</t>
        </is>
      </c>
      <c r="AA552" s="30" t="n">
        <v>35</v>
      </c>
      <c r="AR552" s="31" t="n"/>
    </row>
    <row r="553">
      <c r="A553" s="7" t="inlineStr">
        <is>
          <t>LILLIGANT</t>
        </is>
      </c>
      <c r="B553" s="6" t="inlineStr">
        <is>
          <t>Absorb</t>
        </is>
      </c>
      <c r="C553" s="30" t="n">
        <v>1</v>
      </c>
      <c r="D553" s="6" t="inlineStr">
        <is>
          <t>Growth</t>
        </is>
      </c>
      <c r="E553" s="30" t="n">
        <v>1</v>
      </c>
      <c r="F553" s="6" t="inlineStr">
        <is>
          <t>Mega Drain</t>
        </is>
      </c>
      <c r="G553" s="30" t="n">
        <v>1</v>
      </c>
      <c r="H553" s="6" t="inlineStr">
        <is>
          <t>Sleep Powder</t>
        </is>
      </c>
      <c r="I553" s="30" t="n">
        <v>1</v>
      </c>
      <c r="J553" s="6" t="inlineStr">
        <is>
          <t>Leech Seed</t>
        </is>
      </c>
      <c r="K553" s="30" t="n">
        <v>1</v>
      </c>
      <c r="L553" s="6" t="inlineStr">
        <is>
          <t>Petal Dance</t>
        </is>
      </c>
      <c r="M553" s="30" t="n">
        <v>44</v>
      </c>
      <c r="AR553" s="31" t="n"/>
    </row>
    <row r="554">
      <c r="A554" s="7" t="inlineStr">
        <is>
          <t>BASCULIN (BLUE STRIPED)</t>
        </is>
      </c>
      <c r="B554" s="6" t="inlineStr">
        <is>
          <t>Tackle</t>
        </is>
      </c>
      <c r="C554" s="30" t="n">
        <v>1</v>
      </c>
      <c r="D554" s="6" t="inlineStr">
        <is>
          <t>Tail Whip</t>
        </is>
      </c>
      <c r="E554" s="30" t="n">
        <v>1</v>
      </c>
      <c r="F554" s="6" t="inlineStr">
        <is>
          <t>Water Gun</t>
        </is>
      </c>
      <c r="G554" s="30" t="n">
        <v>5</v>
      </c>
      <c r="H554" s="6" t="inlineStr">
        <is>
          <t>Aqua Jet</t>
        </is>
      </c>
      <c r="I554" s="30" t="n">
        <v>8</v>
      </c>
      <c r="J554" s="6" t="inlineStr">
        <is>
          <t>Water Pulse</t>
        </is>
      </c>
      <c r="K554" s="30" t="n">
        <v>12</v>
      </c>
      <c r="L554" s="6" t="inlineStr">
        <is>
          <t>Water Sport</t>
        </is>
      </c>
      <c r="M554" s="30" t="n">
        <v>16</v>
      </c>
      <c r="N554" s="6" t="inlineStr">
        <is>
          <t>Bubble Beam</t>
        </is>
      </c>
      <c r="O554" s="30" t="n">
        <v>20</v>
      </c>
      <c r="P554" s="6" t="inlineStr">
        <is>
          <t>Crunch</t>
        </is>
      </c>
      <c r="Q554" s="30" t="n">
        <v>24</v>
      </c>
      <c r="R554" s="6" t="inlineStr">
        <is>
          <t>Brine</t>
        </is>
      </c>
      <c r="S554" s="30" t="n">
        <v>28</v>
      </c>
      <c r="T554" s="6" t="inlineStr">
        <is>
          <t>Aqua Tail</t>
        </is>
      </c>
      <c r="U554" s="30" t="n">
        <v>32</v>
      </c>
      <c r="V554" s="6" t="inlineStr">
        <is>
          <t>Double Edge</t>
        </is>
      </c>
      <c r="W554" s="30" t="n">
        <v>36</v>
      </c>
      <c r="X554" s="6" t="inlineStr">
        <is>
          <t>Scary Face</t>
        </is>
      </c>
      <c r="Y554" s="30" t="n">
        <v>40</v>
      </c>
      <c r="Z554" s="6" t="inlineStr">
        <is>
          <t>Hydro Pump</t>
        </is>
      </c>
      <c r="AA554" s="30" t="n">
        <v>44</v>
      </c>
      <c r="AR554" s="31" t="n"/>
    </row>
    <row r="555">
      <c r="A555" s="7" t="inlineStr">
        <is>
          <t>SANDILE</t>
        </is>
      </c>
      <c r="B555" s="6" t="inlineStr">
        <is>
          <t>Leer</t>
        </is>
      </c>
      <c r="C555" s="30" t="n">
        <v>1</v>
      </c>
      <c r="D555" s="6" t="inlineStr">
        <is>
          <t>Sand Attack</t>
        </is>
      </c>
      <c r="E555" s="30" t="n">
        <v>1</v>
      </c>
      <c r="F555" s="6" t="inlineStr">
        <is>
          <t>Bite</t>
        </is>
      </c>
      <c r="G555" s="30" t="n">
        <v>5</v>
      </c>
      <c r="H555" s="6" t="inlineStr">
        <is>
          <t>Mud Slap</t>
        </is>
      </c>
      <c r="I555" s="30" t="n">
        <v>8</v>
      </c>
      <c r="J555" s="6" t="inlineStr">
        <is>
          <t>Assurance</t>
        </is>
      </c>
      <c r="K555" s="30" t="n">
        <v>11</v>
      </c>
      <c r="L555" s="6" t="inlineStr">
        <is>
          <t>Bulldoze</t>
        </is>
      </c>
      <c r="M555" s="30" t="n">
        <v>14</v>
      </c>
      <c r="N555" s="6" t="inlineStr">
        <is>
          <t>Torment</t>
        </is>
      </c>
      <c r="O555" s="30" t="n">
        <v>17</v>
      </c>
      <c r="P555" s="6" t="inlineStr">
        <is>
          <t>Dig</t>
        </is>
      </c>
      <c r="Q555" s="30" t="n">
        <v>20</v>
      </c>
      <c r="R555" s="6" t="inlineStr">
        <is>
          <t>Crunch</t>
        </is>
      </c>
      <c r="S555" s="30" t="n">
        <v>23</v>
      </c>
      <c r="T555" s="6" t="inlineStr">
        <is>
          <t>Swagger</t>
        </is>
      </c>
      <c r="U555" s="30" t="n">
        <v>26</v>
      </c>
      <c r="V555" s="6" t="inlineStr">
        <is>
          <t>Earthquake</t>
        </is>
      </c>
      <c r="W555" s="30" t="n">
        <v>29</v>
      </c>
      <c r="X555" s="6" t="inlineStr">
        <is>
          <t>Foul Play</t>
        </is>
      </c>
      <c r="Y555" s="30" t="n">
        <v>32</v>
      </c>
      <c r="Z555" s="6" t="inlineStr">
        <is>
          <t>Thrash</t>
        </is>
      </c>
      <c r="AA555" s="30" t="n">
        <v>35</v>
      </c>
      <c r="AR555" s="31" t="n"/>
    </row>
    <row r="556">
      <c r="A556" s="7" t="inlineStr">
        <is>
          <t>KROKOROK</t>
        </is>
      </c>
      <c r="B556" s="6" t="inlineStr">
        <is>
          <t>Leer</t>
        </is>
      </c>
      <c r="C556" s="30" t="n">
        <v>1</v>
      </c>
      <c r="D556" s="6" t="inlineStr">
        <is>
          <t>Sand Attack</t>
        </is>
      </c>
      <c r="E556" s="30" t="n">
        <v>1</v>
      </c>
      <c r="F556" s="6" t="inlineStr">
        <is>
          <t>Bite</t>
        </is>
      </c>
      <c r="G556" s="30" t="n">
        <v>5</v>
      </c>
      <c r="H556" s="6" t="inlineStr">
        <is>
          <t>Mud Slap</t>
        </is>
      </c>
      <c r="I556" s="30" t="n">
        <v>8</v>
      </c>
      <c r="J556" s="6" t="inlineStr">
        <is>
          <t>Assurance</t>
        </is>
      </c>
      <c r="K556" s="30" t="n">
        <v>11</v>
      </c>
      <c r="L556" s="6" t="inlineStr">
        <is>
          <t>Bulldoze</t>
        </is>
      </c>
      <c r="M556" s="30" t="n">
        <v>14</v>
      </c>
      <c r="N556" s="6" t="inlineStr">
        <is>
          <t>Torment</t>
        </is>
      </c>
      <c r="O556" s="30" t="n">
        <v>17</v>
      </c>
      <c r="P556" s="6" t="inlineStr">
        <is>
          <t>Dig</t>
        </is>
      </c>
      <c r="Q556" s="30" t="n">
        <v>20</v>
      </c>
      <c r="R556" s="6" t="inlineStr">
        <is>
          <t>Crunch</t>
        </is>
      </c>
      <c r="S556" s="30" t="n">
        <v>23</v>
      </c>
      <c r="T556" s="6" t="inlineStr">
        <is>
          <t>Swagger</t>
        </is>
      </c>
      <c r="U556" s="30" t="n">
        <v>26</v>
      </c>
      <c r="V556" s="6" t="inlineStr">
        <is>
          <t>Earthquake</t>
        </is>
      </c>
      <c r="W556" s="30" t="n">
        <v>29</v>
      </c>
      <c r="X556" s="6" t="inlineStr">
        <is>
          <t>Foul Play</t>
        </is>
      </c>
      <c r="Y556" s="30" t="n">
        <v>32</v>
      </c>
      <c r="Z556" s="6" t="inlineStr">
        <is>
          <t>Thrash</t>
        </is>
      </c>
      <c r="AA556" s="30" t="n">
        <v>35</v>
      </c>
      <c r="AB556" s="6" t="inlineStr">
        <is>
          <t>Scary Face</t>
        </is>
      </c>
      <c r="AC556" s="30" t="n">
        <v>38</v>
      </c>
      <c r="AD556" s="6" t="inlineStr">
        <is>
          <t>Knock Off</t>
        </is>
      </c>
      <c r="AE556" s="30" t="n">
        <v>42</v>
      </c>
      <c r="AR556" s="31" t="n"/>
    </row>
    <row r="557">
      <c r="A557" s="7" t="inlineStr">
        <is>
          <t>KROOKODILE</t>
        </is>
      </c>
      <c r="B557" s="6" t="inlineStr">
        <is>
          <t>Leer</t>
        </is>
      </c>
      <c r="C557" s="30" t="n">
        <v>1</v>
      </c>
      <c r="D557" s="6" t="inlineStr">
        <is>
          <t>Sand Attack</t>
        </is>
      </c>
      <c r="E557" s="30" t="n">
        <v>1</v>
      </c>
      <c r="F557" s="6" t="inlineStr">
        <is>
          <t>Bite</t>
        </is>
      </c>
      <c r="G557" s="30" t="n">
        <v>5</v>
      </c>
      <c r="H557" s="6" t="inlineStr">
        <is>
          <t>Mud Slap</t>
        </is>
      </c>
      <c r="I557" s="30" t="n">
        <v>8</v>
      </c>
      <c r="J557" s="6" t="inlineStr">
        <is>
          <t>Assurance</t>
        </is>
      </c>
      <c r="K557" s="30" t="n">
        <v>11</v>
      </c>
      <c r="L557" s="6" t="inlineStr">
        <is>
          <t>Bulldoze</t>
        </is>
      </c>
      <c r="M557" s="30" t="n">
        <v>14</v>
      </c>
      <c r="N557" s="6" t="inlineStr">
        <is>
          <t>Torment</t>
        </is>
      </c>
      <c r="O557" s="30" t="n">
        <v>17</v>
      </c>
      <c r="P557" s="6" t="inlineStr">
        <is>
          <t>Dig</t>
        </is>
      </c>
      <c r="Q557" s="30" t="n">
        <v>20</v>
      </c>
      <c r="R557" s="6" t="inlineStr">
        <is>
          <t>Crunch</t>
        </is>
      </c>
      <c r="S557" s="30" t="n">
        <v>23</v>
      </c>
      <c r="T557" s="6" t="inlineStr">
        <is>
          <t>Swagger</t>
        </is>
      </c>
      <c r="U557" s="30" t="n">
        <v>26</v>
      </c>
      <c r="V557" s="6" t="inlineStr">
        <is>
          <t>Earthquake</t>
        </is>
      </c>
      <c r="W557" s="30" t="n">
        <v>29</v>
      </c>
      <c r="X557" s="6" t="inlineStr">
        <is>
          <t>Foul Play</t>
        </is>
      </c>
      <c r="Y557" s="30" t="n">
        <v>32</v>
      </c>
      <c r="Z557" s="6" t="inlineStr">
        <is>
          <t>Thrash</t>
        </is>
      </c>
      <c r="AA557" s="30" t="n">
        <v>35</v>
      </c>
      <c r="AB557" s="6" t="inlineStr">
        <is>
          <t>Scary Face</t>
        </is>
      </c>
      <c r="AC557" s="30" t="n">
        <v>38</v>
      </c>
      <c r="AD557" s="6" t="inlineStr">
        <is>
          <t>Knock Off</t>
        </is>
      </c>
      <c r="AE557" s="30" t="n">
        <v>42</v>
      </c>
      <c r="AF557" s="6" t="inlineStr">
        <is>
          <t>Stone Edge</t>
        </is>
      </c>
      <c r="AG557" s="30" t="n">
        <v>44</v>
      </c>
      <c r="AH557" s="6" t="inlineStr">
        <is>
          <t>Outrage</t>
        </is>
      </c>
      <c r="AI557" s="30" t="n">
        <v>48</v>
      </c>
      <c r="AR557" s="31" t="n"/>
    </row>
    <row r="558">
      <c r="A558" s="7" t="inlineStr">
        <is>
          <t>DARUMAKA</t>
        </is>
      </c>
      <c r="B558" s="6" t="inlineStr">
        <is>
          <t>Tackle</t>
        </is>
      </c>
      <c r="C558" s="30" t="n">
        <v>1</v>
      </c>
      <c r="D558" s="6" t="inlineStr">
        <is>
          <t>Growl</t>
        </is>
      </c>
      <c r="E558" s="30" t="n">
        <v>1</v>
      </c>
      <c r="F558" s="6" t="inlineStr">
        <is>
          <t>Ember</t>
        </is>
      </c>
      <c r="G558" s="30" t="n">
        <v>5</v>
      </c>
      <c r="H558" s="6" t="inlineStr">
        <is>
          <t>Quick Attack</t>
        </is>
      </c>
      <c r="I558" s="30" t="n">
        <v>8</v>
      </c>
      <c r="J558" s="6" t="inlineStr">
        <is>
          <t>Flame Charge</t>
        </is>
      </c>
      <c r="K558" s="30" t="n">
        <v>12</v>
      </c>
      <c r="L558" s="6" t="inlineStr">
        <is>
          <t>Fire Spin</t>
        </is>
      </c>
      <c r="M558" s="30" t="n">
        <v>16</v>
      </c>
      <c r="N558" s="6" t="inlineStr">
        <is>
          <t>Fire Fang</t>
        </is>
      </c>
      <c r="O558" s="30" t="n">
        <v>20</v>
      </c>
      <c r="P558" s="6" t="inlineStr">
        <is>
          <t>Will O Wisp</t>
        </is>
      </c>
      <c r="Q558" s="30" t="n">
        <v>24</v>
      </c>
      <c r="R558" s="6" t="inlineStr">
        <is>
          <t>Flame Burst</t>
        </is>
      </c>
      <c r="S558" s="30" t="n">
        <v>28</v>
      </c>
      <c r="T558" s="6" t="inlineStr">
        <is>
          <t>Flamethrower</t>
        </is>
      </c>
      <c r="U558" s="30" t="n">
        <v>32</v>
      </c>
      <c r="V558" s="6" t="inlineStr">
        <is>
          <t>Taunt</t>
        </is>
      </c>
      <c r="W558" s="30" t="n">
        <v>36</v>
      </c>
      <c r="X558" s="6" t="inlineStr">
        <is>
          <t>Flare Blitz</t>
        </is>
      </c>
      <c r="Y558" s="30" t="n">
        <v>37</v>
      </c>
      <c r="Z558" s="6" t="inlineStr">
        <is>
          <t>Heat Wave</t>
        </is>
      </c>
      <c r="AA558" s="30" t="n">
        <v>40</v>
      </c>
      <c r="AB558" s="6" t="inlineStr">
        <is>
          <t>Fire Blast</t>
        </is>
      </c>
      <c r="AC558" s="30" t="n">
        <v>44</v>
      </c>
      <c r="AR558" s="31" t="n"/>
    </row>
    <row r="559">
      <c r="A559" s="7" t="inlineStr">
        <is>
          <t>DARMANITAN (STANDARD)</t>
        </is>
      </c>
      <c r="B559" s="6" t="inlineStr">
        <is>
          <t>Tackle</t>
        </is>
      </c>
      <c r="C559" s="30" t="n">
        <v>1</v>
      </c>
      <c r="D559" s="6" t="inlineStr">
        <is>
          <t>Growl</t>
        </is>
      </c>
      <c r="E559" s="30" t="n">
        <v>1</v>
      </c>
      <c r="F559" s="6" t="inlineStr">
        <is>
          <t>Ember</t>
        </is>
      </c>
      <c r="G559" s="30" t="n">
        <v>5</v>
      </c>
      <c r="H559" s="6" t="inlineStr">
        <is>
          <t>Quick Attack</t>
        </is>
      </c>
      <c r="I559" s="30" t="n">
        <v>8</v>
      </c>
      <c r="J559" s="6" t="inlineStr">
        <is>
          <t>Flame Charge</t>
        </is>
      </c>
      <c r="K559" s="30" t="n">
        <v>12</v>
      </c>
      <c r="L559" s="6" t="inlineStr">
        <is>
          <t>Fire Spin</t>
        </is>
      </c>
      <c r="M559" s="30" t="n">
        <v>16</v>
      </c>
      <c r="N559" s="6" t="inlineStr">
        <is>
          <t>Fire Fang</t>
        </is>
      </c>
      <c r="O559" s="30" t="n">
        <v>20</v>
      </c>
      <c r="P559" s="6" t="inlineStr">
        <is>
          <t>Will O Wisp</t>
        </is>
      </c>
      <c r="Q559" s="30" t="n">
        <v>24</v>
      </c>
      <c r="R559" s="6" t="inlineStr">
        <is>
          <t>Flame Burst</t>
        </is>
      </c>
      <c r="S559" s="30" t="n">
        <v>28</v>
      </c>
      <c r="T559" s="6" t="inlineStr">
        <is>
          <t>Flamethrower</t>
        </is>
      </c>
      <c r="U559" s="30" t="n">
        <v>32</v>
      </c>
      <c r="V559" s="6" t="inlineStr">
        <is>
          <t>Hammer Arm</t>
        </is>
      </c>
      <c r="W559" s="30" t="n">
        <v>36</v>
      </c>
      <c r="X559" s="6" t="inlineStr">
        <is>
          <t>Heat Wave</t>
        </is>
      </c>
      <c r="Y559" s="30" t="n">
        <v>40</v>
      </c>
      <c r="Z559" s="6" t="inlineStr">
        <is>
          <t>Fire Blast</t>
        </is>
      </c>
      <c r="AA559" s="30" t="n">
        <v>44</v>
      </c>
      <c r="AB559" s="6" t="inlineStr">
        <is>
          <t>Flare Blitz</t>
        </is>
      </c>
      <c r="AC559" s="30" t="n">
        <v>48</v>
      </c>
      <c r="AR559" s="31" t="n"/>
    </row>
    <row r="560">
      <c r="A560" s="7" t="inlineStr">
        <is>
          <t>MARACTUS</t>
        </is>
      </c>
      <c r="B560" s="6" t="inlineStr">
        <is>
          <t>Tackle</t>
        </is>
      </c>
      <c r="C560" s="30" t="n">
        <v>1</v>
      </c>
      <c r="D560" s="6" t="inlineStr">
        <is>
          <t>Leer</t>
        </is>
      </c>
      <c r="E560" s="30" t="n">
        <v>1</v>
      </c>
      <c r="F560" s="6" t="inlineStr">
        <is>
          <t>Absorb</t>
        </is>
      </c>
      <c r="G560" s="30" t="n">
        <v>5</v>
      </c>
      <c r="H560" s="6" t="inlineStr">
        <is>
          <t>Vine Whip</t>
        </is>
      </c>
      <c r="I560" s="30" t="n">
        <v>8</v>
      </c>
      <c r="J560" s="6" t="inlineStr">
        <is>
          <t>Leech Seed</t>
        </is>
      </c>
      <c r="K560" s="30" t="n">
        <v>12</v>
      </c>
      <c r="L560" s="6" t="inlineStr">
        <is>
          <t>Razor Leaf</t>
        </is>
      </c>
      <c r="M560" s="30" t="n">
        <v>16</v>
      </c>
      <c r="N560" s="6" t="inlineStr">
        <is>
          <t>Mega Drain</t>
        </is>
      </c>
      <c r="O560" s="30" t="n">
        <v>20</v>
      </c>
      <c r="P560" s="6" t="inlineStr">
        <is>
          <t>Spiky Shield</t>
        </is>
      </c>
      <c r="Q560" s="30" t="n">
        <v>24</v>
      </c>
      <c r="R560" s="6" t="inlineStr">
        <is>
          <t>Seed Bomb</t>
        </is>
      </c>
      <c r="S560" s="30" t="n">
        <v>28</v>
      </c>
      <c r="T560" s="6" t="inlineStr">
        <is>
          <t>Giga Drain</t>
        </is>
      </c>
      <c r="U560" s="30" t="n">
        <v>32</v>
      </c>
      <c r="V560" s="6" t="inlineStr">
        <is>
          <t>Earth Power</t>
        </is>
      </c>
      <c r="W560" s="30" t="n">
        <v>36</v>
      </c>
      <c r="X560" s="6" t="inlineStr">
        <is>
          <t>Leaf Blade</t>
        </is>
      </c>
      <c r="Y560" s="30" t="n">
        <v>40</v>
      </c>
      <c r="Z560" s="6" t="inlineStr">
        <is>
          <t>Petal Blizzard</t>
        </is>
      </c>
      <c r="AA560" s="30" t="n">
        <v>44</v>
      </c>
      <c r="AR560" s="31" t="n"/>
    </row>
    <row r="561">
      <c r="A561" s="7" t="inlineStr">
        <is>
          <t>DWEBBLE</t>
        </is>
      </c>
      <c r="B561" s="6" t="inlineStr">
        <is>
          <t>Tackle</t>
        </is>
      </c>
      <c r="C561" s="30" t="n">
        <v>1</v>
      </c>
      <c r="D561" s="6" t="inlineStr">
        <is>
          <t>String Shot</t>
        </is>
      </c>
      <c r="E561" s="30" t="n">
        <v>1</v>
      </c>
      <c r="F561" s="6" t="inlineStr">
        <is>
          <t>Struggle Bug</t>
        </is>
      </c>
      <c r="G561" s="30" t="n">
        <v>8</v>
      </c>
      <c r="H561" s="6" t="inlineStr">
        <is>
          <t>Fury Cutter</t>
        </is>
      </c>
      <c r="I561" s="30" t="n">
        <v>12</v>
      </c>
      <c r="J561" s="6" t="inlineStr">
        <is>
          <t>Rock Blast</t>
        </is>
      </c>
      <c r="K561" s="30" t="n">
        <v>15</v>
      </c>
      <c r="L561" s="6" t="inlineStr">
        <is>
          <t>Pin Missile</t>
        </is>
      </c>
      <c r="M561" s="30" t="n">
        <v>16</v>
      </c>
      <c r="N561" s="6" t="inlineStr">
        <is>
          <t>Bug Bite</t>
        </is>
      </c>
      <c r="O561" s="30" t="n">
        <v>19</v>
      </c>
      <c r="P561" s="6" t="inlineStr">
        <is>
          <t>Protect</t>
        </is>
      </c>
      <c r="Q561" s="30" t="n">
        <v>20</v>
      </c>
      <c r="R561" s="6" t="inlineStr">
        <is>
          <t>X Scissor</t>
        </is>
      </c>
      <c r="S561" s="30" t="n">
        <v>24</v>
      </c>
      <c r="T561" s="6" t="inlineStr">
        <is>
          <t>Rock Slide</t>
        </is>
      </c>
      <c r="U561" s="30" t="n">
        <v>24</v>
      </c>
      <c r="V561" s="6" t="inlineStr">
        <is>
          <t>Leech Life</t>
        </is>
      </c>
      <c r="W561" s="30" t="n">
        <v>28</v>
      </c>
      <c r="X561" s="6" t="inlineStr">
        <is>
          <t>Bug Buzz</t>
        </is>
      </c>
      <c r="Y561" s="30" t="n">
        <v>32</v>
      </c>
      <c r="Z561" s="6" t="inlineStr">
        <is>
          <t>Shell Smash</t>
        </is>
      </c>
      <c r="AA561" s="30" t="n">
        <v>36</v>
      </c>
      <c r="AB561" s="6" t="inlineStr">
        <is>
          <t>Megahorn</t>
        </is>
      </c>
      <c r="AC561" s="30" t="n">
        <v>40</v>
      </c>
      <c r="AD561" s="6" t="inlineStr">
        <is>
          <t>Quiver Dance</t>
        </is>
      </c>
      <c r="AE561" s="30" t="n">
        <v>44</v>
      </c>
      <c r="AF561" s="6" t="inlineStr">
        <is>
          <t>Sticky Web</t>
        </is>
      </c>
      <c r="AG561" s="30" t="n">
        <v>48</v>
      </c>
      <c r="AR561" s="31" t="n"/>
    </row>
    <row r="562">
      <c r="A562" s="7" t="inlineStr">
        <is>
          <t>CRUSTLE</t>
        </is>
      </c>
      <c r="B562" s="6" t="inlineStr">
        <is>
          <t>Tackle</t>
        </is>
      </c>
      <c r="C562" s="30" t="n">
        <v>1</v>
      </c>
      <c r="D562" s="6" t="inlineStr">
        <is>
          <t>String Shot</t>
        </is>
      </c>
      <c r="E562" s="30" t="n">
        <v>1</v>
      </c>
      <c r="F562" s="6" t="inlineStr">
        <is>
          <t>Struggle Bug</t>
        </is>
      </c>
      <c r="G562" s="30" t="n">
        <v>8</v>
      </c>
      <c r="H562" s="6" t="inlineStr">
        <is>
          <t>Fury Cutter</t>
        </is>
      </c>
      <c r="I562" s="30" t="n">
        <v>12</v>
      </c>
      <c r="J562" s="6" t="inlineStr">
        <is>
          <t>Rock Blast</t>
        </is>
      </c>
      <c r="K562" s="30" t="n">
        <v>15</v>
      </c>
      <c r="L562" s="6" t="inlineStr">
        <is>
          <t>Pin Missile</t>
        </is>
      </c>
      <c r="M562" s="30" t="n">
        <v>16</v>
      </c>
      <c r="N562" s="6" t="inlineStr">
        <is>
          <t>Bug Bite</t>
        </is>
      </c>
      <c r="O562" s="30" t="n">
        <v>19</v>
      </c>
      <c r="P562" s="6" t="inlineStr">
        <is>
          <t>Protect</t>
        </is>
      </c>
      <c r="Q562" s="30" t="n">
        <v>20</v>
      </c>
      <c r="R562" s="6" t="inlineStr">
        <is>
          <t>X Scissor</t>
        </is>
      </c>
      <c r="S562" s="30" t="n">
        <v>24</v>
      </c>
      <c r="T562" s="6" t="inlineStr">
        <is>
          <t>Rock Slide</t>
        </is>
      </c>
      <c r="U562" s="30" t="n">
        <v>24</v>
      </c>
      <c r="V562" s="6" t="inlineStr">
        <is>
          <t>Leech Life</t>
        </is>
      </c>
      <c r="W562" s="30" t="n">
        <v>28</v>
      </c>
      <c r="X562" s="6" t="inlineStr">
        <is>
          <t>Bug Buzz</t>
        </is>
      </c>
      <c r="Y562" s="30" t="n">
        <v>32</v>
      </c>
      <c r="Z562" s="6" t="inlineStr">
        <is>
          <t>Shell Smash</t>
        </is>
      </c>
      <c r="AA562" s="30" t="n">
        <v>32</v>
      </c>
      <c r="AB562" s="6" t="inlineStr">
        <is>
          <t>Slash</t>
        </is>
      </c>
      <c r="AC562" s="30" t="n">
        <v>36</v>
      </c>
      <c r="AD562" s="6" t="inlineStr">
        <is>
          <t>Megahorn</t>
        </is>
      </c>
      <c r="AE562" s="30" t="n">
        <v>40</v>
      </c>
      <c r="AF562" s="6" t="inlineStr">
        <is>
          <t>Flail</t>
        </is>
      </c>
      <c r="AG562" s="30" t="n">
        <v>42</v>
      </c>
      <c r="AH562" s="6" t="inlineStr">
        <is>
          <t>Quiver Dance</t>
        </is>
      </c>
      <c r="AI562" s="30" t="n">
        <v>44</v>
      </c>
      <c r="AJ562" s="6" t="inlineStr">
        <is>
          <t>Sticky Web</t>
        </is>
      </c>
      <c r="AK562" s="30" t="n">
        <v>48</v>
      </c>
      <c r="AR562" s="31" t="n"/>
    </row>
    <row r="563">
      <c r="A563" s="7" t="inlineStr">
        <is>
          <t>SCRAGGY</t>
        </is>
      </c>
      <c r="B563" s="6" t="inlineStr">
        <is>
          <t>Scratch</t>
        </is>
      </c>
      <c r="C563" s="30" t="n">
        <v>1</v>
      </c>
      <c r="D563" s="6" t="inlineStr">
        <is>
          <t>Leer</t>
        </is>
      </c>
      <c r="E563" s="30" t="n">
        <v>1</v>
      </c>
      <c r="F563" s="6" t="inlineStr">
        <is>
          <t>Pursuit</t>
        </is>
      </c>
      <c r="G563" s="30" t="n">
        <v>5</v>
      </c>
      <c r="H563" s="6" t="inlineStr">
        <is>
          <t>Snarl</t>
        </is>
      </c>
      <c r="I563" s="30" t="n">
        <v>8</v>
      </c>
      <c r="J563" s="6" t="inlineStr">
        <is>
          <t>Assurance</t>
        </is>
      </c>
      <c r="K563" s="30" t="n">
        <v>12</v>
      </c>
      <c r="L563" s="6" t="inlineStr">
        <is>
          <t>Feint Attack</t>
        </is>
      </c>
      <c r="M563" s="30" t="n">
        <v>16</v>
      </c>
      <c r="N563" s="6" t="inlineStr">
        <is>
          <t>Taunt</t>
        </is>
      </c>
      <c r="O563" s="30" t="n">
        <v>20</v>
      </c>
      <c r="P563" s="6" t="inlineStr">
        <is>
          <t>Bite</t>
        </is>
      </c>
      <c r="Q563" s="30" t="n">
        <v>24</v>
      </c>
      <c r="R563" s="6" t="inlineStr">
        <is>
          <t>Knock Off</t>
        </is>
      </c>
      <c r="S563" s="30" t="n">
        <v>28</v>
      </c>
      <c r="T563" s="6" t="inlineStr">
        <is>
          <t>Night Slash</t>
        </is>
      </c>
      <c r="U563" s="30" t="n">
        <v>32</v>
      </c>
      <c r="V563" s="6" t="inlineStr">
        <is>
          <t>Crunch</t>
        </is>
      </c>
      <c r="W563" s="30" t="n">
        <v>36</v>
      </c>
      <c r="X563" s="6" t="inlineStr">
        <is>
          <t>Dark Pulse</t>
        </is>
      </c>
      <c r="Y563" s="30" t="n">
        <v>40</v>
      </c>
      <c r="Z563" s="6" t="inlineStr">
        <is>
          <t>Drain Punch</t>
        </is>
      </c>
      <c r="AA563" s="30" t="n">
        <v>42</v>
      </c>
      <c r="AB563" s="6" t="inlineStr">
        <is>
          <t>Sucker Punch</t>
        </is>
      </c>
      <c r="AC563" s="30" t="n">
        <v>44</v>
      </c>
      <c r="AD563" s="6" t="inlineStr">
        <is>
          <t>Foul Play</t>
        </is>
      </c>
      <c r="AE563" s="30" t="n">
        <v>48</v>
      </c>
      <c r="AR563" s="31" t="n"/>
    </row>
    <row r="564">
      <c r="A564" s="7" t="inlineStr">
        <is>
          <t>SCRAFTY</t>
        </is>
      </c>
      <c r="B564" s="6" t="inlineStr">
        <is>
          <t>Scratch</t>
        </is>
      </c>
      <c r="C564" s="30" t="n">
        <v>1</v>
      </c>
      <c r="D564" s="6" t="inlineStr">
        <is>
          <t>Leer</t>
        </is>
      </c>
      <c r="E564" s="30" t="n">
        <v>1</v>
      </c>
      <c r="F564" s="6" t="inlineStr">
        <is>
          <t>Pursuit</t>
        </is>
      </c>
      <c r="G564" s="30" t="n">
        <v>5</v>
      </c>
      <c r="H564" s="6" t="inlineStr">
        <is>
          <t>Snarl</t>
        </is>
      </c>
      <c r="I564" s="30" t="n">
        <v>8</v>
      </c>
      <c r="J564" s="6" t="inlineStr">
        <is>
          <t>Assurance</t>
        </is>
      </c>
      <c r="K564" s="30" t="n">
        <v>12</v>
      </c>
      <c r="L564" s="6" t="inlineStr">
        <is>
          <t>Feint Attack</t>
        </is>
      </c>
      <c r="M564" s="30" t="n">
        <v>16</v>
      </c>
      <c r="N564" s="6" t="inlineStr">
        <is>
          <t>Taunt</t>
        </is>
      </c>
      <c r="O564" s="30" t="n">
        <v>20</v>
      </c>
      <c r="P564" s="6" t="inlineStr">
        <is>
          <t>Bite</t>
        </is>
      </c>
      <c r="Q564" s="30" t="n">
        <v>24</v>
      </c>
      <c r="R564" s="6" t="inlineStr">
        <is>
          <t>Night Slash</t>
        </is>
      </c>
      <c r="S564" s="30" t="n">
        <v>32</v>
      </c>
      <c r="T564" s="6" t="inlineStr">
        <is>
          <t>Crunch</t>
        </is>
      </c>
      <c r="U564" s="30" t="n">
        <v>36</v>
      </c>
      <c r="V564" s="6" t="inlineStr">
        <is>
          <t>Dark Pulse</t>
        </is>
      </c>
      <c r="W564" s="30" t="n">
        <v>40</v>
      </c>
      <c r="X564" s="6" t="inlineStr">
        <is>
          <t>Sucker Punch</t>
        </is>
      </c>
      <c r="Y564" s="30" t="n">
        <v>44</v>
      </c>
      <c r="Z564" s="6" t="inlineStr">
        <is>
          <t>Knock Off</t>
        </is>
      </c>
      <c r="AA564" s="30" t="n">
        <v>45</v>
      </c>
      <c r="AB564" s="6" t="inlineStr">
        <is>
          <t>Foul Play</t>
        </is>
      </c>
      <c r="AC564" s="30" t="n">
        <v>48</v>
      </c>
      <c r="AR564" s="31" t="n"/>
    </row>
    <row r="565">
      <c r="A565" s="7" t="inlineStr">
        <is>
          <t>SIGILYPH</t>
        </is>
      </c>
      <c r="B565" s="6" t="inlineStr">
        <is>
          <t>Gust</t>
        </is>
      </c>
      <c r="C565" s="30" t="n">
        <v>1</v>
      </c>
      <c r="D565" s="6" t="inlineStr">
        <is>
          <t>Confusion</t>
        </is>
      </c>
      <c r="E565" s="30" t="n">
        <v>1</v>
      </c>
      <c r="F565" s="6" t="inlineStr">
        <is>
          <t>Light Screen</t>
        </is>
      </c>
      <c r="G565" s="30" t="n">
        <v>5</v>
      </c>
      <c r="H565" s="6" t="inlineStr">
        <is>
          <t>Psybeam</t>
        </is>
      </c>
      <c r="I565" s="30" t="n">
        <v>8</v>
      </c>
      <c r="J565" s="6" t="inlineStr">
        <is>
          <t>Air Cutter</t>
        </is>
      </c>
      <c r="K565" s="30" t="n">
        <v>12</v>
      </c>
      <c r="L565" s="6" t="inlineStr">
        <is>
          <t>Whirlwind</t>
        </is>
      </c>
      <c r="M565" s="30" t="n">
        <v>16</v>
      </c>
      <c r="N565" s="6" t="inlineStr">
        <is>
          <t>Air Slash</t>
        </is>
      </c>
      <c r="O565" s="30" t="n">
        <v>20</v>
      </c>
      <c r="P565" s="6" t="inlineStr">
        <is>
          <t>Cosmic Power</t>
        </is>
      </c>
      <c r="Q565" s="30" t="n">
        <v>24</v>
      </c>
      <c r="R565" s="6" t="inlineStr">
        <is>
          <t>Roost</t>
        </is>
      </c>
      <c r="S565" s="30" t="n">
        <v>28</v>
      </c>
      <c r="T565" s="6" t="inlineStr">
        <is>
          <t>Psychic</t>
        </is>
      </c>
      <c r="U565" s="30" t="n">
        <v>32</v>
      </c>
      <c r="V565" s="6" t="inlineStr">
        <is>
          <t>Stored Power</t>
        </is>
      </c>
      <c r="W565" s="30" t="n">
        <v>36</v>
      </c>
      <c r="X565" s="6" t="inlineStr">
        <is>
          <t>Tailwind</t>
        </is>
      </c>
      <c r="Y565" s="30" t="n">
        <v>40</v>
      </c>
      <c r="Z565" s="6" t="inlineStr">
        <is>
          <t>Mirror Coat</t>
        </is>
      </c>
      <c r="AA565" s="30" t="n">
        <v>44</v>
      </c>
      <c r="AB565" s="6" t="inlineStr">
        <is>
          <t>Future Sight</t>
        </is>
      </c>
      <c r="AC565" s="30" t="n">
        <v>48</v>
      </c>
      <c r="AR565" s="31" t="n"/>
    </row>
    <row r="566">
      <c r="A566" s="7" t="inlineStr">
        <is>
          <t>YAMASK</t>
        </is>
      </c>
      <c r="B566" s="6" t="inlineStr">
        <is>
          <t>Astonish</t>
        </is>
      </c>
      <c r="C566" s="30" t="n">
        <v>1</v>
      </c>
      <c r="D566" s="6" t="inlineStr">
        <is>
          <t>Confuse Ray</t>
        </is>
      </c>
      <c r="E566" s="30" t="n">
        <v>1</v>
      </c>
      <c r="F566" s="6" t="inlineStr">
        <is>
          <t>Lick</t>
        </is>
      </c>
      <c r="G566" s="30" t="n">
        <v>5</v>
      </c>
      <c r="H566" s="6" t="inlineStr">
        <is>
          <t>Shadow Sneak</t>
        </is>
      </c>
      <c r="I566" s="30" t="n">
        <v>8</v>
      </c>
      <c r="J566" s="6" t="inlineStr">
        <is>
          <t>Night Shade</t>
        </is>
      </c>
      <c r="K566" s="30" t="n">
        <v>12</v>
      </c>
      <c r="L566" s="6" t="inlineStr">
        <is>
          <t>Hex</t>
        </is>
      </c>
      <c r="M566" s="30" t="n">
        <v>16</v>
      </c>
      <c r="N566" s="6" t="inlineStr">
        <is>
          <t>Ominous Wind</t>
        </is>
      </c>
      <c r="O566" s="30" t="n">
        <v>24</v>
      </c>
      <c r="P566" s="6" t="inlineStr">
        <is>
          <t>Curse</t>
        </is>
      </c>
      <c r="Q566" s="30" t="n">
        <v>28</v>
      </c>
      <c r="R566" s="6" t="inlineStr">
        <is>
          <t>Shadow Claw</t>
        </is>
      </c>
      <c r="S566" s="30" t="n">
        <v>32</v>
      </c>
      <c r="T566" s="6" t="inlineStr">
        <is>
          <t>Shadow Ball</t>
        </is>
      </c>
      <c r="U566" s="30" t="n">
        <v>36</v>
      </c>
      <c r="V566" s="6" t="inlineStr">
        <is>
          <t>Will O Wisp</t>
        </is>
      </c>
      <c r="W566" s="30" t="n">
        <v>36</v>
      </c>
      <c r="X566" s="6" t="inlineStr">
        <is>
          <t>Phantom Force</t>
        </is>
      </c>
      <c r="Y566" s="30" t="n">
        <v>40</v>
      </c>
      <c r="Z566" s="6" t="inlineStr">
        <is>
          <t>Destiny Bond</t>
        </is>
      </c>
      <c r="AA566" s="30" t="n">
        <v>44</v>
      </c>
      <c r="AB566" s="6" t="inlineStr">
        <is>
          <t>Mean Look</t>
        </is>
      </c>
      <c r="AC566" s="30" t="n">
        <v>48</v>
      </c>
      <c r="AR566" s="31" t="n"/>
    </row>
    <row r="567">
      <c r="A567" s="7" t="inlineStr">
        <is>
          <t>COFAGRIGUS</t>
        </is>
      </c>
      <c r="B567" s="6" t="inlineStr">
        <is>
          <t>Astonish</t>
        </is>
      </c>
      <c r="C567" s="30" t="n">
        <v>1</v>
      </c>
      <c r="D567" s="6" t="inlineStr">
        <is>
          <t>Confuse Ray</t>
        </is>
      </c>
      <c r="E567" s="30" t="n">
        <v>1</v>
      </c>
      <c r="F567" s="6" t="inlineStr">
        <is>
          <t>Lick</t>
        </is>
      </c>
      <c r="G567" s="30" t="n">
        <v>5</v>
      </c>
      <c r="H567" s="6" t="inlineStr">
        <is>
          <t>Shadow Sneak</t>
        </is>
      </c>
      <c r="I567" s="30" t="n">
        <v>8</v>
      </c>
      <c r="J567" s="6" t="inlineStr">
        <is>
          <t>Night Shade</t>
        </is>
      </c>
      <c r="K567" s="30" t="n">
        <v>12</v>
      </c>
      <c r="L567" s="6" t="inlineStr">
        <is>
          <t>Hex</t>
        </is>
      </c>
      <c r="M567" s="30" t="n">
        <v>16</v>
      </c>
      <c r="N567" s="6" t="inlineStr">
        <is>
          <t>Will O Wisp</t>
        </is>
      </c>
      <c r="O567" s="30" t="n">
        <v>20</v>
      </c>
      <c r="P567" s="6" t="inlineStr">
        <is>
          <t>Ominous Wind</t>
        </is>
      </c>
      <c r="Q567" s="30" t="n">
        <v>24</v>
      </c>
      <c r="R567" s="6" t="inlineStr">
        <is>
          <t>Curse</t>
        </is>
      </c>
      <c r="S567" s="30" t="n">
        <v>28</v>
      </c>
      <c r="T567" s="6" t="inlineStr">
        <is>
          <t>Shadow Claw</t>
        </is>
      </c>
      <c r="U567" s="30" t="n">
        <v>32</v>
      </c>
      <c r="V567" s="6" t="inlineStr">
        <is>
          <t>Shadow Ball</t>
        </is>
      </c>
      <c r="W567" s="30" t="n">
        <v>36</v>
      </c>
      <c r="X567" s="6" t="inlineStr">
        <is>
          <t>Phantom Force</t>
        </is>
      </c>
      <c r="Y567" s="30" t="n">
        <v>40</v>
      </c>
      <c r="Z567" s="6" t="inlineStr">
        <is>
          <t>Destiny Bond</t>
        </is>
      </c>
      <c r="AA567" s="30" t="n">
        <v>44</v>
      </c>
      <c r="AB567" s="6" t="inlineStr">
        <is>
          <t>Grudge</t>
        </is>
      </c>
      <c r="AC567" s="30" t="n">
        <v>46</v>
      </c>
      <c r="AD567" s="6" t="inlineStr">
        <is>
          <t>Mean Look</t>
        </is>
      </c>
      <c r="AE567" s="30" t="n">
        <v>48</v>
      </c>
      <c r="AR567" s="31" t="n"/>
    </row>
    <row r="568">
      <c r="A568" s="7" t="inlineStr">
        <is>
          <t>TIRTOUGA</t>
        </is>
      </c>
      <c r="B568" s="6" t="inlineStr">
        <is>
          <t>Tackle</t>
        </is>
      </c>
      <c r="C568" s="30" t="n">
        <v>1</v>
      </c>
      <c r="D568" s="6" t="inlineStr">
        <is>
          <t>Tail Whip</t>
        </is>
      </c>
      <c r="E568" s="30" t="n">
        <v>1</v>
      </c>
      <c r="F568" s="6" t="inlineStr">
        <is>
          <t>Water Gun</t>
        </is>
      </c>
      <c r="G568" s="30" t="n">
        <v>5</v>
      </c>
      <c r="H568" s="6" t="inlineStr">
        <is>
          <t>Water Pulse</t>
        </is>
      </c>
      <c r="I568" s="30" t="n">
        <v>12</v>
      </c>
      <c r="J568" s="6" t="inlineStr">
        <is>
          <t>Water Sport</t>
        </is>
      </c>
      <c r="K568" s="30" t="n">
        <v>16</v>
      </c>
      <c r="L568" s="6" t="inlineStr">
        <is>
          <t>Bubble Beam</t>
        </is>
      </c>
      <c r="M568" s="30" t="n">
        <v>20</v>
      </c>
      <c r="N568" s="6" t="inlineStr">
        <is>
          <t>Aqua Ring</t>
        </is>
      </c>
      <c r="O568" s="30" t="n">
        <v>24</v>
      </c>
      <c r="P568" s="6" t="inlineStr">
        <is>
          <t>Brine</t>
        </is>
      </c>
      <c r="Q568" s="30" t="n">
        <v>28</v>
      </c>
      <c r="R568" s="6" t="inlineStr">
        <is>
          <t>Aqua Tail</t>
        </is>
      </c>
      <c r="S568" s="30" t="n">
        <v>32</v>
      </c>
      <c r="T568" s="6" t="inlineStr">
        <is>
          <t>Surf</t>
        </is>
      </c>
      <c r="U568" s="30" t="n">
        <v>36</v>
      </c>
      <c r="V568" s="6" t="inlineStr">
        <is>
          <t>Aqua Jet</t>
        </is>
      </c>
      <c r="W568" s="30" t="n">
        <v>38</v>
      </c>
      <c r="X568" s="6" t="inlineStr">
        <is>
          <t>Shell Smash</t>
        </is>
      </c>
      <c r="Y568" s="30" t="n">
        <v>40</v>
      </c>
      <c r="Z568" s="6" t="inlineStr">
        <is>
          <t>Hydro Pump</t>
        </is>
      </c>
      <c r="AA568" s="30" t="n">
        <v>44</v>
      </c>
      <c r="AB568" s="6" t="inlineStr">
        <is>
          <t>Rock Slide</t>
        </is>
      </c>
      <c r="AC568" s="30" t="n">
        <v>48</v>
      </c>
      <c r="AR568" s="31" t="n"/>
    </row>
    <row r="569">
      <c r="A569" s="7" t="inlineStr">
        <is>
          <t>CARRACOSTA</t>
        </is>
      </c>
      <c r="B569" s="6" t="inlineStr">
        <is>
          <t>Tackle</t>
        </is>
      </c>
      <c r="C569" s="30" t="n">
        <v>1</v>
      </c>
      <c r="D569" s="6" t="inlineStr">
        <is>
          <t>Tail Whip</t>
        </is>
      </c>
      <c r="E569" s="30" t="n">
        <v>1</v>
      </c>
      <c r="F569" s="6" t="inlineStr">
        <is>
          <t>Water Gun</t>
        </is>
      </c>
      <c r="G569" s="30" t="n">
        <v>5</v>
      </c>
      <c r="H569" s="6" t="inlineStr">
        <is>
          <t>Aqua Jet</t>
        </is>
      </c>
      <c r="I569" s="30" t="n">
        <v>8</v>
      </c>
      <c r="J569" s="6" t="inlineStr">
        <is>
          <t>Water Pulse</t>
        </is>
      </c>
      <c r="K569" s="30" t="n">
        <v>12</v>
      </c>
      <c r="L569" s="6" t="inlineStr">
        <is>
          <t>Water Sport</t>
        </is>
      </c>
      <c r="M569" s="30" t="n">
        <v>16</v>
      </c>
      <c r="N569" s="6" t="inlineStr">
        <is>
          <t>Bubble Beam</t>
        </is>
      </c>
      <c r="O569" s="30" t="n">
        <v>20</v>
      </c>
      <c r="P569" s="6" t="inlineStr">
        <is>
          <t>Aqua Ring</t>
        </is>
      </c>
      <c r="Q569" s="30" t="n">
        <v>24</v>
      </c>
      <c r="R569" s="6" t="inlineStr">
        <is>
          <t>Brine</t>
        </is>
      </c>
      <c r="S569" s="30" t="n">
        <v>28</v>
      </c>
      <c r="T569" s="6" t="inlineStr">
        <is>
          <t>Aqua Tail</t>
        </is>
      </c>
      <c r="U569" s="30" t="n">
        <v>32</v>
      </c>
      <c r="V569" s="6" t="inlineStr">
        <is>
          <t>Surf</t>
        </is>
      </c>
      <c r="W569" s="30" t="n">
        <v>36</v>
      </c>
      <c r="X569" s="6" t="inlineStr">
        <is>
          <t>Shell Smash</t>
        </is>
      </c>
      <c r="Y569" s="30" t="n">
        <v>42</v>
      </c>
      <c r="Z569" s="6" t="inlineStr">
        <is>
          <t>Hydro Pump</t>
        </is>
      </c>
      <c r="AA569" s="30" t="n">
        <v>44</v>
      </c>
      <c r="AB569" s="6" t="inlineStr">
        <is>
          <t>Rock Slide</t>
        </is>
      </c>
      <c r="AC569" s="30" t="n">
        <v>48</v>
      </c>
      <c r="AR569" s="31" t="n"/>
    </row>
    <row r="570">
      <c r="A570" s="7" t="inlineStr">
        <is>
          <t>ARCHEN</t>
        </is>
      </c>
      <c r="B570" s="6" t="inlineStr">
        <is>
          <t>Tackle</t>
        </is>
      </c>
      <c r="C570" s="30" t="n">
        <v>1</v>
      </c>
      <c r="D570" s="6" t="inlineStr">
        <is>
          <t>Harden</t>
        </is>
      </c>
      <c r="E570" s="30" t="n">
        <v>1</v>
      </c>
      <c r="F570" s="6" t="inlineStr">
        <is>
          <t>Rock Throw</t>
        </is>
      </c>
      <c r="G570" s="30" t="n">
        <v>5</v>
      </c>
      <c r="H570" s="6" t="inlineStr">
        <is>
          <t>Rock Polish</t>
        </is>
      </c>
      <c r="I570" s="30" t="n">
        <v>8</v>
      </c>
      <c r="J570" s="6" t="inlineStr">
        <is>
          <t>Smack Down</t>
        </is>
      </c>
      <c r="K570" s="30" t="n">
        <v>12</v>
      </c>
      <c r="L570" s="6" t="inlineStr">
        <is>
          <t>Rock Tomb</t>
        </is>
      </c>
      <c r="M570" s="30" t="n">
        <v>16</v>
      </c>
      <c r="N570" s="6" t="inlineStr">
        <is>
          <t>Stealth Rock</t>
        </is>
      </c>
      <c r="O570" s="30" t="n">
        <v>20</v>
      </c>
      <c r="P570" s="6" t="inlineStr">
        <is>
          <t>Rock Slide</t>
        </is>
      </c>
      <c r="Q570" s="30" t="n">
        <v>24</v>
      </c>
      <c r="R570" s="6" t="inlineStr">
        <is>
          <t>Ancient Power</t>
        </is>
      </c>
      <c r="S570" s="30" t="n">
        <v>28</v>
      </c>
      <c r="T570" s="6" t="inlineStr">
        <is>
          <t>Rock Blast</t>
        </is>
      </c>
      <c r="U570" s="30" t="n">
        <v>32</v>
      </c>
      <c r="V570" s="6" t="inlineStr">
        <is>
          <t>Stone Edge</t>
        </is>
      </c>
      <c r="W570" s="30" t="n">
        <v>36</v>
      </c>
      <c r="X570" s="6" t="inlineStr">
        <is>
          <t>Acrobatics</t>
        </is>
      </c>
      <c r="Y570" s="30" t="n">
        <v>39</v>
      </c>
      <c r="Z570" s="6" t="inlineStr">
        <is>
          <t>Head Smash</t>
        </is>
      </c>
      <c r="AA570" s="30" t="n">
        <v>40</v>
      </c>
      <c r="AB570" s="6" t="inlineStr">
        <is>
          <t>Wide Guard</t>
        </is>
      </c>
      <c r="AC570" s="30" t="n">
        <v>44</v>
      </c>
      <c r="AD570" s="6" t="inlineStr">
        <is>
          <t>Rock Wrecker</t>
        </is>
      </c>
      <c r="AE570" s="30" t="n">
        <v>48</v>
      </c>
      <c r="AR570" s="31" t="n"/>
    </row>
    <row r="571">
      <c r="A571" s="7" t="inlineStr">
        <is>
          <t>ARCHEOPS</t>
        </is>
      </c>
      <c r="B571" s="6" t="inlineStr">
        <is>
          <t>Tackle</t>
        </is>
      </c>
      <c r="C571" s="30" t="n">
        <v>1</v>
      </c>
      <c r="D571" s="6" t="inlineStr">
        <is>
          <t>Harden</t>
        </is>
      </c>
      <c r="E571" s="30" t="n">
        <v>1</v>
      </c>
      <c r="F571" s="6" t="inlineStr">
        <is>
          <t>Rock Throw</t>
        </is>
      </c>
      <c r="G571" s="30" t="n">
        <v>5</v>
      </c>
      <c r="H571" s="6" t="inlineStr">
        <is>
          <t>Rock Polish</t>
        </is>
      </c>
      <c r="I571" s="30" t="n">
        <v>8</v>
      </c>
      <c r="J571" s="6" t="inlineStr">
        <is>
          <t>Smack Down</t>
        </is>
      </c>
      <c r="K571" s="30" t="n">
        <v>12</v>
      </c>
      <c r="L571" s="6" t="inlineStr">
        <is>
          <t>Rock Tomb</t>
        </is>
      </c>
      <c r="M571" s="30" t="n">
        <v>16</v>
      </c>
      <c r="N571" s="6" t="inlineStr">
        <is>
          <t>Stealth Rock</t>
        </is>
      </c>
      <c r="O571" s="30" t="n">
        <v>20</v>
      </c>
      <c r="P571" s="6" t="inlineStr">
        <is>
          <t>Rock Slide</t>
        </is>
      </c>
      <c r="Q571" s="30" t="n">
        <v>24</v>
      </c>
      <c r="R571" s="6" t="inlineStr">
        <is>
          <t>Ancient Power</t>
        </is>
      </c>
      <c r="S571" s="30" t="n">
        <v>28</v>
      </c>
      <c r="T571" s="6" t="inlineStr">
        <is>
          <t>Rock Blast</t>
        </is>
      </c>
      <c r="U571" s="30" t="n">
        <v>32</v>
      </c>
      <c r="V571" s="6" t="inlineStr">
        <is>
          <t>Stone Edge</t>
        </is>
      </c>
      <c r="W571" s="30" t="n">
        <v>36</v>
      </c>
      <c r="X571" s="6" t="inlineStr">
        <is>
          <t>Head Smash</t>
        </is>
      </c>
      <c r="Y571" s="30" t="n">
        <v>40</v>
      </c>
      <c r="Z571" s="6" t="inlineStr">
        <is>
          <t>Wide Guard</t>
        </is>
      </c>
      <c r="AA571" s="30" t="n">
        <v>44</v>
      </c>
      <c r="AB571" s="6" t="inlineStr">
        <is>
          <t>Rock Wrecker</t>
        </is>
      </c>
      <c r="AC571" s="30" t="n">
        <v>48</v>
      </c>
      <c r="AR571" s="31" t="n"/>
    </row>
    <row r="572">
      <c r="A572" s="7" t="inlineStr">
        <is>
          <t>TRUBBISH</t>
        </is>
      </c>
      <c r="B572" s="6" t="inlineStr">
        <is>
          <t>Pound</t>
        </is>
      </c>
      <c r="C572" s="30" t="n">
        <v>1</v>
      </c>
      <c r="D572" s="6" t="inlineStr">
        <is>
          <t>Poison Gas</t>
        </is>
      </c>
      <c r="E572" s="30" t="n">
        <v>1</v>
      </c>
      <c r="F572" s="6" t="inlineStr">
        <is>
          <t>Acid</t>
        </is>
      </c>
      <c r="G572" s="30" t="n">
        <v>5</v>
      </c>
      <c r="H572" s="6" t="inlineStr">
        <is>
          <t>Poison Sting</t>
        </is>
      </c>
      <c r="I572" s="30" t="n">
        <v>8</v>
      </c>
      <c r="J572" s="6" t="inlineStr">
        <is>
          <t>Venoshock</t>
        </is>
      </c>
      <c r="K572" s="30" t="n">
        <v>12</v>
      </c>
      <c r="L572" s="6" t="inlineStr">
        <is>
          <t>Poison Fang</t>
        </is>
      </c>
      <c r="M572" s="30" t="n">
        <v>20</v>
      </c>
      <c r="N572" s="6" t="inlineStr">
        <is>
          <t>Sludge</t>
        </is>
      </c>
      <c r="O572" s="30" t="n">
        <v>24</v>
      </c>
      <c r="P572" s="6" t="inlineStr">
        <is>
          <t>Venom Drench</t>
        </is>
      </c>
      <c r="Q572" s="30" t="n">
        <v>28</v>
      </c>
      <c r="R572" s="6" t="inlineStr">
        <is>
          <t>Poison Jab</t>
        </is>
      </c>
      <c r="S572" s="30" t="n">
        <v>32</v>
      </c>
      <c r="T572" s="6" t="inlineStr">
        <is>
          <t>Sludge Bomb</t>
        </is>
      </c>
      <c r="U572" s="30" t="n">
        <v>36</v>
      </c>
      <c r="V572" s="6" t="inlineStr">
        <is>
          <t>Toxic Spikes</t>
        </is>
      </c>
      <c r="W572" s="30" t="n">
        <v>38</v>
      </c>
      <c r="X572" s="6" t="inlineStr">
        <is>
          <t>Gunk Shot</t>
        </is>
      </c>
      <c r="Y572" s="30" t="n">
        <v>40</v>
      </c>
      <c r="Z572" s="6" t="inlineStr">
        <is>
          <t>Toxic</t>
        </is>
      </c>
      <c r="AA572" s="30" t="n">
        <v>44</v>
      </c>
      <c r="AB572" s="6" t="inlineStr">
        <is>
          <t>Sludge Wave</t>
        </is>
      </c>
      <c r="AC572" s="30" t="n">
        <v>48</v>
      </c>
      <c r="AR572" s="31" t="n"/>
    </row>
    <row r="573">
      <c r="A573" s="7" t="inlineStr">
        <is>
          <t>GARBODOR</t>
        </is>
      </c>
      <c r="B573" s="6" t="inlineStr">
        <is>
          <t>Pound</t>
        </is>
      </c>
      <c r="C573" s="30" t="n">
        <v>1</v>
      </c>
      <c r="D573" s="6" t="inlineStr">
        <is>
          <t>Poison Gas</t>
        </is>
      </c>
      <c r="E573" s="30" t="n">
        <v>1</v>
      </c>
      <c r="F573" s="6" t="inlineStr">
        <is>
          <t>Acid</t>
        </is>
      </c>
      <c r="G573" s="30" t="n">
        <v>5</v>
      </c>
      <c r="H573" s="6" t="inlineStr">
        <is>
          <t>Poison Sting</t>
        </is>
      </c>
      <c r="I573" s="30" t="n">
        <v>8</v>
      </c>
      <c r="J573" s="6" t="inlineStr">
        <is>
          <t>Venoshock</t>
        </is>
      </c>
      <c r="K573" s="30" t="n">
        <v>12</v>
      </c>
      <c r="L573" s="6" t="inlineStr">
        <is>
          <t>Toxic Spikes</t>
        </is>
      </c>
      <c r="M573" s="30" t="n">
        <v>16</v>
      </c>
      <c r="N573" s="6" t="inlineStr">
        <is>
          <t>Poison Fang</t>
        </is>
      </c>
      <c r="O573" s="30" t="n">
        <v>20</v>
      </c>
      <c r="P573" s="6" t="inlineStr">
        <is>
          <t>Venom Drench</t>
        </is>
      </c>
      <c r="Q573" s="30" t="n">
        <v>28</v>
      </c>
      <c r="R573" s="6" t="inlineStr">
        <is>
          <t>Poison Jab</t>
        </is>
      </c>
      <c r="S573" s="30" t="n">
        <v>32</v>
      </c>
      <c r="T573" s="6" t="inlineStr">
        <is>
          <t>Gunk Shot</t>
        </is>
      </c>
      <c r="U573" s="30" t="n">
        <v>42</v>
      </c>
      <c r="V573" s="6" t="inlineStr">
        <is>
          <t>Toxic</t>
        </is>
      </c>
      <c r="W573" s="30" t="n">
        <v>44</v>
      </c>
      <c r="X573" s="6" t="inlineStr">
        <is>
          <t>Spikes</t>
        </is>
      </c>
      <c r="Y573" s="30" t="n">
        <v>48</v>
      </c>
      <c r="AR573" s="31" t="n"/>
    </row>
    <row r="574">
      <c r="A574" s="7" t="inlineStr">
        <is>
          <t>ZORUA</t>
        </is>
      </c>
      <c r="B574" s="6" t="inlineStr">
        <is>
          <t>Scratch</t>
        </is>
      </c>
      <c r="C574" s="30" t="n">
        <v>1</v>
      </c>
      <c r="D574" s="6" t="inlineStr">
        <is>
          <t>Leer</t>
        </is>
      </c>
      <c r="E574" s="30" t="n">
        <v>1</v>
      </c>
      <c r="F574" s="6" t="inlineStr">
        <is>
          <t>Pursuit</t>
        </is>
      </c>
      <c r="G574" s="30" t="n">
        <v>5</v>
      </c>
      <c r="H574" s="6" t="inlineStr">
        <is>
          <t>Snarl</t>
        </is>
      </c>
      <c r="I574" s="30" t="n">
        <v>8</v>
      </c>
      <c r="J574" s="6" t="inlineStr">
        <is>
          <t>Fake Tears</t>
        </is>
      </c>
      <c r="K574" s="30" t="n">
        <v>11</v>
      </c>
      <c r="L574" s="6" t="inlineStr">
        <is>
          <t>Feint Attack</t>
        </is>
      </c>
      <c r="M574" s="30" t="n">
        <v>14</v>
      </c>
      <c r="N574" s="6" t="inlineStr">
        <is>
          <t>Taunt</t>
        </is>
      </c>
      <c r="O574" s="30" t="n">
        <v>17</v>
      </c>
      <c r="P574" s="6" t="inlineStr">
        <is>
          <t>Extrasensory</t>
        </is>
      </c>
      <c r="Q574" s="30" t="n">
        <v>20</v>
      </c>
      <c r="R574" s="6" t="inlineStr">
        <is>
          <t>Nasty Plot</t>
        </is>
      </c>
      <c r="S574" s="30" t="n">
        <v>23</v>
      </c>
      <c r="T574" s="6" t="inlineStr">
        <is>
          <t>Night Daze</t>
        </is>
      </c>
      <c r="U574" s="30" t="n">
        <v>26</v>
      </c>
      <c r="V574" s="6" t="inlineStr">
        <is>
          <t>U Turn</t>
        </is>
      </c>
      <c r="W574" s="30" t="n">
        <v>29</v>
      </c>
      <c r="X574" s="6" t="inlineStr">
        <is>
          <t>Flamethrower</t>
        </is>
      </c>
      <c r="Y574" s="30" t="n">
        <v>32</v>
      </c>
      <c r="Z574" s="6" t="inlineStr">
        <is>
          <t>Dark Pulse</t>
        </is>
      </c>
      <c r="AA574" s="30" t="n">
        <v>36</v>
      </c>
      <c r="AR574" s="31" t="n"/>
    </row>
    <row r="575">
      <c r="A575" s="7" t="inlineStr">
        <is>
          <t>ZOROARK</t>
        </is>
      </c>
      <c r="B575" s="6" t="inlineStr">
        <is>
          <t>Scratch</t>
        </is>
      </c>
      <c r="C575" s="30" t="n">
        <v>1</v>
      </c>
      <c r="D575" s="6" t="inlineStr">
        <is>
          <t>Leer</t>
        </is>
      </c>
      <c r="E575" s="30" t="n">
        <v>1</v>
      </c>
      <c r="F575" s="6" t="inlineStr">
        <is>
          <t>Pursuit</t>
        </is>
      </c>
      <c r="G575" s="30" t="n">
        <v>5</v>
      </c>
      <c r="H575" s="6" t="inlineStr">
        <is>
          <t>Snarl</t>
        </is>
      </c>
      <c r="I575" s="30" t="n">
        <v>8</v>
      </c>
      <c r="J575" s="6" t="inlineStr">
        <is>
          <t>Fake Tears</t>
        </is>
      </c>
      <c r="K575" s="30" t="n">
        <v>11</v>
      </c>
      <c r="L575" s="6" t="inlineStr">
        <is>
          <t>Feint Attack</t>
        </is>
      </c>
      <c r="M575" s="30" t="n">
        <v>14</v>
      </c>
      <c r="N575" s="6" t="inlineStr">
        <is>
          <t>Taunt</t>
        </is>
      </c>
      <c r="O575" s="30" t="n">
        <v>17</v>
      </c>
      <c r="P575" s="6" t="inlineStr">
        <is>
          <t>Extrasensory</t>
        </is>
      </c>
      <c r="Q575" s="30" t="n">
        <v>20</v>
      </c>
      <c r="R575" s="6" t="inlineStr">
        <is>
          <t>Nasty Plot</t>
        </is>
      </c>
      <c r="S575" s="30" t="n">
        <v>23</v>
      </c>
      <c r="T575" s="6" t="inlineStr">
        <is>
          <t>Night Daze</t>
        </is>
      </c>
      <c r="U575" s="30" t="n">
        <v>26</v>
      </c>
      <c r="V575" s="6" t="inlineStr">
        <is>
          <t>U Turn</t>
        </is>
      </c>
      <c r="W575" s="30" t="n">
        <v>29</v>
      </c>
      <c r="X575" s="6" t="inlineStr">
        <is>
          <t>Flamethrower</t>
        </is>
      </c>
      <c r="Y575" s="30" t="n">
        <v>32</v>
      </c>
      <c r="Z575" s="6" t="inlineStr">
        <is>
          <t>Sludge Bomb</t>
        </is>
      </c>
      <c r="AA575" s="30" t="n">
        <v>34</v>
      </c>
      <c r="AB575" s="6" t="inlineStr">
        <is>
          <t>Dark Pulse</t>
        </is>
      </c>
      <c r="AC575" s="30" t="n">
        <v>36</v>
      </c>
      <c r="AD575" s="6" t="inlineStr">
        <is>
          <t>Focus Blast</t>
        </is>
      </c>
      <c r="AE575" s="30" t="n">
        <v>40</v>
      </c>
      <c r="AR575" s="31" t="n"/>
    </row>
    <row r="576">
      <c r="A576" s="7" t="inlineStr">
        <is>
          <t>MINCCINO</t>
        </is>
      </c>
      <c r="B576" s="6" t="inlineStr">
        <is>
          <t>Quick Attack</t>
        </is>
      </c>
      <c r="C576" s="30" t="n">
        <v>1</v>
      </c>
      <c r="D576" s="6" t="inlineStr">
        <is>
          <t>Baby Doll Eyes</t>
        </is>
      </c>
      <c r="E576" s="30" t="n">
        <v>1</v>
      </c>
      <c r="F576" s="6" t="inlineStr">
        <is>
          <t>Double Slap</t>
        </is>
      </c>
      <c r="G576" s="30" t="n">
        <v>5</v>
      </c>
      <c r="H576" s="6" t="inlineStr">
        <is>
          <t>Encore</t>
        </is>
      </c>
      <c r="I576" s="30" t="n">
        <v>8</v>
      </c>
      <c r="J576" s="6" t="inlineStr">
        <is>
          <t>Tail Slap</t>
        </is>
      </c>
      <c r="K576" s="30" t="n">
        <v>11</v>
      </c>
      <c r="L576" s="6" t="inlineStr">
        <is>
          <t>Bullet Seed</t>
        </is>
      </c>
      <c r="M576" s="30" t="n">
        <v>14</v>
      </c>
      <c r="N576" s="6" t="inlineStr">
        <is>
          <t>Tickle</t>
        </is>
      </c>
      <c r="O576" s="30" t="n">
        <v>17</v>
      </c>
      <c r="P576" s="6" t="inlineStr">
        <is>
          <t>Rock Blast</t>
        </is>
      </c>
      <c r="Q576" s="30" t="n">
        <v>20</v>
      </c>
      <c r="R576" s="6" t="inlineStr">
        <is>
          <t>Charm</t>
        </is>
      </c>
      <c r="S576" s="30" t="n">
        <v>23</v>
      </c>
      <c r="T576" s="6" t="inlineStr">
        <is>
          <t>Wake Up Slap</t>
        </is>
      </c>
      <c r="U576" s="30" t="n">
        <v>26</v>
      </c>
      <c r="V576" s="6" t="inlineStr">
        <is>
          <t>U Turn</t>
        </is>
      </c>
      <c r="W576" s="30" t="n">
        <v>30</v>
      </c>
      <c r="X576" s="6" t="inlineStr">
        <is>
          <t>Aqua Tail</t>
        </is>
      </c>
      <c r="Y576" s="30" t="n">
        <v>34</v>
      </c>
      <c r="Z576" s="6" t="inlineStr">
        <is>
          <t>Last Resort</t>
        </is>
      </c>
      <c r="AA576" s="30" t="n">
        <v>38</v>
      </c>
      <c r="AR576" s="31" t="n"/>
    </row>
    <row r="577">
      <c r="A577" s="7" t="inlineStr">
        <is>
          <t>CINCCINO</t>
        </is>
      </c>
      <c r="B577" s="6" t="inlineStr">
        <is>
          <t>Quick Attack</t>
        </is>
      </c>
      <c r="C577" s="30" t="n">
        <v>1</v>
      </c>
      <c r="D577" s="6" t="inlineStr">
        <is>
          <t>Baby Doll Eyes</t>
        </is>
      </c>
      <c r="E577" s="30" t="n">
        <v>1</v>
      </c>
      <c r="F577" s="6" t="inlineStr">
        <is>
          <t>Double Slap</t>
        </is>
      </c>
      <c r="G577" s="30" t="n">
        <v>1</v>
      </c>
      <c r="H577" s="6" t="inlineStr">
        <is>
          <t>Encore</t>
        </is>
      </c>
      <c r="I577" s="30" t="n">
        <v>1</v>
      </c>
      <c r="J577" s="6" t="inlineStr">
        <is>
          <t>Body Slam</t>
        </is>
      </c>
      <c r="K577" s="30" t="n">
        <v>32</v>
      </c>
      <c r="L577" s="6" t="inlineStr">
        <is>
          <t>Double Edge</t>
        </is>
      </c>
      <c r="M577" s="30" t="n">
        <v>48</v>
      </c>
      <c r="AR577" s="31" t="n"/>
    </row>
    <row r="578">
      <c r="A578" s="7" t="inlineStr">
        <is>
          <t>GOTHITA</t>
        </is>
      </c>
      <c r="B578" s="6" t="inlineStr">
        <is>
          <t>Confusion</t>
        </is>
      </c>
      <c r="C578" s="30" t="n">
        <v>1</v>
      </c>
      <c r="D578" s="6" t="inlineStr">
        <is>
          <t>Leer</t>
        </is>
      </c>
      <c r="E578" s="30" t="n">
        <v>1</v>
      </c>
      <c r="F578" s="6" t="inlineStr">
        <is>
          <t>Disable</t>
        </is>
      </c>
      <c r="G578" s="30" t="n">
        <v>5</v>
      </c>
      <c r="H578" s="6" t="inlineStr">
        <is>
          <t>Psybeam</t>
        </is>
      </c>
      <c r="I578" s="30" t="n">
        <v>8</v>
      </c>
      <c r="J578" s="6" t="inlineStr">
        <is>
          <t>Light Screen</t>
        </is>
      </c>
      <c r="K578" s="30" t="n">
        <v>12</v>
      </c>
      <c r="L578" s="6" t="inlineStr">
        <is>
          <t>Reflect</t>
        </is>
      </c>
      <c r="M578" s="30" t="n">
        <v>16</v>
      </c>
      <c r="N578" s="6" t="inlineStr">
        <is>
          <t>Calm Mind</t>
        </is>
      </c>
      <c r="O578" s="30" t="n">
        <v>20</v>
      </c>
      <c r="P578" s="6" t="inlineStr">
        <is>
          <t>Psyshock</t>
        </is>
      </c>
      <c r="Q578" s="30" t="n">
        <v>24</v>
      </c>
      <c r="R578" s="6" t="inlineStr">
        <is>
          <t>Extrasensory</t>
        </is>
      </c>
      <c r="S578" s="30" t="n">
        <v>28</v>
      </c>
      <c r="T578" s="6" t="inlineStr">
        <is>
          <t>Recover</t>
        </is>
      </c>
      <c r="U578" s="30" t="n">
        <v>32</v>
      </c>
      <c r="V578" s="6" t="inlineStr">
        <is>
          <t>Psychic</t>
        </is>
      </c>
      <c r="W578" s="30" t="n">
        <v>36</v>
      </c>
      <c r="X578" s="6" t="inlineStr">
        <is>
          <t>Future Sight</t>
        </is>
      </c>
      <c r="Y578" s="30" t="n">
        <v>40</v>
      </c>
      <c r="Z578" s="6" t="inlineStr">
        <is>
          <t>Trick Room</t>
        </is>
      </c>
      <c r="AA578" s="30" t="n">
        <v>44</v>
      </c>
      <c r="AB578" s="6" t="inlineStr">
        <is>
          <t>Psycho Boost</t>
        </is>
      </c>
      <c r="AC578" s="30" t="n">
        <v>48</v>
      </c>
      <c r="AR578" s="31" t="n"/>
    </row>
    <row r="579">
      <c r="A579" s="7" t="inlineStr">
        <is>
          <t>GOTHORITA</t>
        </is>
      </c>
      <c r="B579" s="6" t="inlineStr">
        <is>
          <t>Confusion</t>
        </is>
      </c>
      <c r="C579" s="30" t="n">
        <v>1</v>
      </c>
      <c r="D579" s="6" t="inlineStr">
        <is>
          <t>Leer</t>
        </is>
      </c>
      <c r="E579" s="30" t="n">
        <v>1</v>
      </c>
      <c r="F579" s="6" t="inlineStr">
        <is>
          <t>Disable</t>
        </is>
      </c>
      <c r="G579" s="30" t="n">
        <v>5</v>
      </c>
      <c r="H579" s="6" t="inlineStr">
        <is>
          <t>Psybeam</t>
        </is>
      </c>
      <c r="I579" s="30" t="n">
        <v>8</v>
      </c>
      <c r="J579" s="6" t="inlineStr">
        <is>
          <t>Light Screen</t>
        </is>
      </c>
      <c r="K579" s="30" t="n">
        <v>12</v>
      </c>
      <c r="L579" s="6" t="inlineStr">
        <is>
          <t>Reflect</t>
        </is>
      </c>
      <c r="M579" s="30" t="n">
        <v>16</v>
      </c>
      <c r="N579" s="6" t="inlineStr">
        <is>
          <t>Calm Mind</t>
        </is>
      </c>
      <c r="O579" s="30" t="n">
        <v>20</v>
      </c>
      <c r="P579" s="6" t="inlineStr">
        <is>
          <t>Psyshock</t>
        </is>
      </c>
      <c r="Q579" s="30" t="n">
        <v>24</v>
      </c>
      <c r="R579" s="6" t="inlineStr">
        <is>
          <t>Extrasensory</t>
        </is>
      </c>
      <c r="S579" s="30" t="n">
        <v>28</v>
      </c>
      <c r="T579" s="6" t="inlineStr">
        <is>
          <t>Recover</t>
        </is>
      </c>
      <c r="U579" s="30" t="n">
        <v>32</v>
      </c>
      <c r="V579" s="6" t="inlineStr">
        <is>
          <t>Psychic</t>
        </is>
      </c>
      <c r="W579" s="30" t="n">
        <v>36</v>
      </c>
      <c r="X579" s="6" t="inlineStr">
        <is>
          <t>Future Sight</t>
        </is>
      </c>
      <c r="Y579" s="30" t="n">
        <v>40</v>
      </c>
      <c r="Z579" s="6" t="inlineStr">
        <is>
          <t>Dark Pulse</t>
        </is>
      </c>
      <c r="AA579" s="30" t="n">
        <v>43</v>
      </c>
      <c r="AB579" s="6" t="inlineStr">
        <is>
          <t>Trick Room</t>
        </is>
      </c>
      <c r="AC579" s="30" t="n">
        <v>44</v>
      </c>
      <c r="AD579" s="6" t="inlineStr">
        <is>
          <t>Psycho Boost</t>
        </is>
      </c>
      <c r="AE579" s="30" t="n">
        <v>48</v>
      </c>
      <c r="AR579" s="31" t="n"/>
    </row>
    <row r="580">
      <c r="A580" s="7" t="inlineStr">
        <is>
          <t>GOTHITELLE</t>
        </is>
      </c>
      <c r="B580" s="6" t="inlineStr">
        <is>
          <t>Confusion</t>
        </is>
      </c>
      <c r="C580" s="30" t="n">
        <v>1</v>
      </c>
      <c r="D580" s="6" t="inlineStr">
        <is>
          <t>Leer</t>
        </is>
      </c>
      <c r="E580" s="30" t="n">
        <v>1</v>
      </c>
      <c r="F580" s="6" t="inlineStr">
        <is>
          <t>Disable</t>
        </is>
      </c>
      <c r="G580" s="30" t="n">
        <v>5</v>
      </c>
      <c r="H580" s="6" t="inlineStr">
        <is>
          <t>Psybeam</t>
        </is>
      </c>
      <c r="I580" s="30" t="n">
        <v>8</v>
      </c>
      <c r="J580" s="6" t="inlineStr">
        <is>
          <t>Light Screen</t>
        </is>
      </c>
      <c r="K580" s="30" t="n">
        <v>12</v>
      </c>
      <c r="L580" s="6" t="inlineStr">
        <is>
          <t>Reflect</t>
        </is>
      </c>
      <c r="M580" s="30" t="n">
        <v>16</v>
      </c>
      <c r="N580" s="6" t="inlineStr">
        <is>
          <t>Calm Mind</t>
        </is>
      </c>
      <c r="O580" s="30" t="n">
        <v>20</v>
      </c>
      <c r="P580" s="6" t="inlineStr">
        <is>
          <t>Psyshock</t>
        </is>
      </c>
      <c r="Q580" s="30" t="n">
        <v>24</v>
      </c>
      <c r="R580" s="6" t="inlineStr">
        <is>
          <t>Extrasensory</t>
        </is>
      </c>
      <c r="S580" s="30" t="n">
        <v>28</v>
      </c>
      <c r="T580" s="6" t="inlineStr">
        <is>
          <t>Psychic</t>
        </is>
      </c>
      <c r="U580" s="30" t="n">
        <v>36</v>
      </c>
      <c r="V580" s="6" t="inlineStr">
        <is>
          <t>Future Sight</t>
        </is>
      </c>
      <c r="W580" s="30" t="n">
        <v>40</v>
      </c>
      <c r="X580" s="6" t="inlineStr">
        <is>
          <t>Trick Room</t>
        </is>
      </c>
      <c r="Y580" s="30" t="n">
        <v>44</v>
      </c>
      <c r="Z580" s="6" t="inlineStr">
        <is>
          <t>Psycho Boost</t>
        </is>
      </c>
      <c r="AA580" s="30" t="n">
        <v>48</v>
      </c>
      <c r="AB580" s="6" t="inlineStr">
        <is>
          <t>Recover</t>
        </is>
      </c>
      <c r="AC580" s="30" t="n">
        <v>48</v>
      </c>
      <c r="AR580" s="31" t="n"/>
    </row>
    <row r="581">
      <c r="A581" s="7" t="inlineStr">
        <is>
          <t>SOLOSIS</t>
        </is>
      </c>
      <c r="B581" s="6" t="inlineStr">
        <is>
          <t>Confusion</t>
        </is>
      </c>
      <c r="C581" s="30" t="n">
        <v>1</v>
      </c>
      <c r="D581" s="6" t="inlineStr">
        <is>
          <t>Leer</t>
        </is>
      </c>
      <c r="E581" s="30" t="n">
        <v>1</v>
      </c>
      <c r="F581" s="6" t="inlineStr">
        <is>
          <t>Disable</t>
        </is>
      </c>
      <c r="G581" s="30" t="n">
        <v>5</v>
      </c>
      <c r="H581" s="6" t="inlineStr">
        <is>
          <t>Psybeam</t>
        </is>
      </c>
      <c r="I581" s="30" t="n">
        <v>8</v>
      </c>
      <c r="J581" s="6" t="inlineStr">
        <is>
          <t>Light Screen</t>
        </is>
      </c>
      <c r="K581" s="30" t="n">
        <v>12</v>
      </c>
      <c r="L581" s="6" t="inlineStr">
        <is>
          <t>Reflect</t>
        </is>
      </c>
      <c r="M581" s="30" t="n">
        <v>16</v>
      </c>
      <c r="N581" s="6" t="inlineStr">
        <is>
          <t>Calm Mind</t>
        </is>
      </c>
      <c r="O581" s="30" t="n">
        <v>20</v>
      </c>
      <c r="P581" s="6" t="inlineStr">
        <is>
          <t>Psyshock</t>
        </is>
      </c>
      <c r="Q581" s="30" t="n">
        <v>24</v>
      </c>
      <c r="R581" s="6" t="inlineStr">
        <is>
          <t>Extrasensory</t>
        </is>
      </c>
      <c r="S581" s="30" t="n">
        <v>28</v>
      </c>
      <c r="T581" s="6" t="inlineStr">
        <is>
          <t>Recover</t>
        </is>
      </c>
      <c r="U581" s="30" t="n">
        <v>32</v>
      </c>
      <c r="V581" s="6" t="inlineStr">
        <is>
          <t>Psychic</t>
        </is>
      </c>
      <c r="W581" s="30" t="n">
        <v>36</v>
      </c>
      <c r="X581" s="6" t="inlineStr">
        <is>
          <t>Future Sight</t>
        </is>
      </c>
      <c r="Y581" s="30" t="n">
        <v>40</v>
      </c>
      <c r="Z581" s="6" t="inlineStr">
        <is>
          <t>Trick Room</t>
        </is>
      </c>
      <c r="AA581" s="30" t="n">
        <v>44</v>
      </c>
      <c r="AB581" s="6" t="inlineStr">
        <is>
          <t>Psycho Boost</t>
        </is>
      </c>
      <c r="AC581" s="30" t="n">
        <v>48</v>
      </c>
      <c r="AR581" s="31" t="n"/>
    </row>
    <row r="582">
      <c r="A582" s="7" t="inlineStr">
        <is>
          <t>DUOSION</t>
        </is>
      </c>
      <c r="B582" s="6" t="inlineStr">
        <is>
          <t>Confusion</t>
        </is>
      </c>
      <c r="C582" s="30" t="n">
        <v>1</v>
      </c>
      <c r="D582" s="6" t="inlineStr">
        <is>
          <t>Leer</t>
        </is>
      </c>
      <c r="E582" s="30" t="n">
        <v>1</v>
      </c>
      <c r="F582" s="6" t="inlineStr">
        <is>
          <t>Disable</t>
        </is>
      </c>
      <c r="G582" s="30" t="n">
        <v>5</v>
      </c>
      <c r="H582" s="6" t="inlineStr">
        <is>
          <t>Psybeam</t>
        </is>
      </c>
      <c r="I582" s="30" t="n">
        <v>8</v>
      </c>
      <c r="J582" s="6" t="inlineStr">
        <is>
          <t>Light Screen</t>
        </is>
      </c>
      <c r="K582" s="30" t="n">
        <v>12</v>
      </c>
      <c r="L582" s="6" t="inlineStr">
        <is>
          <t>Reflect</t>
        </is>
      </c>
      <c r="M582" s="30" t="n">
        <v>16</v>
      </c>
      <c r="N582" s="6" t="inlineStr">
        <is>
          <t>Calm Mind</t>
        </is>
      </c>
      <c r="O582" s="30" t="n">
        <v>20</v>
      </c>
      <c r="P582" s="6" t="inlineStr">
        <is>
          <t>Psyshock</t>
        </is>
      </c>
      <c r="Q582" s="30" t="n">
        <v>24</v>
      </c>
      <c r="R582" s="6" t="inlineStr">
        <is>
          <t>Extrasensory</t>
        </is>
      </c>
      <c r="S582" s="30" t="n">
        <v>28</v>
      </c>
      <c r="T582" s="6" t="inlineStr">
        <is>
          <t>Psychic</t>
        </is>
      </c>
      <c r="U582" s="30" t="n">
        <v>36</v>
      </c>
      <c r="V582" s="6" t="inlineStr">
        <is>
          <t>Future Sight</t>
        </is>
      </c>
      <c r="W582" s="30" t="n">
        <v>40</v>
      </c>
      <c r="X582" s="6" t="inlineStr">
        <is>
          <t>Recover</t>
        </is>
      </c>
      <c r="Y582" s="30" t="n">
        <v>43</v>
      </c>
      <c r="Z582" s="6" t="inlineStr">
        <is>
          <t>Trick Room</t>
        </is>
      </c>
      <c r="AA582" s="30" t="n">
        <v>44</v>
      </c>
      <c r="AB582" s="6" t="inlineStr">
        <is>
          <t>Psycho Boost</t>
        </is>
      </c>
      <c r="AC582" s="30" t="n">
        <v>48</v>
      </c>
      <c r="AR582" s="31" t="n"/>
    </row>
    <row r="583">
      <c r="A583" s="7" t="inlineStr">
        <is>
          <t>REUNICLUS</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DUCKLETT</t>
        </is>
      </c>
      <c r="B584" s="6" t="inlineStr">
        <is>
          <t>Tackle</t>
        </is>
      </c>
      <c r="C584" s="30" t="n">
        <v>1</v>
      </c>
      <c r="D584" s="6" t="inlineStr">
        <is>
          <t>Tail Whip</t>
        </is>
      </c>
      <c r="E584" s="30" t="n">
        <v>1</v>
      </c>
      <c r="F584" s="6" t="inlineStr">
        <is>
          <t>Water Gun</t>
        </is>
      </c>
      <c r="G584" s="30" t="n">
        <v>5</v>
      </c>
      <c r="H584" s="6" t="inlineStr">
        <is>
          <t>Aqua Jet</t>
        </is>
      </c>
      <c r="I584" s="30" t="n">
        <v>8</v>
      </c>
      <c r="J584" s="6" t="inlineStr">
        <is>
          <t>Water Pulse</t>
        </is>
      </c>
      <c r="K584" s="30" t="n">
        <v>12</v>
      </c>
      <c r="L584" s="6" t="inlineStr">
        <is>
          <t>Water Sport</t>
        </is>
      </c>
      <c r="M584" s="30" t="n">
        <v>16</v>
      </c>
      <c r="N584" s="6" t="inlineStr">
        <is>
          <t>Bubble Beam</t>
        </is>
      </c>
      <c r="O584" s="30" t="n">
        <v>20</v>
      </c>
      <c r="P584" s="6" t="inlineStr">
        <is>
          <t>Aqua Ring</t>
        </is>
      </c>
      <c r="Q584" s="30" t="n">
        <v>24</v>
      </c>
      <c r="R584" s="6" t="inlineStr">
        <is>
          <t>Brine</t>
        </is>
      </c>
      <c r="S584" s="30" t="n">
        <v>28</v>
      </c>
      <c r="T584" s="6" t="inlineStr">
        <is>
          <t>Aqua Tail</t>
        </is>
      </c>
      <c r="U584" s="30" t="n">
        <v>32</v>
      </c>
      <c r="V584" s="6" t="inlineStr">
        <is>
          <t>Surf</t>
        </is>
      </c>
      <c r="W584" s="30" t="n">
        <v>36</v>
      </c>
      <c r="X584" s="6" t="inlineStr">
        <is>
          <t>Roost</t>
        </is>
      </c>
      <c r="Y584" s="30" t="n">
        <v>36</v>
      </c>
      <c r="Z584" s="6" t="inlineStr">
        <is>
          <t>Brave Bird</t>
        </is>
      </c>
      <c r="AA584" s="30" t="n">
        <v>40</v>
      </c>
      <c r="AB584" s="6" t="inlineStr">
        <is>
          <t>Hydro Pump</t>
        </is>
      </c>
      <c r="AC584" s="30" t="n">
        <v>44</v>
      </c>
      <c r="AD584" s="6" t="inlineStr">
        <is>
          <t>Hurricane</t>
        </is>
      </c>
      <c r="AE584" s="30" t="n">
        <v>48</v>
      </c>
      <c r="AR584" s="31" t="n"/>
    </row>
    <row r="585">
      <c r="A585" s="7" t="inlineStr">
        <is>
          <t>SWANNA</t>
        </is>
      </c>
      <c r="B585" s="6" t="inlineStr">
        <is>
          <t>Tackle</t>
        </is>
      </c>
      <c r="C585" s="30" t="n">
        <v>1</v>
      </c>
      <c r="D585" s="6" t="inlineStr">
        <is>
          <t>Tail Whip</t>
        </is>
      </c>
      <c r="E585" s="30" t="n">
        <v>1</v>
      </c>
      <c r="F585" s="6" t="inlineStr">
        <is>
          <t>Water Gun</t>
        </is>
      </c>
      <c r="G585" s="30" t="n">
        <v>5</v>
      </c>
      <c r="H585" s="6" t="inlineStr">
        <is>
          <t>Aqua Jet</t>
        </is>
      </c>
      <c r="I585" s="30" t="n">
        <v>8</v>
      </c>
      <c r="J585" s="6" t="inlineStr">
        <is>
          <t>Water Pulse</t>
        </is>
      </c>
      <c r="K585" s="30" t="n">
        <v>12</v>
      </c>
      <c r="L585" s="6" t="inlineStr">
        <is>
          <t>Water Sport</t>
        </is>
      </c>
      <c r="M585" s="30" t="n">
        <v>16</v>
      </c>
      <c r="N585" s="6" t="inlineStr">
        <is>
          <t>Bubble Beam</t>
        </is>
      </c>
      <c r="O585" s="30" t="n">
        <v>20</v>
      </c>
      <c r="P585" s="6" t="inlineStr">
        <is>
          <t>Aqua Ring</t>
        </is>
      </c>
      <c r="Q585" s="30" t="n">
        <v>24</v>
      </c>
      <c r="R585" s="6" t="inlineStr">
        <is>
          <t>Brine</t>
        </is>
      </c>
      <c r="S585" s="30" t="n">
        <v>28</v>
      </c>
      <c r="T585" s="6" t="inlineStr">
        <is>
          <t>Aqua Tail</t>
        </is>
      </c>
      <c r="U585" s="30" t="n">
        <v>32</v>
      </c>
      <c r="V585" s="6" t="inlineStr">
        <is>
          <t>Surf</t>
        </is>
      </c>
      <c r="W585" s="30" t="n">
        <v>36</v>
      </c>
      <c r="X585" s="6" t="inlineStr">
        <is>
          <t>Tailwind</t>
        </is>
      </c>
      <c r="Y585" s="30" t="n">
        <v>40</v>
      </c>
      <c r="Z585" s="6" t="inlineStr">
        <is>
          <t>Hydro Pump</t>
        </is>
      </c>
      <c r="AA585" s="30" t="n">
        <v>44</v>
      </c>
      <c r="AB585" s="6" t="inlineStr">
        <is>
          <t>Hurricane</t>
        </is>
      </c>
      <c r="AC585" s="30" t="n">
        <v>44</v>
      </c>
      <c r="AD585" s="6" t="inlineStr">
        <is>
          <t>Brave Bird</t>
        </is>
      </c>
      <c r="AE585" s="30" t="n">
        <v>48</v>
      </c>
      <c r="AR585" s="31" t="n"/>
    </row>
    <row r="586">
      <c r="A586" s="7" t="inlineStr">
        <is>
          <t>VANILLITE</t>
        </is>
      </c>
      <c r="B586" s="6" t="inlineStr">
        <is>
          <t>Powder Snow</t>
        </is>
      </c>
      <c r="C586" s="30" t="n">
        <v>1</v>
      </c>
      <c r="D586" s="6" t="inlineStr">
        <is>
          <t>Leer</t>
        </is>
      </c>
      <c r="E586" s="30" t="n">
        <v>1</v>
      </c>
      <c r="F586" s="6" t="inlineStr">
        <is>
          <t>Mist</t>
        </is>
      </c>
      <c r="G586" s="30" t="n">
        <v>5</v>
      </c>
      <c r="H586" s="6" t="inlineStr">
        <is>
          <t>Icy Wind</t>
        </is>
      </c>
      <c r="I586" s="30" t="n">
        <v>8</v>
      </c>
      <c r="J586" s="6" t="inlineStr">
        <is>
          <t>Ice Shard</t>
        </is>
      </c>
      <c r="K586" s="30" t="n">
        <v>12</v>
      </c>
      <c r="L586" s="6" t="inlineStr">
        <is>
          <t>Avalanche</t>
        </is>
      </c>
      <c r="M586" s="30" t="n">
        <v>20</v>
      </c>
      <c r="N586" s="6" t="inlineStr">
        <is>
          <t>Ice Fang</t>
        </is>
      </c>
      <c r="O586" s="30" t="n">
        <v>24</v>
      </c>
      <c r="P586" s="6" t="inlineStr">
        <is>
          <t>Ice Beam</t>
        </is>
      </c>
      <c r="Q586" s="30" t="n">
        <v>28</v>
      </c>
      <c r="R586" s="6" t="inlineStr">
        <is>
          <t>Freeze Dry</t>
        </is>
      </c>
      <c r="S586" s="30" t="n">
        <v>32</v>
      </c>
      <c r="T586" s="6" t="inlineStr">
        <is>
          <t>Icicle Crash</t>
        </is>
      </c>
      <c r="U586" s="30" t="n">
        <v>36</v>
      </c>
      <c r="V586" s="6" t="inlineStr">
        <is>
          <t>Blizzard</t>
        </is>
      </c>
      <c r="W586" s="30" t="n">
        <v>40</v>
      </c>
      <c r="X586" s="6" t="inlineStr">
        <is>
          <t>Sheer Cold</t>
        </is>
      </c>
      <c r="Y586" s="30" t="n">
        <v>44</v>
      </c>
      <c r="Z586" s="6" t="inlineStr">
        <is>
          <t>Triple Axel</t>
        </is>
      </c>
      <c r="AA586" s="30" t="n">
        <v>48</v>
      </c>
      <c r="AR586" s="31" t="n"/>
    </row>
    <row r="587">
      <c r="A587" s="7" t="inlineStr">
        <is>
          <t>VANILLISH</t>
        </is>
      </c>
      <c r="B587" s="6" t="inlineStr">
        <is>
          <t>Powder Snow</t>
        </is>
      </c>
      <c r="C587" s="30" t="n">
        <v>1</v>
      </c>
      <c r="D587" s="6" t="inlineStr">
        <is>
          <t>Leer</t>
        </is>
      </c>
      <c r="E587" s="30" t="n">
        <v>1</v>
      </c>
      <c r="F587" s="6" t="inlineStr">
        <is>
          <t>Mist</t>
        </is>
      </c>
      <c r="G587" s="30" t="n">
        <v>5</v>
      </c>
      <c r="H587" s="6" t="inlineStr">
        <is>
          <t>Icy Wind</t>
        </is>
      </c>
      <c r="I587" s="30" t="n">
        <v>8</v>
      </c>
      <c r="J587" s="6" t="inlineStr">
        <is>
          <t>Ice Shard</t>
        </is>
      </c>
      <c r="K587" s="30" t="n">
        <v>12</v>
      </c>
      <c r="L587" s="6" t="inlineStr">
        <is>
          <t>Avalanche</t>
        </is>
      </c>
      <c r="M587" s="30" t="n">
        <v>20</v>
      </c>
      <c r="N587" s="6" t="inlineStr">
        <is>
          <t>Ice Fang</t>
        </is>
      </c>
      <c r="O587" s="30" t="n">
        <v>24</v>
      </c>
      <c r="P587" s="6" t="inlineStr">
        <is>
          <t>Ice Beam</t>
        </is>
      </c>
      <c r="Q587" s="30" t="n">
        <v>28</v>
      </c>
      <c r="R587" s="6" t="inlineStr">
        <is>
          <t>Icicle Crash</t>
        </is>
      </c>
      <c r="S587" s="30" t="n">
        <v>36</v>
      </c>
      <c r="T587" s="6" t="inlineStr">
        <is>
          <t>Blizzard</t>
        </is>
      </c>
      <c r="U587" s="30" t="n">
        <v>40</v>
      </c>
      <c r="V587" s="6" t="inlineStr">
        <is>
          <t>Sheer Cold</t>
        </is>
      </c>
      <c r="W587" s="30" t="n">
        <v>44</v>
      </c>
      <c r="X587" s="6" t="inlineStr">
        <is>
          <t>Freeze Dry</t>
        </is>
      </c>
      <c r="Y587" s="30" t="n">
        <v>46</v>
      </c>
      <c r="Z587" s="6" t="inlineStr">
        <is>
          <t>Triple Axel</t>
        </is>
      </c>
      <c r="AA587" s="30" t="n">
        <v>48</v>
      </c>
      <c r="AR587" s="31" t="n"/>
    </row>
    <row r="588">
      <c r="A588" s="7" t="inlineStr">
        <is>
          <t>VANILLUXE</t>
        </is>
      </c>
      <c r="B588" s="6" t="inlineStr">
        <is>
          <t>Powder Snow</t>
        </is>
      </c>
      <c r="C588" s="30" t="n">
        <v>1</v>
      </c>
      <c r="D588" s="6" t="inlineStr">
        <is>
          <t>Leer</t>
        </is>
      </c>
      <c r="E588" s="30" t="n">
        <v>1</v>
      </c>
      <c r="F588" s="6" t="inlineStr">
        <is>
          <t>Mist</t>
        </is>
      </c>
      <c r="G588" s="30" t="n">
        <v>5</v>
      </c>
      <c r="H588" s="6" t="inlineStr">
        <is>
          <t>Icy Wind</t>
        </is>
      </c>
      <c r="I588" s="30" t="n">
        <v>8</v>
      </c>
      <c r="J588" s="6" t="inlineStr">
        <is>
          <t>Ice Shard</t>
        </is>
      </c>
      <c r="K588" s="30" t="n">
        <v>12</v>
      </c>
      <c r="L588" s="6" t="inlineStr">
        <is>
          <t>Avalanche</t>
        </is>
      </c>
      <c r="M588" s="30" t="n">
        <v>20</v>
      </c>
      <c r="N588" s="6" t="inlineStr">
        <is>
          <t>Ice Fang</t>
        </is>
      </c>
      <c r="O588" s="30" t="n">
        <v>24</v>
      </c>
      <c r="P588" s="6" t="inlineStr">
        <is>
          <t>Ice Beam</t>
        </is>
      </c>
      <c r="Q588" s="30" t="n">
        <v>28</v>
      </c>
      <c r="R588" s="6" t="inlineStr">
        <is>
          <t>Freeze Dry</t>
        </is>
      </c>
      <c r="S588" s="30" t="n">
        <v>32</v>
      </c>
      <c r="T588" s="6" t="inlineStr">
        <is>
          <t>Icicle Crash</t>
        </is>
      </c>
      <c r="U588" s="30" t="n">
        <v>36</v>
      </c>
      <c r="V588" s="6" t="inlineStr">
        <is>
          <t>Blizzard</t>
        </is>
      </c>
      <c r="W588" s="30" t="n">
        <v>40</v>
      </c>
      <c r="X588" s="6" t="inlineStr">
        <is>
          <t>Sheer Cold</t>
        </is>
      </c>
      <c r="Y588" s="30" t="n">
        <v>44</v>
      </c>
      <c r="Z588" s="6" t="inlineStr">
        <is>
          <t>Triple Axel</t>
        </is>
      </c>
      <c r="AA588" s="30" t="n">
        <v>48</v>
      </c>
      <c r="AR588" s="31" t="n"/>
    </row>
    <row r="589">
      <c r="A589" s="7" t="inlineStr">
        <is>
          <t>DEERLING (AUTUMN)</t>
        </is>
      </c>
      <c r="B589" s="6" t="inlineStr">
        <is>
          <t>Tackle</t>
        </is>
      </c>
      <c r="C589" s="30" t="n">
        <v>1</v>
      </c>
      <c r="D589" s="6" t="inlineStr">
        <is>
          <t>Growl</t>
        </is>
      </c>
      <c r="E589" s="30" t="n">
        <v>1</v>
      </c>
      <c r="F589" s="6" t="inlineStr">
        <is>
          <t>Sand Attack</t>
        </is>
      </c>
      <c r="G589" s="30" t="n">
        <v>5</v>
      </c>
      <c r="H589" s="6" t="inlineStr">
        <is>
          <t>Double Kick</t>
        </is>
      </c>
      <c r="I589" s="30" t="n">
        <v>8</v>
      </c>
      <c r="J589" s="6" t="inlineStr">
        <is>
          <t>Bullet Seed</t>
        </is>
      </c>
      <c r="K589" s="30" t="n">
        <v>11</v>
      </c>
      <c r="L589" s="6" t="inlineStr">
        <is>
          <t>Leech Seed</t>
        </is>
      </c>
      <c r="M589" s="30" t="n">
        <v>14</v>
      </c>
      <c r="N589" s="6" t="inlineStr">
        <is>
          <t>Headbutt</t>
        </is>
      </c>
      <c r="O589" s="30" t="n">
        <v>17</v>
      </c>
      <c r="P589" s="6" t="inlineStr">
        <is>
          <t>Jump Kick</t>
        </is>
      </c>
      <c r="Q589" s="30" t="n">
        <v>20</v>
      </c>
      <c r="R589" s="6" t="inlineStr">
        <is>
          <t>Seed Bomb</t>
        </is>
      </c>
      <c r="S589" s="30" t="n">
        <v>23</v>
      </c>
      <c r="T589" s="6" t="inlineStr">
        <is>
          <t>Aromatherapy</t>
        </is>
      </c>
      <c r="U589" s="30" t="n">
        <v>26</v>
      </c>
      <c r="V589" s="6" t="inlineStr">
        <is>
          <t>Take Down</t>
        </is>
      </c>
      <c r="W589" s="30" t="n">
        <v>29</v>
      </c>
      <c r="X589" s="6" t="inlineStr">
        <is>
          <t>Horn Leech</t>
        </is>
      </c>
      <c r="Y589" s="30" t="n">
        <v>32</v>
      </c>
      <c r="Z589" s="6" t="inlineStr">
        <is>
          <t>Nature Power</t>
        </is>
      </c>
      <c r="AA589" s="30" t="n">
        <v>35</v>
      </c>
      <c r="AB589" s="6" t="inlineStr">
        <is>
          <t>Double Edge</t>
        </is>
      </c>
      <c r="AC589" s="30" t="n">
        <v>38</v>
      </c>
      <c r="AR589" s="31" t="n"/>
    </row>
    <row r="590">
      <c r="A590" s="7" t="inlineStr">
        <is>
          <t>SAWSBUCK (AUTUMN)</t>
        </is>
      </c>
      <c r="B590" s="6" t="inlineStr">
        <is>
          <t>Horn Leech</t>
        </is>
      </c>
      <c r="C590" s="30" t="inlineStr">
        <is>
          <t>Evo</t>
        </is>
      </c>
      <c r="D590" s="6" t="inlineStr">
        <is>
          <t>Tackle</t>
        </is>
      </c>
      <c r="E590" s="30" t="n">
        <v>1</v>
      </c>
      <c r="F590" s="6" t="inlineStr">
        <is>
          <t>Growl</t>
        </is>
      </c>
      <c r="G590" s="30" t="n">
        <v>1</v>
      </c>
      <c r="H590" s="6" t="inlineStr">
        <is>
          <t>Sand Attack</t>
        </is>
      </c>
      <c r="I590" s="30" t="n">
        <v>5</v>
      </c>
      <c r="J590" s="6" t="inlineStr">
        <is>
          <t>Double Kick</t>
        </is>
      </c>
      <c r="K590" s="30" t="n">
        <v>8</v>
      </c>
      <c r="L590" s="6" t="inlineStr">
        <is>
          <t>Bullet Seed</t>
        </is>
      </c>
      <c r="M590" s="30" t="n">
        <v>11</v>
      </c>
      <c r="N590" s="6" t="inlineStr">
        <is>
          <t>Leech Seed</t>
        </is>
      </c>
      <c r="O590" s="30" t="n">
        <v>14</v>
      </c>
      <c r="P590" s="6" t="inlineStr">
        <is>
          <t>Headbutt</t>
        </is>
      </c>
      <c r="Q590" s="30" t="n">
        <v>17</v>
      </c>
      <c r="R590" s="6" t="inlineStr">
        <is>
          <t>Jump Kick</t>
        </is>
      </c>
      <c r="S590" s="30" t="n">
        <v>20</v>
      </c>
      <c r="T590" s="6" t="inlineStr">
        <is>
          <t>Seed Bomb</t>
        </is>
      </c>
      <c r="U590" s="30" t="n">
        <v>23</v>
      </c>
      <c r="V590" s="6" t="inlineStr">
        <is>
          <t>Aromatherapy</t>
        </is>
      </c>
      <c r="W590" s="30" t="n">
        <v>26</v>
      </c>
      <c r="X590" s="6" t="inlineStr">
        <is>
          <t>Take Down</t>
        </is>
      </c>
      <c r="Y590" s="30" t="n">
        <v>29</v>
      </c>
      <c r="Z590" s="6" t="inlineStr">
        <is>
          <t>Nature Power</t>
        </is>
      </c>
      <c r="AA590" s="30" t="n">
        <v>35</v>
      </c>
      <c r="AB590" s="6" t="inlineStr">
        <is>
          <t>Megahorn</t>
        </is>
      </c>
      <c r="AC590" s="30" t="n">
        <v>36</v>
      </c>
      <c r="AD590" s="6" t="inlineStr">
        <is>
          <t>Double Edge</t>
        </is>
      </c>
      <c r="AE590" s="30" t="n">
        <v>38</v>
      </c>
      <c r="AF590" s="6" t="inlineStr">
        <is>
          <t>Swords Dance</t>
        </is>
      </c>
      <c r="AG590" s="30" t="n">
        <v>42</v>
      </c>
      <c r="AR590" s="31" t="n"/>
    </row>
    <row r="591">
      <c r="A591" s="7" t="inlineStr">
        <is>
          <t>EMOLGA</t>
        </is>
      </c>
      <c r="B591" s="6" t="inlineStr">
        <is>
          <t>Tackle</t>
        </is>
      </c>
      <c r="C591" s="30" t="n">
        <v>1</v>
      </c>
      <c r="D591" s="6" t="inlineStr">
        <is>
          <t>Thunder Wave</t>
        </is>
      </c>
      <c r="E591" s="30" t="n">
        <v>1</v>
      </c>
      <c r="F591" s="6" t="inlineStr">
        <is>
          <t>Thunder Shock</t>
        </is>
      </c>
      <c r="G591" s="30" t="n">
        <v>5</v>
      </c>
      <c r="H591" s="6" t="inlineStr">
        <is>
          <t>Quick Attack</t>
        </is>
      </c>
      <c r="I591" s="30" t="n">
        <v>8</v>
      </c>
      <c r="J591" s="6" t="inlineStr">
        <is>
          <t>Charge</t>
        </is>
      </c>
      <c r="K591" s="30" t="n">
        <v>12</v>
      </c>
      <c r="L591" s="6" t="inlineStr">
        <is>
          <t>Spark</t>
        </is>
      </c>
      <c r="M591" s="30" t="n">
        <v>16</v>
      </c>
      <c r="N591" s="6" t="inlineStr">
        <is>
          <t>Volt Switch</t>
        </is>
      </c>
      <c r="O591" s="30" t="n">
        <v>20</v>
      </c>
      <c r="P591" s="6" t="inlineStr">
        <is>
          <t>Nuzzle</t>
        </is>
      </c>
      <c r="Q591" s="30" t="n">
        <v>24</v>
      </c>
      <c r="R591" s="6" t="inlineStr">
        <is>
          <t>Discharge</t>
        </is>
      </c>
      <c r="S591" s="30" t="n">
        <v>28</v>
      </c>
      <c r="T591" s="6" t="inlineStr">
        <is>
          <t>Thunder Fang</t>
        </is>
      </c>
      <c r="U591" s="30" t="n">
        <v>32</v>
      </c>
      <c r="V591" s="6" t="inlineStr">
        <is>
          <t>Wild Charge</t>
        </is>
      </c>
      <c r="W591" s="30" t="n">
        <v>40</v>
      </c>
      <c r="X591" s="6" t="inlineStr">
        <is>
          <t>Thunder</t>
        </is>
      </c>
      <c r="Y591" s="30" t="n">
        <v>44</v>
      </c>
      <c r="Z591" s="6" t="inlineStr">
        <is>
          <t>Acrobatics</t>
        </is>
      </c>
      <c r="AA591" s="30" t="n">
        <v>48</v>
      </c>
      <c r="AR591" s="31" t="n"/>
    </row>
    <row r="592">
      <c r="A592" s="7" t="inlineStr">
        <is>
          <t>KARRABLAST</t>
        </is>
      </c>
      <c r="B592" s="6" t="inlineStr">
        <is>
          <t>Tackle</t>
        </is>
      </c>
      <c r="C592" s="30" t="n">
        <v>1</v>
      </c>
      <c r="D592" s="6" t="inlineStr">
        <is>
          <t>String Shot</t>
        </is>
      </c>
      <c r="E592" s="30" t="n">
        <v>1</v>
      </c>
      <c r="F592" s="6" t="inlineStr">
        <is>
          <t>Bug Bite</t>
        </is>
      </c>
      <c r="G592" s="30" t="n">
        <v>5</v>
      </c>
      <c r="H592" s="6" t="inlineStr">
        <is>
          <t>Struggle Bug</t>
        </is>
      </c>
      <c r="I592" s="30" t="n">
        <v>8</v>
      </c>
      <c r="J592" s="6" t="inlineStr">
        <is>
          <t>Fury Cutter</t>
        </is>
      </c>
      <c r="K592" s="30" t="n">
        <v>12</v>
      </c>
      <c r="L592" s="6" t="inlineStr">
        <is>
          <t>Pin Missile</t>
        </is>
      </c>
      <c r="M592" s="30" t="n">
        <v>16</v>
      </c>
      <c r="N592" s="6" t="inlineStr">
        <is>
          <t>Protect</t>
        </is>
      </c>
      <c r="O592" s="30" t="n">
        <v>20</v>
      </c>
      <c r="P592" s="6" t="inlineStr">
        <is>
          <t>X Scissor</t>
        </is>
      </c>
      <c r="Q592" s="30" t="n">
        <v>24</v>
      </c>
      <c r="R592" s="6" t="inlineStr">
        <is>
          <t>Leech Life</t>
        </is>
      </c>
      <c r="S592" s="30" t="n">
        <v>28</v>
      </c>
      <c r="T592" s="6" t="inlineStr">
        <is>
          <t>Bug Buzz</t>
        </is>
      </c>
      <c r="U592" s="30" t="n">
        <v>32</v>
      </c>
      <c r="V592" s="6" t="inlineStr">
        <is>
          <t>Scary Face</t>
        </is>
      </c>
      <c r="W592" s="30" t="n">
        <v>39</v>
      </c>
      <c r="X592" s="6" t="inlineStr">
        <is>
          <t>Megahorn</t>
        </is>
      </c>
      <c r="Y592" s="30" t="n">
        <v>40</v>
      </c>
      <c r="Z592" s="6" t="inlineStr">
        <is>
          <t>Quiver Dance</t>
        </is>
      </c>
      <c r="AA592" s="30" t="n">
        <v>44</v>
      </c>
      <c r="AB592" s="6" t="inlineStr">
        <is>
          <t>Sticky Web</t>
        </is>
      </c>
      <c r="AC592" s="30" t="n">
        <v>48</v>
      </c>
      <c r="AR592" s="31" t="n"/>
    </row>
    <row r="593">
      <c r="A593" s="7" t="inlineStr">
        <is>
          <t>ESCAVALIER</t>
        </is>
      </c>
      <c r="B593" s="6" t="inlineStr">
        <is>
          <t>Tackle</t>
        </is>
      </c>
      <c r="C593" s="30" t="n">
        <v>1</v>
      </c>
      <c r="D593" s="6" t="inlineStr">
        <is>
          <t>String Shot</t>
        </is>
      </c>
      <c r="E593" s="30" t="n">
        <v>1</v>
      </c>
      <c r="F593" s="6" t="inlineStr">
        <is>
          <t>Bug Bite</t>
        </is>
      </c>
      <c r="G593" s="30" t="n">
        <v>5</v>
      </c>
      <c r="H593" s="6" t="inlineStr">
        <is>
          <t>Struggle Bug</t>
        </is>
      </c>
      <c r="I593" s="30" t="n">
        <v>8</v>
      </c>
      <c r="J593" s="6" t="inlineStr">
        <is>
          <t>Fury Cutter</t>
        </is>
      </c>
      <c r="K593" s="30" t="n">
        <v>12</v>
      </c>
      <c r="L593" s="6" t="inlineStr">
        <is>
          <t>Pin Missile</t>
        </is>
      </c>
      <c r="M593" s="30" t="n">
        <v>16</v>
      </c>
      <c r="N593" s="6" t="inlineStr">
        <is>
          <t>Protect</t>
        </is>
      </c>
      <c r="O593" s="30" t="n">
        <v>20</v>
      </c>
      <c r="P593" s="6" t="inlineStr">
        <is>
          <t>X Scissor</t>
        </is>
      </c>
      <c r="Q593" s="30" t="n">
        <v>24</v>
      </c>
      <c r="R593" s="6" t="inlineStr">
        <is>
          <t>Leech Life</t>
        </is>
      </c>
      <c r="S593" s="30" t="n">
        <v>28</v>
      </c>
      <c r="T593" s="6" t="inlineStr">
        <is>
          <t>Bug Buzz</t>
        </is>
      </c>
      <c r="U593" s="30" t="n">
        <v>32</v>
      </c>
      <c r="V593" s="6" t="inlineStr">
        <is>
          <t>Iron Head</t>
        </is>
      </c>
      <c r="W593" s="30" t="n">
        <v>36</v>
      </c>
      <c r="X593" s="6" t="inlineStr">
        <is>
          <t>Megahorn</t>
        </is>
      </c>
      <c r="Y593" s="30" t="n">
        <v>40</v>
      </c>
      <c r="Z593" s="6" t="inlineStr">
        <is>
          <t>Quiver Dance</t>
        </is>
      </c>
      <c r="AA593" s="30" t="n">
        <v>44</v>
      </c>
      <c r="AB593" s="6" t="inlineStr">
        <is>
          <t>Sticky Web</t>
        </is>
      </c>
      <c r="AC593" s="30" t="n">
        <v>48</v>
      </c>
      <c r="AR593" s="31" t="n"/>
    </row>
    <row r="594">
      <c r="A594" s="7" t="inlineStr">
        <is>
          <t>FOONGUS</t>
        </is>
      </c>
      <c r="B594" s="6" t="inlineStr">
        <is>
          <t>Tackle</t>
        </is>
      </c>
      <c r="C594" s="30" t="n">
        <v>1</v>
      </c>
      <c r="D594" s="6" t="inlineStr">
        <is>
          <t>Leer</t>
        </is>
      </c>
      <c r="E594" s="30" t="n">
        <v>1</v>
      </c>
      <c r="F594" s="6" t="inlineStr">
        <is>
          <t>Absorb</t>
        </is>
      </c>
      <c r="G594" s="30" t="n">
        <v>5</v>
      </c>
      <c r="H594" s="6" t="inlineStr">
        <is>
          <t>Vine Whip</t>
        </is>
      </c>
      <c r="I594" s="30" t="n">
        <v>8</v>
      </c>
      <c r="J594" s="6" t="inlineStr">
        <is>
          <t>Leech Seed</t>
        </is>
      </c>
      <c r="K594" s="30" t="n">
        <v>12</v>
      </c>
      <c r="L594" s="6" t="inlineStr">
        <is>
          <t>Razor Leaf</t>
        </is>
      </c>
      <c r="M594" s="30" t="n">
        <v>16</v>
      </c>
      <c r="N594" s="6" t="inlineStr">
        <is>
          <t>Mega Drain</t>
        </is>
      </c>
      <c r="O594" s="30" t="n">
        <v>20</v>
      </c>
      <c r="P594" s="6" t="inlineStr">
        <is>
          <t>Synthesis</t>
        </is>
      </c>
      <c r="Q594" s="30" t="n">
        <v>24</v>
      </c>
      <c r="R594" s="6" t="inlineStr">
        <is>
          <t>Seed Bomb</t>
        </is>
      </c>
      <c r="S594" s="30" t="n">
        <v>28</v>
      </c>
      <c r="T594" s="6" t="inlineStr">
        <is>
          <t>Giga Drain</t>
        </is>
      </c>
      <c r="U594" s="30" t="n">
        <v>32</v>
      </c>
      <c r="V594" s="6" t="inlineStr">
        <is>
          <t>Energy Ball</t>
        </is>
      </c>
      <c r="W594" s="30" t="n">
        <v>36</v>
      </c>
      <c r="X594" s="6" t="inlineStr">
        <is>
          <t>Leaf Blade</t>
        </is>
      </c>
      <c r="Y594" s="30" t="n">
        <v>40</v>
      </c>
      <c r="Z594" s="6" t="inlineStr">
        <is>
          <t>Spore</t>
        </is>
      </c>
      <c r="AA594" s="30" t="n">
        <v>41</v>
      </c>
      <c r="AB594" s="6" t="inlineStr">
        <is>
          <t>Petal Blizzard</t>
        </is>
      </c>
      <c r="AC594" s="30" t="n">
        <v>44</v>
      </c>
      <c r="AD594" s="6" t="inlineStr">
        <is>
          <t>Power Whip</t>
        </is>
      </c>
      <c r="AE594" s="30" t="n">
        <v>48</v>
      </c>
      <c r="AR594" s="31" t="n"/>
    </row>
    <row r="595">
      <c r="A595" s="7" t="inlineStr">
        <is>
          <t>AMOONGUSS</t>
        </is>
      </c>
      <c r="B595" s="6" t="inlineStr">
        <is>
          <t>Tackle</t>
        </is>
      </c>
      <c r="C595" s="30" t="n">
        <v>1</v>
      </c>
      <c r="D595" s="6" t="inlineStr">
        <is>
          <t>Leer</t>
        </is>
      </c>
      <c r="E595" s="30" t="n">
        <v>1</v>
      </c>
      <c r="F595" s="6" t="inlineStr">
        <is>
          <t>Absorb</t>
        </is>
      </c>
      <c r="G595" s="30" t="n">
        <v>5</v>
      </c>
      <c r="H595" s="6" t="inlineStr">
        <is>
          <t>Vine Whip</t>
        </is>
      </c>
      <c r="I595" s="30" t="n">
        <v>8</v>
      </c>
      <c r="J595" s="6" t="inlineStr">
        <is>
          <t>Leech Seed</t>
        </is>
      </c>
      <c r="K595" s="30" t="n">
        <v>12</v>
      </c>
      <c r="L595" s="6" t="inlineStr">
        <is>
          <t>Razor Leaf</t>
        </is>
      </c>
      <c r="M595" s="30" t="n">
        <v>16</v>
      </c>
      <c r="N595" s="6" t="inlineStr">
        <is>
          <t>Mega Drain</t>
        </is>
      </c>
      <c r="O595" s="30" t="n">
        <v>20</v>
      </c>
      <c r="P595" s="6" t="inlineStr">
        <is>
          <t>Synthesis</t>
        </is>
      </c>
      <c r="Q595" s="30" t="n">
        <v>24</v>
      </c>
      <c r="R595" s="6" t="inlineStr">
        <is>
          <t>Seed Bomb</t>
        </is>
      </c>
      <c r="S595" s="30" t="n">
        <v>28</v>
      </c>
      <c r="T595" s="6" t="inlineStr">
        <is>
          <t>Giga Drain</t>
        </is>
      </c>
      <c r="U595" s="30" t="n">
        <v>32</v>
      </c>
      <c r="V595" s="6" t="inlineStr">
        <is>
          <t>Energy Ball</t>
        </is>
      </c>
      <c r="W595" s="30" t="n">
        <v>36</v>
      </c>
      <c r="X595" s="6" t="inlineStr">
        <is>
          <t>Leaf Blade</t>
        </is>
      </c>
      <c r="Y595" s="30" t="n">
        <v>40</v>
      </c>
      <c r="Z595" s="6" t="inlineStr">
        <is>
          <t>Petal Blizzard</t>
        </is>
      </c>
      <c r="AA595" s="30" t="n">
        <v>44</v>
      </c>
      <c r="AB595" s="6" t="inlineStr">
        <is>
          <t>Power Whip</t>
        </is>
      </c>
      <c r="AC595" s="30" t="n">
        <v>48</v>
      </c>
      <c r="AR595" s="31" t="n"/>
    </row>
    <row r="596">
      <c r="A596" s="7" t="inlineStr">
        <is>
          <t>FRILLISH</t>
        </is>
      </c>
      <c r="B596" s="6" t="inlineStr">
        <is>
          <t>Tackle</t>
        </is>
      </c>
      <c r="C596" s="30" t="n">
        <v>1</v>
      </c>
      <c r="D596" s="6" t="inlineStr">
        <is>
          <t>Tail Whip</t>
        </is>
      </c>
      <c r="E596" s="30" t="n">
        <v>1</v>
      </c>
      <c r="F596" s="6" t="inlineStr">
        <is>
          <t>Water Gun</t>
        </is>
      </c>
      <c r="G596" s="30" t="n">
        <v>5</v>
      </c>
      <c r="H596" s="6" t="inlineStr">
        <is>
          <t>Aqua Jet</t>
        </is>
      </c>
      <c r="I596" s="30" t="n">
        <v>8</v>
      </c>
      <c r="J596" s="6" t="inlineStr">
        <is>
          <t>Water Pulse</t>
        </is>
      </c>
      <c r="K596" s="30" t="n">
        <v>12</v>
      </c>
      <c r="L596" s="6" t="inlineStr">
        <is>
          <t>Water Sport</t>
        </is>
      </c>
      <c r="M596" s="30" t="n">
        <v>16</v>
      </c>
      <c r="N596" s="6" t="inlineStr">
        <is>
          <t>Bubble Beam</t>
        </is>
      </c>
      <c r="O596" s="30" t="n">
        <v>20</v>
      </c>
      <c r="P596" s="6" t="inlineStr">
        <is>
          <t>Aqua Ring</t>
        </is>
      </c>
      <c r="Q596" s="30" t="n">
        <v>24</v>
      </c>
      <c r="R596" s="6" t="inlineStr">
        <is>
          <t>Brine</t>
        </is>
      </c>
      <c r="S596" s="30" t="n">
        <v>28</v>
      </c>
      <c r="T596" s="6" t="inlineStr">
        <is>
          <t>Aqua Tail</t>
        </is>
      </c>
      <c r="U596" s="30" t="n">
        <v>32</v>
      </c>
      <c r="V596" s="6" t="inlineStr">
        <is>
          <t>Surf</t>
        </is>
      </c>
      <c r="W596" s="30" t="n">
        <v>36</v>
      </c>
      <c r="X596" s="6" t="inlineStr">
        <is>
          <t>Hex</t>
        </is>
      </c>
      <c r="Y596" s="30" t="n">
        <v>40</v>
      </c>
      <c r="Z596" s="6" t="inlineStr">
        <is>
          <t>Wring Out</t>
        </is>
      </c>
      <c r="AA596" s="30" t="n">
        <v>42</v>
      </c>
      <c r="AB596" s="6" t="inlineStr">
        <is>
          <t>Hydro Pump</t>
        </is>
      </c>
      <c r="AC596" s="30" t="n">
        <v>44</v>
      </c>
      <c r="AD596" s="6" t="inlineStr">
        <is>
          <t>Water Spout</t>
        </is>
      </c>
      <c r="AE596" s="30" t="n">
        <v>48</v>
      </c>
      <c r="AR596" s="31" t="n"/>
    </row>
    <row r="597">
      <c r="A597" s="7" t="inlineStr">
        <is>
          <t>JELLICENT</t>
        </is>
      </c>
      <c r="B597" s="6" t="inlineStr">
        <is>
          <t>Tackle</t>
        </is>
      </c>
      <c r="C597" s="30" t="n">
        <v>1</v>
      </c>
      <c r="D597" s="6" t="inlineStr">
        <is>
          <t>Tail Whip</t>
        </is>
      </c>
      <c r="E597" s="30" t="n">
        <v>1</v>
      </c>
      <c r="F597" s="6" t="inlineStr">
        <is>
          <t>Water Gun</t>
        </is>
      </c>
      <c r="G597" s="30" t="n">
        <v>5</v>
      </c>
      <c r="H597" s="6" t="inlineStr">
        <is>
          <t>Aqua Jet</t>
        </is>
      </c>
      <c r="I597" s="30" t="n">
        <v>8</v>
      </c>
      <c r="J597" s="6" t="inlineStr">
        <is>
          <t>Water Pulse</t>
        </is>
      </c>
      <c r="K597" s="30" t="n">
        <v>12</v>
      </c>
      <c r="L597" s="6" t="inlineStr">
        <is>
          <t>Water Sport</t>
        </is>
      </c>
      <c r="M597" s="30" t="n">
        <v>16</v>
      </c>
      <c r="N597" s="6" t="inlineStr">
        <is>
          <t>Bubble Beam</t>
        </is>
      </c>
      <c r="O597" s="30" t="n">
        <v>20</v>
      </c>
      <c r="P597" s="6" t="inlineStr">
        <is>
          <t>Aqua Ring</t>
        </is>
      </c>
      <c r="Q597" s="30" t="n">
        <v>24</v>
      </c>
      <c r="R597" s="6" t="inlineStr">
        <is>
          <t>Brine</t>
        </is>
      </c>
      <c r="S597" s="30" t="n">
        <v>28</v>
      </c>
      <c r="T597" s="6" t="inlineStr">
        <is>
          <t>Aqua Tail</t>
        </is>
      </c>
      <c r="U597" s="30" t="n">
        <v>32</v>
      </c>
      <c r="V597" s="6" t="inlineStr">
        <is>
          <t>Surf</t>
        </is>
      </c>
      <c r="W597" s="30" t="n">
        <v>36</v>
      </c>
      <c r="X597" s="6" t="inlineStr">
        <is>
          <t>Hex</t>
        </is>
      </c>
      <c r="Y597" s="30" t="n">
        <v>40</v>
      </c>
      <c r="Z597" s="6" t="inlineStr">
        <is>
          <t>Hydro Pump</t>
        </is>
      </c>
      <c r="AA597" s="30" t="n">
        <v>44</v>
      </c>
      <c r="AB597" s="6" t="inlineStr">
        <is>
          <t>Scald</t>
        </is>
      </c>
      <c r="AC597" s="30" t="n">
        <v>45</v>
      </c>
      <c r="AD597" s="6" t="inlineStr">
        <is>
          <t>Wring Out</t>
        </is>
      </c>
      <c r="AE597" s="30" t="n">
        <v>48</v>
      </c>
      <c r="AR597" s="31" t="n"/>
    </row>
    <row r="598">
      <c r="A598" s="7" t="inlineStr">
        <is>
          <t>ALOMOMOLA</t>
        </is>
      </c>
      <c r="B598" s="6" t="inlineStr">
        <is>
          <t>Tackle</t>
        </is>
      </c>
      <c r="C598" s="30" t="n">
        <v>1</v>
      </c>
      <c r="D598" s="6" t="inlineStr">
        <is>
          <t>Tail Whip</t>
        </is>
      </c>
      <c r="E598" s="30" t="n">
        <v>1</v>
      </c>
      <c r="F598" s="6" t="inlineStr">
        <is>
          <t>Water Gun</t>
        </is>
      </c>
      <c r="G598" s="30" t="n">
        <v>5</v>
      </c>
      <c r="H598" s="6" t="inlineStr">
        <is>
          <t>Aqua Jet</t>
        </is>
      </c>
      <c r="I598" s="30" t="n">
        <v>8</v>
      </c>
      <c r="J598" s="6" t="inlineStr">
        <is>
          <t>Water Pulse</t>
        </is>
      </c>
      <c r="K598" s="30" t="n">
        <v>12</v>
      </c>
      <c r="L598" s="6" t="inlineStr">
        <is>
          <t>Water Sport</t>
        </is>
      </c>
      <c r="M598" s="30" t="n">
        <v>16</v>
      </c>
      <c r="N598" s="6" t="inlineStr">
        <is>
          <t>Bubble Beam</t>
        </is>
      </c>
      <c r="O598" s="30" t="n">
        <v>20</v>
      </c>
      <c r="P598" s="6" t="inlineStr">
        <is>
          <t>Wish</t>
        </is>
      </c>
      <c r="Q598" s="30" t="n">
        <v>24</v>
      </c>
      <c r="R598" s="6" t="inlineStr">
        <is>
          <t>Brine</t>
        </is>
      </c>
      <c r="S598" s="30" t="n">
        <v>28</v>
      </c>
      <c r="T598" s="6" t="inlineStr">
        <is>
          <t>Aqua Tail</t>
        </is>
      </c>
      <c r="U598" s="30" t="n">
        <v>32</v>
      </c>
      <c r="V598" s="6" t="inlineStr">
        <is>
          <t>Draining Kiss</t>
        </is>
      </c>
      <c r="W598" s="30" t="n">
        <v>36</v>
      </c>
      <c r="X598" s="6" t="inlineStr">
        <is>
          <t>Safeguard</t>
        </is>
      </c>
      <c r="Y598" s="30" t="n">
        <v>40</v>
      </c>
      <c r="Z598" s="6" t="inlineStr">
        <is>
          <t>Hydro Pump</t>
        </is>
      </c>
      <c r="AA598" s="30" t="n">
        <v>44</v>
      </c>
      <c r="AB598" s="6" t="inlineStr">
        <is>
          <t>Moonblast</t>
        </is>
      </c>
      <c r="AC598" s="30" t="n">
        <v>48</v>
      </c>
      <c r="AR598" s="31" t="n"/>
    </row>
    <row r="599">
      <c r="A599" s="7" t="inlineStr">
        <is>
          <t>JOLTIK</t>
        </is>
      </c>
      <c r="B599" s="6" t="inlineStr">
        <is>
          <t>Tackle</t>
        </is>
      </c>
      <c r="C599" s="30" t="n">
        <v>1</v>
      </c>
      <c r="D599" s="6" t="inlineStr">
        <is>
          <t>String Shot</t>
        </is>
      </c>
      <c r="E599" s="30" t="n">
        <v>1</v>
      </c>
      <c r="F599" s="6" t="inlineStr">
        <is>
          <t>Bug Bite</t>
        </is>
      </c>
      <c r="G599" s="30" t="n">
        <v>5</v>
      </c>
      <c r="H599" s="6" t="inlineStr">
        <is>
          <t>Struggle Bug</t>
        </is>
      </c>
      <c r="I599" s="30" t="n">
        <v>8</v>
      </c>
      <c r="J599" s="6" t="inlineStr">
        <is>
          <t>Fury Cutter</t>
        </is>
      </c>
      <c r="K599" s="30" t="n">
        <v>12</v>
      </c>
      <c r="L599" s="6" t="inlineStr">
        <is>
          <t>Pin Missile</t>
        </is>
      </c>
      <c r="M599" s="30" t="n">
        <v>16</v>
      </c>
      <c r="N599" s="6" t="inlineStr">
        <is>
          <t>Protect</t>
        </is>
      </c>
      <c r="O599" s="30" t="n">
        <v>20</v>
      </c>
      <c r="P599" s="6" t="inlineStr">
        <is>
          <t>X Scissor</t>
        </is>
      </c>
      <c r="Q599" s="30" t="n">
        <v>24</v>
      </c>
      <c r="R599" s="6" t="inlineStr">
        <is>
          <t>Leech Life</t>
        </is>
      </c>
      <c r="S599" s="30" t="n">
        <v>28</v>
      </c>
      <c r="T599" s="6" t="inlineStr">
        <is>
          <t>Bug Buzz</t>
        </is>
      </c>
      <c r="U599" s="30" t="n">
        <v>32</v>
      </c>
      <c r="V599" s="6" t="inlineStr">
        <is>
          <t>Agility</t>
        </is>
      </c>
      <c r="W599" s="30" t="n">
        <v>36</v>
      </c>
      <c r="X599" s="6" t="inlineStr">
        <is>
          <t>Sticky Web</t>
        </is>
      </c>
      <c r="Y599" s="30" t="n">
        <v>38</v>
      </c>
      <c r="Z599" s="6" t="inlineStr">
        <is>
          <t>Megahorn</t>
        </is>
      </c>
      <c r="AA599" s="30" t="n">
        <v>40</v>
      </c>
      <c r="AB599" s="6" t="inlineStr">
        <is>
          <t>Quiver Dance</t>
        </is>
      </c>
      <c r="AC599" s="30" t="n">
        <v>44</v>
      </c>
      <c r="AR599" s="31" t="n"/>
    </row>
    <row r="600">
      <c r="A600" s="7" t="inlineStr">
        <is>
          <t>GALVANTULA</t>
        </is>
      </c>
      <c r="B600" s="6" t="inlineStr">
        <is>
          <t>Tackle</t>
        </is>
      </c>
      <c r="C600" s="30" t="n">
        <v>1</v>
      </c>
      <c r="D600" s="6" t="inlineStr">
        <is>
          <t>String Shot</t>
        </is>
      </c>
      <c r="E600" s="30" t="n">
        <v>1</v>
      </c>
      <c r="F600" s="6" t="inlineStr">
        <is>
          <t>Bug Bite</t>
        </is>
      </c>
      <c r="G600" s="30" t="n">
        <v>5</v>
      </c>
      <c r="H600" s="6" t="inlineStr">
        <is>
          <t>Struggle Bug</t>
        </is>
      </c>
      <c r="I600" s="30" t="n">
        <v>8</v>
      </c>
      <c r="J600" s="6" t="inlineStr">
        <is>
          <t>Fury Cutter</t>
        </is>
      </c>
      <c r="K600" s="30" t="n">
        <v>12</v>
      </c>
      <c r="L600" s="6" t="inlineStr">
        <is>
          <t>Pin Missile</t>
        </is>
      </c>
      <c r="M600" s="30" t="n">
        <v>16</v>
      </c>
      <c r="N600" s="6" t="inlineStr">
        <is>
          <t>Protect</t>
        </is>
      </c>
      <c r="O600" s="30" t="n">
        <v>20</v>
      </c>
      <c r="P600" s="6" t="inlineStr">
        <is>
          <t>X Scissor</t>
        </is>
      </c>
      <c r="Q600" s="30" t="n">
        <v>24</v>
      </c>
      <c r="R600" s="6" t="inlineStr">
        <is>
          <t>Leech Life</t>
        </is>
      </c>
      <c r="S600" s="30" t="n">
        <v>28</v>
      </c>
      <c r="T600" s="6" t="inlineStr">
        <is>
          <t>Bug Buzz</t>
        </is>
      </c>
      <c r="U600" s="30" t="n">
        <v>32</v>
      </c>
      <c r="V600" s="6" t="inlineStr">
        <is>
          <t>Signal Beam</t>
        </is>
      </c>
      <c r="W600" s="30" t="n">
        <v>36</v>
      </c>
      <c r="X600" s="6" t="inlineStr">
        <is>
          <t>Megahorn</t>
        </is>
      </c>
      <c r="Y600" s="30" t="n">
        <v>40</v>
      </c>
      <c r="Z600" s="6" t="inlineStr">
        <is>
          <t>Quiver Dance</t>
        </is>
      </c>
      <c r="AA600" s="30" t="n">
        <v>44</v>
      </c>
      <c r="AB600" s="6" t="inlineStr">
        <is>
          <t>Energy Ball</t>
        </is>
      </c>
      <c r="AC600" s="30" t="n">
        <v>44</v>
      </c>
      <c r="AD600" s="6" t="inlineStr">
        <is>
          <t>Sticky Web</t>
        </is>
      </c>
      <c r="AE600" s="30" t="n">
        <v>48</v>
      </c>
      <c r="AR600" s="31" t="n"/>
    </row>
    <row r="601">
      <c r="A601" s="7" t="inlineStr">
        <is>
          <t>FERROSEED</t>
        </is>
      </c>
      <c r="B601" s="6" t="inlineStr">
        <is>
          <t>Tackle</t>
        </is>
      </c>
      <c r="C601" s="30" t="n">
        <v>1</v>
      </c>
      <c r="D601" s="6" t="inlineStr">
        <is>
          <t>Leer</t>
        </is>
      </c>
      <c r="E601" s="30" t="n">
        <v>1</v>
      </c>
      <c r="F601" s="6" t="inlineStr">
        <is>
          <t>Absorb</t>
        </is>
      </c>
      <c r="G601" s="30" t="n">
        <v>5</v>
      </c>
      <c r="H601" s="6" t="inlineStr">
        <is>
          <t>Vine Whip</t>
        </is>
      </c>
      <c r="I601" s="30" t="n">
        <v>8</v>
      </c>
      <c r="J601" s="6" t="inlineStr">
        <is>
          <t>Razor Leaf</t>
        </is>
      </c>
      <c r="K601" s="30" t="n">
        <v>16</v>
      </c>
      <c r="L601" s="6" t="inlineStr">
        <is>
          <t>Mega Drain</t>
        </is>
      </c>
      <c r="M601" s="30" t="n">
        <v>20</v>
      </c>
      <c r="N601" s="6" t="inlineStr">
        <is>
          <t>Synthesis</t>
        </is>
      </c>
      <c r="O601" s="30" t="n">
        <v>24</v>
      </c>
      <c r="P601" s="6" t="inlineStr">
        <is>
          <t>Seed Bomb</t>
        </is>
      </c>
      <c r="Q601" s="30" t="n">
        <v>28</v>
      </c>
      <c r="R601" s="6" t="inlineStr">
        <is>
          <t>Giga Drain</t>
        </is>
      </c>
      <c r="S601" s="30" t="n">
        <v>32</v>
      </c>
      <c r="T601" s="6" t="inlineStr">
        <is>
          <t>Energy Ball</t>
        </is>
      </c>
      <c r="U601" s="30" t="n">
        <v>36</v>
      </c>
      <c r="V601" s="6" t="inlineStr">
        <is>
          <t>Leaf Blade</t>
        </is>
      </c>
      <c r="W601" s="30" t="n">
        <v>40</v>
      </c>
      <c r="X601" s="6" t="inlineStr">
        <is>
          <t>Leech Seed</t>
        </is>
      </c>
      <c r="Y601" s="30" t="n">
        <v>42</v>
      </c>
      <c r="Z601" s="6" t="inlineStr">
        <is>
          <t>Petal Blizzard</t>
        </is>
      </c>
      <c r="AA601" s="30" t="n">
        <v>44</v>
      </c>
      <c r="AB601" s="6" t="inlineStr">
        <is>
          <t>Power Whip</t>
        </is>
      </c>
      <c r="AC601" s="30" t="n">
        <v>48</v>
      </c>
      <c r="AR601" s="31" t="n"/>
    </row>
    <row r="602">
      <c r="A602" s="7" t="inlineStr">
        <is>
          <t>FERROTHORN</t>
        </is>
      </c>
      <c r="B602" s="6" t="inlineStr">
        <is>
          <t>Tackle</t>
        </is>
      </c>
      <c r="C602" s="30" t="n">
        <v>1</v>
      </c>
      <c r="D602" s="6" t="inlineStr">
        <is>
          <t>Harden</t>
        </is>
      </c>
      <c r="E602" s="30" t="n">
        <v>1</v>
      </c>
      <c r="F602" s="6" t="inlineStr">
        <is>
          <t>Pin Missile</t>
        </is>
      </c>
      <c r="G602" s="30" t="n">
        <v>5</v>
      </c>
      <c r="H602" s="6" t="inlineStr">
        <is>
          <t>Leech Seed</t>
        </is>
      </c>
      <c r="I602" s="30" t="n">
        <v>8</v>
      </c>
      <c r="J602" s="6" t="inlineStr">
        <is>
          <t>Metal Claw</t>
        </is>
      </c>
      <c r="K602" s="30" t="n">
        <v>12</v>
      </c>
      <c r="L602" s="6" t="inlineStr">
        <is>
          <t>Ingrain</t>
        </is>
      </c>
      <c r="M602" s="30" t="n">
        <v>16</v>
      </c>
      <c r="N602" s="6" t="inlineStr">
        <is>
          <t>Iron Defense</t>
        </is>
      </c>
      <c r="O602" s="30" t="n">
        <v>20</v>
      </c>
      <c r="P602" s="6" t="inlineStr">
        <is>
          <t>Power Whip</t>
        </is>
      </c>
      <c r="Q602" s="30" t="n">
        <v>24</v>
      </c>
      <c r="R602" s="6" t="inlineStr">
        <is>
          <t>Gyro Ball</t>
        </is>
      </c>
      <c r="S602" s="30" t="n">
        <v>28</v>
      </c>
      <c r="T602" s="6" t="inlineStr">
        <is>
          <t>Spikes</t>
        </is>
      </c>
      <c r="U602" s="30" t="n">
        <v>32</v>
      </c>
      <c r="V602" s="6" t="inlineStr">
        <is>
          <t>Stealth Rock</t>
        </is>
      </c>
      <c r="W602" s="30" t="n">
        <v>36</v>
      </c>
      <c r="X602" s="6" t="inlineStr">
        <is>
          <t>Iron Head</t>
        </is>
      </c>
      <c r="Y602" s="30" t="n">
        <v>40</v>
      </c>
      <c r="Z602" s="6" t="inlineStr">
        <is>
          <t>Curse</t>
        </is>
      </c>
      <c r="AA602" s="30" t="n">
        <v>44</v>
      </c>
      <c r="AB602" s="6" t="inlineStr">
        <is>
          <t>Explosion</t>
        </is>
      </c>
      <c r="AC602" s="30" t="n">
        <v>48</v>
      </c>
      <c r="AR602" s="31" t="n"/>
    </row>
    <row r="603">
      <c r="A603" s="7" t="inlineStr">
        <is>
          <t>KLINK</t>
        </is>
      </c>
      <c r="B603" s="6" t="inlineStr">
        <is>
          <t>Tackle</t>
        </is>
      </c>
      <c r="C603" s="30" t="n">
        <v>1</v>
      </c>
      <c r="D603" s="6" t="inlineStr">
        <is>
          <t>Harden</t>
        </is>
      </c>
      <c r="E603" s="30" t="n">
        <v>1</v>
      </c>
      <c r="F603" s="6" t="inlineStr">
        <is>
          <t>Metal Claw</t>
        </is>
      </c>
      <c r="G603" s="30" t="n">
        <v>5</v>
      </c>
      <c r="H603" s="6" t="inlineStr">
        <is>
          <t>Iron Defense</t>
        </is>
      </c>
      <c r="I603" s="30" t="n">
        <v>8</v>
      </c>
      <c r="J603" s="6" t="inlineStr">
        <is>
          <t>Mirror Shot</t>
        </is>
      </c>
      <c r="K603" s="30" t="n">
        <v>12</v>
      </c>
      <c r="L603" s="6" t="inlineStr">
        <is>
          <t>Metal Sound</t>
        </is>
      </c>
      <c r="M603" s="30" t="n">
        <v>16</v>
      </c>
      <c r="N603" s="6" t="inlineStr">
        <is>
          <t>Magnet Rise</t>
        </is>
      </c>
      <c r="O603" s="30" t="n">
        <v>20</v>
      </c>
      <c r="P603" s="6" t="inlineStr">
        <is>
          <t>Charge Beam</t>
        </is>
      </c>
      <c r="Q603" s="30" t="n">
        <v>24</v>
      </c>
      <c r="R603" s="6" t="inlineStr">
        <is>
          <t>Iron Head</t>
        </is>
      </c>
      <c r="S603" s="30" t="n">
        <v>28</v>
      </c>
      <c r="T603" s="6" t="inlineStr">
        <is>
          <t>Flash Cannon</t>
        </is>
      </c>
      <c r="U603" s="30" t="n">
        <v>32</v>
      </c>
      <c r="V603" s="6" t="inlineStr">
        <is>
          <t>Heavy Slam</t>
        </is>
      </c>
      <c r="W603" s="30" t="n">
        <v>36</v>
      </c>
      <c r="X603" s="6" t="inlineStr">
        <is>
          <t>Gear Grind</t>
        </is>
      </c>
      <c r="Y603" s="30" t="n">
        <v>40</v>
      </c>
      <c r="Z603" s="6" t="inlineStr">
        <is>
          <t>Iron Tail</t>
        </is>
      </c>
      <c r="AA603" s="30" t="n">
        <v>44</v>
      </c>
      <c r="AB603" s="6" t="inlineStr">
        <is>
          <t>Shift Gear</t>
        </is>
      </c>
      <c r="AC603" s="30" t="n">
        <v>48</v>
      </c>
      <c r="AR603" s="31" t="n"/>
    </row>
    <row r="604">
      <c r="A604" s="7" t="inlineStr">
        <is>
          <t>KLANG</t>
        </is>
      </c>
      <c r="B604" s="6" t="inlineStr">
        <is>
          <t>Tackle</t>
        </is>
      </c>
      <c r="C604" s="30" t="n">
        <v>1</v>
      </c>
      <c r="D604" s="6" t="inlineStr">
        <is>
          <t>Harden</t>
        </is>
      </c>
      <c r="E604" s="30" t="n">
        <v>1</v>
      </c>
      <c r="F604" s="6" t="inlineStr">
        <is>
          <t>Metal Claw</t>
        </is>
      </c>
      <c r="G604" s="30" t="n">
        <v>5</v>
      </c>
      <c r="H604" s="6" t="inlineStr">
        <is>
          <t>Iron Defense</t>
        </is>
      </c>
      <c r="I604" s="30" t="n">
        <v>8</v>
      </c>
      <c r="J604" s="6" t="inlineStr">
        <is>
          <t>Mirror Shot</t>
        </is>
      </c>
      <c r="K604" s="30" t="n">
        <v>12</v>
      </c>
      <c r="L604" s="6" t="inlineStr">
        <is>
          <t>Metal Sound</t>
        </is>
      </c>
      <c r="M604" s="30" t="n">
        <v>16</v>
      </c>
      <c r="N604" s="6" t="inlineStr">
        <is>
          <t>Magnet Rise</t>
        </is>
      </c>
      <c r="O604" s="30" t="n">
        <v>20</v>
      </c>
      <c r="P604" s="6" t="inlineStr">
        <is>
          <t>Charge Beam</t>
        </is>
      </c>
      <c r="Q604" s="30" t="n">
        <v>24</v>
      </c>
      <c r="R604" s="6" t="inlineStr">
        <is>
          <t>Iron Head</t>
        </is>
      </c>
      <c r="S604" s="30" t="n">
        <v>28</v>
      </c>
      <c r="T604" s="6" t="inlineStr">
        <is>
          <t>Flash Cannon</t>
        </is>
      </c>
      <c r="U604" s="30" t="n">
        <v>32</v>
      </c>
      <c r="V604" s="6" t="inlineStr">
        <is>
          <t>Heavy Slam</t>
        </is>
      </c>
      <c r="W604" s="30" t="n">
        <v>36</v>
      </c>
      <c r="X604" s="6" t="inlineStr">
        <is>
          <t>Gear Grind</t>
        </is>
      </c>
      <c r="Y604" s="30" t="n">
        <v>40</v>
      </c>
      <c r="Z604" s="6" t="inlineStr">
        <is>
          <t>Iron Tail</t>
        </is>
      </c>
      <c r="AA604" s="30" t="n">
        <v>44</v>
      </c>
      <c r="AB604" s="6" t="inlineStr">
        <is>
          <t>Shift Gear</t>
        </is>
      </c>
      <c r="AC604" s="30" t="n">
        <v>47</v>
      </c>
      <c r="AD604" s="6" t="inlineStr">
        <is>
          <t>Discharge</t>
        </is>
      </c>
      <c r="AE604" s="30" t="n">
        <v>48</v>
      </c>
      <c r="AR604" s="31" t="n"/>
    </row>
    <row r="605">
      <c r="A605" s="7" t="inlineStr">
        <is>
          <t>KLINKLANG</t>
        </is>
      </c>
      <c r="B605" s="6" t="inlineStr">
        <is>
          <t>Tackle</t>
        </is>
      </c>
      <c r="C605" s="30" t="n">
        <v>1</v>
      </c>
      <c r="D605" s="6" t="inlineStr">
        <is>
          <t>Harden</t>
        </is>
      </c>
      <c r="E605" s="30" t="n">
        <v>1</v>
      </c>
      <c r="F605" s="6" t="inlineStr">
        <is>
          <t>Metal Claw</t>
        </is>
      </c>
      <c r="G605" s="30" t="n">
        <v>5</v>
      </c>
      <c r="H605" s="6" t="inlineStr">
        <is>
          <t>Iron Defense</t>
        </is>
      </c>
      <c r="I605" s="30" t="n">
        <v>8</v>
      </c>
      <c r="J605" s="6" t="inlineStr">
        <is>
          <t>Mirror Shot</t>
        </is>
      </c>
      <c r="K605" s="30" t="n">
        <v>12</v>
      </c>
      <c r="L605" s="6" t="inlineStr">
        <is>
          <t>Metal Sound</t>
        </is>
      </c>
      <c r="M605" s="30" t="n">
        <v>16</v>
      </c>
      <c r="N605" s="6" t="inlineStr">
        <is>
          <t>Magnet Rise</t>
        </is>
      </c>
      <c r="O605" s="30" t="n">
        <v>20</v>
      </c>
      <c r="P605" s="6" t="inlineStr">
        <is>
          <t>Charge Beam</t>
        </is>
      </c>
      <c r="Q605" s="30" t="n">
        <v>24</v>
      </c>
      <c r="R605" s="6" t="inlineStr">
        <is>
          <t>Iron Head</t>
        </is>
      </c>
      <c r="S605" s="30" t="n">
        <v>28</v>
      </c>
      <c r="T605" s="6" t="inlineStr">
        <is>
          <t>Flash Cannon</t>
        </is>
      </c>
      <c r="U605" s="30" t="n">
        <v>32</v>
      </c>
      <c r="V605" s="6" t="inlineStr">
        <is>
          <t>Heavy Slam</t>
        </is>
      </c>
      <c r="W605" s="30" t="n">
        <v>36</v>
      </c>
      <c r="X605" s="6" t="inlineStr">
        <is>
          <t>Gear Grind</t>
        </is>
      </c>
      <c r="Y605" s="30" t="n">
        <v>40</v>
      </c>
      <c r="Z605" s="6" t="inlineStr">
        <is>
          <t>Iron Tail</t>
        </is>
      </c>
      <c r="AA605" s="30" t="n">
        <v>44</v>
      </c>
      <c r="AB605" s="6" t="inlineStr">
        <is>
          <t>Discharge</t>
        </is>
      </c>
      <c r="AC605" s="30" t="n">
        <v>48</v>
      </c>
      <c r="AD605" s="6" t="inlineStr">
        <is>
          <t>Wild Charge</t>
        </is>
      </c>
      <c r="AE605" s="30" t="n">
        <v>50</v>
      </c>
      <c r="AR605" s="31" t="n"/>
    </row>
    <row r="606">
      <c r="A606" s="7" t="inlineStr">
        <is>
          <t>TYNAMO</t>
        </is>
      </c>
      <c r="B606" s="6" t="inlineStr">
        <is>
          <t>Tackle</t>
        </is>
      </c>
      <c r="C606" s="30" t="n">
        <v>1</v>
      </c>
      <c r="D606" s="6" t="inlineStr">
        <is>
          <t>Thunder Wave</t>
        </is>
      </c>
      <c r="E606" s="30" t="n">
        <v>1</v>
      </c>
      <c r="F606" s="6" t="inlineStr">
        <is>
          <t>Thunder Shock</t>
        </is>
      </c>
      <c r="G606" s="30" t="n">
        <v>5</v>
      </c>
      <c r="H606" s="6" t="inlineStr">
        <is>
          <t>Quick Attack</t>
        </is>
      </c>
      <c r="I606" s="30" t="n">
        <v>8</v>
      </c>
      <c r="J606" s="6" t="inlineStr">
        <is>
          <t>Charge</t>
        </is>
      </c>
      <c r="K606" s="30" t="n">
        <v>12</v>
      </c>
      <c r="L606" s="6" t="inlineStr">
        <is>
          <t>Spark</t>
        </is>
      </c>
      <c r="M606" s="30" t="n">
        <v>16</v>
      </c>
      <c r="N606" s="6" t="inlineStr">
        <is>
          <t>Volt Switch</t>
        </is>
      </c>
      <c r="O606" s="30" t="n">
        <v>20</v>
      </c>
      <c r="P606" s="6" t="inlineStr">
        <is>
          <t>Electro Ball</t>
        </is>
      </c>
      <c r="Q606" s="30" t="n">
        <v>24</v>
      </c>
      <c r="R606" s="6" t="inlineStr">
        <is>
          <t>Discharge</t>
        </is>
      </c>
      <c r="S606" s="30" t="n">
        <v>28</v>
      </c>
      <c r="T606" s="6" t="inlineStr">
        <is>
          <t>Thunder Fang</t>
        </is>
      </c>
      <c r="U606" s="30" t="n">
        <v>32</v>
      </c>
      <c r="V606" s="6" t="inlineStr">
        <is>
          <t>Thunderbolt</t>
        </is>
      </c>
      <c r="W606" s="30" t="n">
        <v>36</v>
      </c>
      <c r="X606" s="6" t="inlineStr">
        <is>
          <t>Wild Charge</t>
        </is>
      </c>
      <c r="Y606" s="30" t="n">
        <v>40</v>
      </c>
      <c r="Z606" s="6" t="inlineStr">
        <is>
          <t>Thunder</t>
        </is>
      </c>
      <c r="AA606" s="30" t="n">
        <v>44</v>
      </c>
      <c r="AB606" s="6" t="inlineStr">
        <is>
          <t>Electric Terrain</t>
        </is>
      </c>
      <c r="AC606" s="30" t="n">
        <v>48</v>
      </c>
      <c r="AR606" s="31" t="n"/>
    </row>
    <row r="607">
      <c r="A607" s="7" t="inlineStr">
        <is>
          <t>EELEKTRIK</t>
        </is>
      </c>
      <c r="B607" s="6" t="inlineStr">
        <is>
          <t>Tackle</t>
        </is>
      </c>
      <c r="C607" s="30" t="n">
        <v>1</v>
      </c>
      <c r="D607" s="6" t="inlineStr">
        <is>
          <t>Thunder Wave</t>
        </is>
      </c>
      <c r="E607" s="30" t="n">
        <v>1</v>
      </c>
      <c r="F607" s="6" t="inlineStr">
        <is>
          <t>Thunder Shock</t>
        </is>
      </c>
      <c r="G607" s="30" t="n">
        <v>5</v>
      </c>
      <c r="H607" s="6" t="inlineStr">
        <is>
          <t>Quick Attack</t>
        </is>
      </c>
      <c r="I607" s="30" t="n">
        <v>8</v>
      </c>
      <c r="J607" s="6" t="inlineStr">
        <is>
          <t>Charge</t>
        </is>
      </c>
      <c r="K607" s="30" t="n">
        <v>12</v>
      </c>
      <c r="L607" s="6" t="inlineStr">
        <is>
          <t>Spark</t>
        </is>
      </c>
      <c r="M607" s="30" t="n">
        <v>16</v>
      </c>
      <c r="N607" s="6" t="inlineStr">
        <is>
          <t>Volt Switch</t>
        </is>
      </c>
      <c r="O607" s="30" t="n">
        <v>20</v>
      </c>
      <c r="P607" s="6" t="inlineStr">
        <is>
          <t>Electro Ball</t>
        </is>
      </c>
      <c r="Q607" s="30" t="n">
        <v>24</v>
      </c>
      <c r="R607" s="6" t="inlineStr">
        <is>
          <t>Discharge</t>
        </is>
      </c>
      <c r="S607" s="30" t="n">
        <v>28</v>
      </c>
      <c r="T607" s="6" t="inlineStr">
        <is>
          <t>Thunder Fang</t>
        </is>
      </c>
      <c r="U607" s="30" t="n">
        <v>32</v>
      </c>
      <c r="V607" s="6" t="inlineStr">
        <is>
          <t>Wild Charge</t>
        </is>
      </c>
      <c r="W607" s="30" t="n">
        <v>40</v>
      </c>
      <c r="X607" s="6" t="inlineStr">
        <is>
          <t>Thunder</t>
        </is>
      </c>
      <c r="Y607" s="30" t="n">
        <v>44</v>
      </c>
      <c r="Z607" s="6" t="inlineStr">
        <is>
          <t>Thunderbolt</t>
        </is>
      </c>
      <c r="AA607" s="30" t="n">
        <v>44</v>
      </c>
      <c r="AB607" s="6" t="inlineStr">
        <is>
          <t>Electric Terrain</t>
        </is>
      </c>
      <c r="AC607" s="30" t="n">
        <v>48</v>
      </c>
      <c r="AD607" s="6" t="inlineStr">
        <is>
          <t>Coil</t>
        </is>
      </c>
      <c r="AE607" s="30" t="n">
        <v>48</v>
      </c>
      <c r="AR607" s="31" t="n"/>
    </row>
    <row r="608">
      <c r="A608" s="7" t="inlineStr">
        <is>
          <t>EELEKTROSS</t>
        </is>
      </c>
      <c r="B608" s="6" t="inlineStr">
        <is>
          <t>Tackle</t>
        </is>
      </c>
      <c r="C608" s="30" t="n">
        <v>1</v>
      </c>
      <c r="D608" s="6" t="inlineStr">
        <is>
          <t>Thunder Wave</t>
        </is>
      </c>
      <c r="E608" s="30" t="n">
        <v>1</v>
      </c>
      <c r="F608" s="6" t="inlineStr">
        <is>
          <t>Thunder Shock</t>
        </is>
      </c>
      <c r="G608" s="30" t="n">
        <v>1</v>
      </c>
      <c r="H608" s="6" t="inlineStr">
        <is>
          <t>Quick Attack</t>
        </is>
      </c>
      <c r="I608" s="30" t="n">
        <v>1</v>
      </c>
      <c r="J608" s="6" t="inlineStr">
        <is>
          <t>Spark</t>
        </is>
      </c>
      <c r="K608" s="30" t="n">
        <v>25</v>
      </c>
      <c r="L608" s="6" t="inlineStr">
        <is>
          <t>Discharge</t>
        </is>
      </c>
      <c r="M608" s="30" t="n">
        <v>32</v>
      </c>
      <c r="N608" s="6" t="inlineStr">
        <is>
          <t>Thunderbolt</t>
        </is>
      </c>
      <c r="O608" s="30" t="n">
        <v>40</v>
      </c>
      <c r="P608" s="6" t="inlineStr">
        <is>
          <t>Thunder</t>
        </is>
      </c>
      <c r="Q608" s="30" t="n">
        <v>48</v>
      </c>
      <c r="R608" s="6" t="inlineStr">
        <is>
          <t>Electric Terrain</t>
        </is>
      </c>
      <c r="S608" s="30" t="n">
        <v>62</v>
      </c>
      <c r="AR608" s="31" t="n"/>
    </row>
    <row r="609">
      <c r="A609" s="7" t="inlineStr">
        <is>
          <t>ELGYEM</t>
        </is>
      </c>
      <c r="B609" s="6" t="inlineStr">
        <is>
          <t>Confusion</t>
        </is>
      </c>
      <c r="C609" s="30" t="n">
        <v>1</v>
      </c>
      <c r="D609" s="6" t="inlineStr">
        <is>
          <t>Leer</t>
        </is>
      </c>
      <c r="E609" s="30" t="n">
        <v>1</v>
      </c>
      <c r="F609" s="6" t="inlineStr">
        <is>
          <t>Disable</t>
        </is>
      </c>
      <c r="G609" s="30" t="n">
        <v>5</v>
      </c>
      <c r="H609" s="6" t="inlineStr">
        <is>
          <t>Psybeam</t>
        </is>
      </c>
      <c r="I609" s="30" t="n">
        <v>8</v>
      </c>
      <c r="J609" s="6" t="inlineStr">
        <is>
          <t>Light Screen</t>
        </is>
      </c>
      <c r="K609" s="30" t="n">
        <v>12</v>
      </c>
      <c r="L609" s="6" t="inlineStr">
        <is>
          <t>Reflect</t>
        </is>
      </c>
      <c r="M609" s="30" t="n">
        <v>16</v>
      </c>
      <c r="N609" s="6" t="inlineStr">
        <is>
          <t>Calm Mind</t>
        </is>
      </c>
      <c r="O609" s="30" t="n">
        <v>20</v>
      </c>
      <c r="P609" s="6" t="inlineStr">
        <is>
          <t>Psyshock</t>
        </is>
      </c>
      <c r="Q609" s="30" t="n">
        <v>24</v>
      </c>
      <c r="R609" s="6" t="inlineStr">
        <is>
          <t>Extrasensory</t>
        </is>
      </c>
      <c r="S609" s="30" t="n">
        <v>28</v>
      </c>
      <c r="T609" s="6" t="inlineStr">
        <is>
          <t>Psychic</t>
        </is>
      </c>
      <c r="U609" s="30" t="n">
        <v>36</v>
      </c>
      <c r="V609" s="6" t="inlineStr">
        <is>
          <t>Future Sight</t>
        </is>
      </c>
      <c r="W609" s="30" t="n">
        <v>40</v>
      </c>
      <c r="X609" s="6" t="inlineStr">
        <is>
          <t>Trick Room</t>
        </is>
      </c>
      <c r="Y609" s="30" t="n">
        <v>44</v>
      </c>
      <c r="Z609" s="6" t="inlineStr">
        <is>
          <t>Recover</t>
        </is>
      </c>
      <c r="AA609" s="30" t="n">
        <v>44</v>
      </c>
      <c r="AB609" s="6" t="inlineStr">
        <is>
          <t>Psycho Boost</t>
        </is>
      </c>
      <c r="AC609" s="30" t="n">
        <v>48</v>
      </c>
      <c r="AR609" s="31" t="n"/>
    </row>
    <row r="610">
      <c r="A610" s="7" t="inlineStr">
        <is>
          <t>BEHEEYEM</t>
        </is>
      </c>
      <c r="B610" s="6" t="inlineStr">
        <is>
          <t>Confusion</t>
        </is>
      </c>
      <c r="C610" s="30" t="n">
        <v>1</v>
      </c>
      <c r="D610" s="6" t="inlineStr">
        <is>
          <t>Leer</t>
        </is>
      </c>
      <c r="E610" s="30" t="n">
        <v>1</v>
      </c>
      <c r="F610" s="6" t="inlineStr">
        <is>
          <t>Disable</t>
        </is>
      </c>
      <c r="G610" s="30" t="n">
        <v>5</v>
      </c>
      <c r="H610" s="6" t="inlineStr">
        <is>
          <t>Psybeam</t>
        </is>
      </c>
      <c r="I610" s="30" t="n">
        <v>8</v>
      </c>
      <c r="J610" s="6" t="inlineStr">
        <is>
          <t>Light Screen</t>
        </is>
      </c>
      <c r="K610" s="30" t="n">
        <v>12</v>
      </c>
      <c r="L610" s="6" t="inlineStr">
        <is>
          <t>Reflect</t>
        </is>
      </c>
      <c r="M610" s="30" t="n">
        <v>16</v>
      </c>
      <c r="N610" s="6" t="inlineStr">
        <is>
          <t>Calm Mind</t>
        </is>
      </c>
      <c r="O610" s="30" t="n">
        <v>20</v>
      </c>
      <c r="P610" s="6" t="inlineStr">
        <is>
          <t>Recover</t>
        </is>
      </c>
      <c r="Q610" s="30" t="n">
        <v>24</v>
      </c>
      <c r="R610" s="6" t="inlineStr">
        <is>
          <t>Extrasensory</t>
        </is>
      </c>
      <c r="S610" s="30" t="n">
        <v>28</v>
      </c>
      <c r="T610" s="6" t="inlineStr">
        <is>
          <t>Future Sight</t>
        </is>
      </c>
      <c r="U610" s="30" t="n">
        <v>40</v>
      </c>
      <c r="V610" s="6" t="inlineStr">
        <is>
          <t>Trick Room</t>
        </is>
      </c>
      <c r="W610" s="30" t="n">
        <v>44</v>
      </c>
      <c r="X610" s="6" t="inlineStr">
        <is>
          <t>Psychic</t>
        </is>
      </c>
      <c r="Y610" s="30" t="n">
        <v>48</v>
      </c>
      <c r="Z610" s="6" t="inlineStr">
        <is>
          <t>Aura Sphere</t>
        </is>
      </c>
      <c r="AA610" s="30" t="n">
        <v>48</v>
      </c>
      <c r="AR610" s="31" t="n"/>
    </row>
    <row r="611">
      <c r="A611" s="7" t="inlineStr">
        <is>
          <t>LITWICK</t>
        </is>
      </c>
      <c r="B611" s="6" t="inlineStr">
        <is>
          <t>Astonish</t>
        </is>
      </c>
      <c r="C611" s="30" t="n">
        <v>1</v>
      </c>
      <c r="D611" s="6" t="inlineStr">
        <is>
          <t>Confuse Ray</t>
        </is>
      </c>
      <c r="E611" s="30" t="n">
        <v>1</v>
      </c>
      <c r="F611" s="6" t="inlineStr">
        <is>
          <t>Lick</t>
        </is>
      </c>
      <c r="G611" s="30" t="n">
        <v>5</v>
      </c>
      <c r="H611" s="6" t="inlineStr">
        <is>
          <t>Shadow Sneak</t>
        </is>
      </c>
      <c r="I611" s="30" t="n">
        <v>8</v>
      </c>
      <c r="J611" s="6" t="inlineStr">
        <is>
          <t>Night Shade</t>
        </is>
      </c>
      <c r="K611" s="30" t="n">
        <v>12</v>
      </c>
      <c r="L611" s="6" t="inlineStr">
        <is>
          <t>Hex</t>
        </is>
      </c>
      <c r="M611" s="30" t="n">
        <v>16</v>
      </c>
      <c r="N611" s="6" t="inlineStr">
        <is>
          <t>Will O Wisp</t>
        </is>
      </c>
      <c r="O611" s="30" t="n">
        <v>20</v>
      </c>
      <c r="P611" s="6" t="inlineStr">
        <is>
          <t>Ominous Wind</t>
        </is>
      </c>
      <c r="Q611" s="30" t="n">
        <v>24</v>
      </c>
      <c r="R611" s="6" t="inlineStr">
        <is>
          <t>Curse</t>
        </is>
      </c>
      <c r="S611" s="30" t="n">
        <v>28</v>
      </c>
      <c r="T611" s="6" t="inlineStr">
        <is>
          <t>Shadow Claw</t>
        </is>
      </c>
      <c r="U611" s="30" t="n">
        <v>32</v>
      </c>
      <c r="V611" s="6" t="inlineStr">
        <is>
          <t>Shadow Ball</t>
        </is>
      </c>
      <c r="W611" s="30" t="n">
        <v>36</v>
      </c>
      <c r="X611" s="6" t="inlineStr">
        <is>
          <t>Phantom Force</t>
        </is>
      </c>
      <c r="Y611" s="30" t="n">
        <v>40</v>
      </c>
      <c r="Z611" s="6" t="inlineStr">
        <is>
          <t>Destiny Bond</t>
        </is>
      </c>
      <c r="AA611" s="30" t="n">
        <v>44</v>
      </c>
      <c r="AB611" s="6" t="inlineStr">
        <is>
          <t>Pain Split</t>
        </is>
      </c>
      <c r="AC611" s="30" t="n">
        <v>48</v>
      </c>
      <c r="AR611" s="31" t="n"/>
    </row>
    <row r="612">
      <c r="A612" s="7" t="inlineStr">
        <is>
          <t>LAMPENT</t>
        </is>
      </c>
      <c r="B612" s="6" t="inlineStr">
        <is>
          <t>Astonish</t>
        </is>
      </c>
      <c r="C612" s="30" t="n">
        <v>1</v>
      </c>
      <c r="D612" s="6" t="inlineStr">
        <is>
          <t>Confuse Ray</t>
        </is>
      </c>
      <c r="E612" s="30" t="n">
        <v>1</v>
      </c>
      <c r="F612" s="6" t="inlineStr">
        <is>
          <t>Lick</t>
        </is>
      </c>
      <c r="G612" s="30" t="n">
        <v>5</v>
      </c>
      <c r="H612" s="6" t="inlineStr">
        <is>
          <t>Shadow Sneak</t>
        </is>
      </c>
      <c r="I612" s="30" t="n">
        <v>8</v>
      </c>
      <c r="J612" s="6" t="inlineStr">
        <is>
          <t>Night Shade</t>
        </is>
      </c>
      <c r="K612" s="30" t="n">
        <v>12</v>
      </c>
      <c r="L612" s="6" t="inlineStr">
        <is>
          <t>Hex</t>
        </is>
      </c>
      <c r="M612" s="30" t="n">
        <v>16</v>
      </c>
      <c r="N612" s="6" t="inlineStr">
        <is>
          <t>Ominous Wind</t>
        </is>
      </c>
      <c r="O612" s="30" t="n">
        <v>24</v>
      </c>
      <c r="P612" s="6" t="inlineStr">
        <is>
          <t>Curse</t>
        </is>
      </c>
      <c r="Q612" s="30" t="n">
        <v>28</v>
      </c>
      <c r="R612" s="6" t="inlineStr">
        <is>
          <t>Shadow Claw</t>
        </is>
      </c>
      <c r="S612" s="30" t="n">
        <v>32</v>
      </c>
      <c r="T612" s="6" t="inlineStr">
        <is>
          <t>Phantom Force</t>
        </is>
      </c>
      <c r="U612" s="30" t="n">
        <v>40</v>
      </c>
      <c r="V612" s="6" t="inlineStr">
        <is>
          <t>Shadow Ball</t>
        </is>
      </c>
      <c r="W612" s="30" t="n">
        <v>43</v>
      </c>
      <c r="X612" s="6" t="inlineStr">
        <is>
          <t>Destiny Bond</t>
        </is>
      </c>
      <c r="Y612" s="30" t="n">
        <v>44</v>
      </c>
      <c r="Z612" s="6" t="inlineStr">
        <is>
          <t>Inferno</t>
        </is>
      </c>
      <c r="AA612" s="30" t="n">
        <v>48</v>
      </c>
      <c r="AB612" s="6" t="inlineStr">
        <is>
          <t>Will O Wisp</t>
        </is>
      </c>
      <c r="AC612" s="30" t="n">
        <v>48</v>
      </c>
      <c r="AR612" s="31" t="n"/>
    </row>
    <row r="613">
      <c r="A613" s="7" t="inlineStr">
        <is>
          <t>CHANDELURE</t>
        </is>
      </c>
      <c r="B613" s="6" t="inlineStr">
        <is>
          <t>Astonish</t>
        </is>
      </c>
      <c r="C613" s="30" t="n">
        <v>1</v>
      </c>
      <c r="D613" s="6" t="inlineStr">
        <is>
          <t>Ember</t>
        </is>
      </c>
      <c r="E613" s="30" t="n">
        <v>1</v>
      </c>
      <c r="F613" s="6" t="inlineStr">
        <is>
          <t>Minimize</t>
        </is>
      </c>
      <c r="G613" s="30" t="n">
        <v>1</v>
      </c>
      <c r="H613" s="6" t="inlineStr">
        <is>
          <t>Confuse Ray</t>
        </is>
      </c>
      <c r="I613" s="30" t="n">
        <v>1</v>
      </c>
      <c r="J613" s="6" t="inlineStr">
        <is>
          <t>Hex</t>
        </is>
      </c>
      <c r="K613" s="30" t="n">
        <v>25</v>
      </c>
      <c r="L613" s="6" t="inlineStr">
        <is>
          <t>Shadow Ball</t>
        </is>
      </c>
      <c r="M613" s="30" t="n">
        <v>32</v>
      </c>
      <c r="N613" s="6" t="inlineStr">
        <is>
          <t>Flamethrower</t>
        </is>
      </c>
      <c r="O613" s="30" t="n">
        <v>40</v>
      </c>
      <c r="P613" s="6" t="inlineStr">
        <is>
          <t>Fire Blast</t>
        </is>
      </c>
      <c r="Q613" s="30" t="n">
        <v>48</v>
      </c>
      <c r="R613" s="6" t="inlineStr">
        <is>
          <t>Overheat</t>
        </is>
      </c>
      <c r="S613" s="30" t="n">
        <v>62</v>
      </c>
      <c r="AR613" s="31" t="n"/>
    </row>
    <row r="614">
      <c r="A614" s="7" t="inlineStr">
        <is>
          <t>AXEW</t>
        </is>
      </c>
      <c r="B614" s="6" t="inlineStr">
        <is>
          <t>Tackle</t>
        </is>
      </c>
      <c r="C614" s="30" t="n">
        <v>1</v>
      </c>
      <c r="D614" s="6" t="inlineStr">
        <is>
          <t>Leer</t>
        </is>
      </c>
      <c r="E614" s="30" t="n">
        <v>1</v>
      </c>
      <c r="F614" s="6" t="inlineStr">
        <is>
          <t>Twister</t>
        </is>
      </c>
      <c r="G614" s="30" t="n">
        <v>5</v>
      </c>
      <c r="H614" s="6" t="inlineStr">
        <is>
          <t>Dragon Breath</t>
        </is>
      </c>
      <c r="I614" s="30" t="n">
        <v>8</v>
      </c>
      <c r="J614" s="6" t="inlineStr">
        <is>
          <t>Scary Face</t>
        </is>
      </c>
      <c r="K614" s="30" t="n">
        <v>12</v>
      </c>
      <c r="L614" s="6" t="inlineStr">
        <is>
          <t>Dragon Tail</t>
        </is>
      </c>
      <c r="M614" s="30" t="n">
        <v>16</v>
      </c>
      <c r="N614" s="6" t="inlineStr">
        <is>
          <t>Dragon Claw</t>
        </is>
      </c>
      <c r="O614" s="30" t="n">
        <v>20</v>
      </c>
      <c r="P614" s="6" t="inlineStr">
        <is>
          <t>Dragon Pulse</t>
        </is>
      </c>
      <c r="Q614" s="30" t="n">
        <v>24</v>
      </c>
      <c r="R614" s="6" t="inlineStr">
        <is>
          <t>Dragon Dance</t>
        </is>
      </c>
      <c r="S614" s="30" t="n">
        <v>28</v>
      </c>
      <c r="T614" s="6" t="inlineStr">
        <is>
          <t>Dragon Rush</t>
        </is>
      </c>
      <c r="U614" s="30" t="n">
        <v>32</v>
      </c>
      <c r="V614" s="6" t="inlineStr">
        <is>
          <t>Outrage</t>
        </is>
      </c>
      <c r="W614" s="30" t="n">
        <v>36</v>
      </c>
      <c r="X614" s="6" t="inlineStr">
        <is>
          <t>Draco Meteor</t>
        </is>
      </c>
      <c r="Y614" s="30" t="n">
        <v>40</v>
      </c>
      <c r="Z614" s="6" t="inlineStr">
        <is>
          <t>Swords Dance</t>
        </is>
      </c>
      <c r="AA614" s="30" t="n">
        <v>44</v>
      </c>
      <c r="AB614" s="6" t="inlineStr">
        <is>
          <t>Guillotine</t>
        </is>
      </c>
      <c r="AC614" s="30" t="n">
        <v>48</v>
      </c>
      <c r="AR614" s="31" t="n"/>
    </row>
    <row r="615">
      <c r="A615" s="7" t="inlineStr">
        <is>
          <t>FRAXURE</t>
        </is>
      </c>
      <c r="B615" s="6" t="inlineStr">
        <is>
          <t>Tackle</t>
        </is>
      </c>
      <c r="C615" s="30" t="n">
        <v>1</v>
      </c>
      <c r="D615" s="6" t="inlineStr">
        <is>
          <t>Leer</t>
        </is>
      </c>
      <c r="E615" s="30" t="n">
        <v>1</v>
      </c>
      <c r="F615" s="6" t="inlineStr">
        <is>
          <t>Twister</t>
        </is>
      </c>
      <c r="G615" s="30" t="n">
        <v>5</v>
      </c>
      <c r="H615" s="6" t="inlineStr">
        <is>
          <t>Dragon Breath</t>
        </is>
      </c>
      <c r="I615" s="30" t="n">
        <v>8</v>
      </c>
      <c r="J615" s="6" t="inlineStr">
        <is>
          <t>Scary Face</t>
        </is>
      </c>
      <c r="K615" s="30" t="n">
        <v>12</v>
      </c>
      <c r="L615" s="6" t="inlineStr">
        <is>
          <t>Dragon Tail</t>
        </is>
      </c>
      <c r="M615" s="30" t="n">
        <v>16</v>
      </c>
      <c r="N615" s="6" t="inlineStr">
        <is>
          <t>Dragon Claw</t>
        </is>
      </c>
      <c r="O615" s="30" t="n">
        <v>20</v>
      </c>
      <c r="P615" s="6" t="inlineStr">
        <is>
          <t>Dragon Pulse</t>
        </is>
      </c>
      <c r="Q615" s="30" t="n">
        <v>24</v>
      </c>
      <c r="R615" s="6" t="inlineStr">
        <is>
          <t>Dragon Rush</t>
        </is>
      </c>
      <c r="S615" s="30" t="n">
        <v>32</v>
      </c>
      <c r="T615" s="6" t="inlineStr">
        <is>
          <t>Outrage</t>
        </is>
      </c>
      <c r="U615" s="30" t="n">
        <v>36</v>
      </c>
      <c r="V615" s="6" t="inlineStr">
        <is>
          <t>Draco Meteor</t>
        </is>
      </c>
      <c r="W615" s="30" t="n">
        <v>40</v>
      </c>
      <c r="X615" s="6" t="inlineStr">
        <is>
          <t>Swords Dance</t>
        </is>
      </c>
      <c r="Y615" s="30" t="n">
        <v>44</v>
      </c>
      <c r="Z615" s="6" t="inlineStr">
        <is>
          <t>Guillotine</t>
        </is>
      </c>
      <c r="AA615" s="30" t="n">
        <v>48</v>
      </c>
      <c r="AB615" s="6" t="inlineStr">
        <is>
          <t>Dragon Dance</t>
        </is>
      </c>
      <c r="AC615" s="30" t="n">
        <v>50</v>
      </c>
      <c r="AR615" s="31" t="n"/>
    </row>
    <row r="616">
      <c r="A616" s="7" t="inlineStr">
        <is>
          <t>HAXORUS</t>
        </is>
      </c>
      <c r="B616" s="6" t="inlineStr">
        <is>
          <t>Tackle</t>
        </is>
      </c>
      <c r="C616" s="30" t="n">
        <v>1</v>
      </c>
      <c r="D616" s="6" t="inlineStr">
        <is>
          <t>Leer</t>
        </is>
      </c>
      <c r="E616" s="30" t="n">
        <v>1</v>
      </c>
      <c r="F616" s="6" t="inlineStr">
        <is>
          <t>Twister</t>
        </is>
      </c>
      <c r="G616" s="30" t="n">
        <v>5</v>
      </c>
      <c r="H616" s="6" t="inlineStr">
        <is>
          <t>Dragon Breath</t>
        </is>
      </c>
      <c r="I616" s="30" t="n">
        <v>8</v>
      </c>
      <c r="J616" s="6" t="inlineStr">
        <is>
          <t>Scary Face</t>
        </is>
      </c>
      <c r="K616" s="30" t="n">
        <v>12</v>
      </c>
      <c r="L616" s="6" t="inlineStr">
        <is>
          <t>Dragon Tail</t>
        </is>
      </c>
      <c r="M616" s="30" t="n">
        <v>16</v>
      </c>
      <c r="N616" s="6" t="inlineStr">
        <is>
          <t>Dragon Claw</t>
        </is>
      </c>
      <c r="O616" s="30" t="n">
        <v>20</v>
      </c>
      <c r="P616" s="6" t="inlineStr">
        <is>
          <t>Dragon Pulse</t>
        </is>
      </c>
      <c r="Q616" s="30" t="n">
        <v>24</v>
      </c>
      <c r="R616" s="6" t="inlineStr">
        <is>
          <t>Dragon Dance</t>
        </is>
      </c>
      <c r="S616" s="30" t="n">
        <v>28</v>
      </c>
      <c r="T616" s="6" t="inlineStr">
        <is>
          <t>Dragon Rush</t>
        </is>
      </c>
      <c r="U616" s="30" t="n">
        <v>32</v>
      </c>
      <c r="V616" s="6" t="inlineStr">
        <is>
          <t>Outrage</t>
        </is>
      </c>
      <c r="W616" s="30" t="n">
        <v>36</v>
      </c>
      <c r="X616" s="6" t="inlineStr">
        <is>
          <t>Draco Meteor</t>
        </is>
      </c>
      <c r="Y616" s="30" t="n">
        <v>40</v>
      </c>
      <c r="Z616" s="6" t="inlineStr">
        <is>
          <t>Swords Dance</t>
        </is>
      </c>
      <c r="AA616" s="30" t="n">
        <v>44</v>
      </c>
      <c r="AB616" s="6" t="inlineStr">
        <is>
          <t>Guillotine</t>
        </is>
      </c>
      <c r="AC616" s="30" t="n">
        <v>48</v>
      </c>
      <c r="AD616" s="6" t="inlineStr">
        <is>
          <t>Iron Head</t>
        </is>
      </c>
      <c r="AE616" s="30" t="n">
        <v>54</v>
      </c>
      <c r="AR616" s="31" t="n"/>
    </row>
    <row r="617">
      <c r="A617" s="7" t="inlineStr">
        <is>
          <t>CUBCHOO</t>
        </is>
      </c>
      <c r="B617" s="6" t="inlineStr">
        <is>
          <t>Powder Snow</t>
        </is>
      </c>
      <c r="C617" s="30" t="n">
        <v>1</v>
      </c>
      <c r="D617" s="6" t="inlineStr">
        <is>
          <t>Leer</t>
        </is>
      </c>
      <c r="E617" s="30" t="n">
        <v>1</v>
      </c>
      <c r="F617" s="6" t="inlineStr">
        <is>
          <t>Mist</t>
        </is>
      </c>
      <c r="G617" s="30" t="n">
        <v>5</v>
      </c>
      <c r="H617" s="6" t="inlineStr">
        <is>
          <t>Icy Wind</t>
        </is>
      </c>
      <c r="I617" s="30" t="n">
        <v>8</v>
      </c>
      <c r="J617" s="6" t="inlineStr">
        <is>
          <t>Ice Shard</t>
        </is>
      </c>
      <c r="K617" s="30" t="n">
        <v>12</v>
      </c>
      <c r="L617" s="6" t="inlineStr">
        <is>
          <t>Brine</t>
        </is>
      </c>
      <c r="M617" s="30" t="n">
        <v>20</v>
      </c>
      <c r="N617" s="6" t="inlineStr">
        <is>
          <t>Ice Fang</t>
        </is>
      </c>
      <c r="O617" s="30" t="n">
        <v>24</v>
      </c>
      <c r="P617" s="6" t="inlineStr">
        <is>
          <t>Ice Beam</t>
        </is>
      </c>
      <c r="Q617" s="30" t="n">
        <v>28</v>
      </c>
      <c r="R617" s="6" t="inlineStr">
        <is>
          <t>Freeze Dry</t>
        </is>
      </c>
      <c r="S617" s="30" t="n">
        <v>32</v>
      </c>
      <c r="T617" s="6" t="inlineStr">
        <is>
          <t>Icicle Crash</t>
        </is>
      </c>
      <c r="U617" s="30" t="n">
        <v>36</v>
      </c>
      <c r="V617" s="6" t="inlineStr">
        <is>
          <t>Ice Punch</t>
        </is>
      </c>
      <c r="W617" s="30" t="n">
        <v>39</v>
      </c>
      <c r="X617" s="6" t="inlineStr">
        <is>
          <t>Blizzard</t>
        </is>
      </c>
      <c r="Y617" s="30" t="n">
        <v>40</v>
      </c>
      <c r="Z617" s="6" t="inlineStr">
        <is>
          <t>Sheer Cold</t>
        </is>
      </c>
      <c r="AA617" s="30" t="n">
        <v>44</v>
      </c>
      <c r="AB617" s="6" t="inlineStr">
        <is>
          <t>Triple Axel</t>
        </is>
      </c>
      <c r="AC617" s="30" t="n">
        <v>48</v>
      </c>
      <c r="AR617" s="31" t="n"/>
    </row>
    <row r="618">
      <c r="A618" s="7" t="inlineStr">
        <is>
          <t>BEARTIC</t>
        </is>
      </c>
      <c r="B618" s="6" t="inlineStr">
        <is>
          <t>Powder Snow</t>
        </is>
      </c>
      <c r="C618" s="30" t="n">
        <v>1</v>
      </c>
      <c r="D618" s="6" t="inlineStr">
        <is>
          <t>Leer</t>
        </is>
      </c>
      <c r="E618" s="30" t="n">
        <v>1</v>
      </c>
      <c r="F618" s="6" t="inlineStr">
        <is>
          <t>Mist</t>
        </is>
      </c>
      <c r="G618" s="30" t="n">
        <v>5</v>
      </c>
      <c r="H618" s="6" t="inlineStr">
        <is>
          <t>Icy Wind</t>
        </is>
      </c>
      <c r="I618" s="30" t="n">
        <v>8</v>
      </c>
      <c r="J618" s="6" t="inlineStr">
        <is>
          <t>Ice Shard</t>
        </is>
      </c>
      <c r="K618" s="30" t="n">
        <v>12</v>
      </c>
      <c r="L618" s="6" t="inlineStr">
        <is>
          <t>Brine</t>
        </is>
      </c>
      <c r="M618" s="30" t="n">
        <v>20</v>
      </c>
      <c r="N618" s="6" t="inlineStr">
        <is>
          <t>Ice Fang</t>
        </is>
      </c>
      <c r="O618" s="30" t="n">
        <v>24</v>
      </c>
      <c r="P618" s="6" t="inlineStr">
        <is>
          <t>Ice Beam</t>
        </is>
      </c>
      <c r="Q618" s="30" t="n">
        <v>28</v>
      </c>
      <c r="R618" s="6" t="inlineStr">
        <is>
          <t>Freeze Dry</t>
        </is>
      </c>
      <c r="S618" s="30" t="n">
        <v>32</v>
      </c>
      <c r="T618" s="6" t="inlineStr">
        <is>
          <t>Icicle Crash</t>
        </is>
      </c>
      <c r="U618" s="30" t="n">
        <v>36</v>
      </c>
      <c r="V618" s="6" t="inlineStr">
        <is>
          <t>Blizzard</t>
        </is>
      </c>
      <c r="W618" s="30" t="n">
        <v>40</v>
      </c>
      <c r="X618" s="6" t="inlineStr">
        <is>
          <t>Sheer Cold</t>
        </is>
      </c>
      <c r="Y618" s="30" t="n">
        <v>44</v>
      </c>
      <c r="Z618" s="6" t="inlineStr">
        <is>
          <t>Close Combat</t>
        </is>
      </c>
      <c r="AA618" s="30" t="n">
        <v>45</v>
      </c>
      <c r="AB618" s="6" t="inlineStr">
        <is>
          <t>Triple Axel</t>
        </is>
      </c>
      <c r="AC618" s="30" t="n">
        <v>48</v>
      </c>
      <c r="AR618" s="31" t="n"/>
    </row>
    <row r="619">
      <c r="A619" s="7" t="inlineStr">
        <is>
          <t>CRYOGONAL</t>
        </is>
      </c>
      <c r="B619" s="6" t="inlineStr">
        <is>
          <t>Powder Snow</t>
        </is>
      </c>
      <c r="C619" s="30" t="n">
        <v>1</v>
      </c>
      <c r="D619" s="6" t="inlineStr">
        <is>
          <t>Leer</t>
        </is>
      </c>
      <c r="E619" s="30" t="n">
        <v>1</v>
      </c>
      <c r="F619" s="6" t="inlineStr">
        <is>
          <t>Mist</t>
        </is>
      </c>
      <c r="G619" s="30" t="n">
        <v>5</v>
      </c>
      <c r="H619" s="6" t="inlineStr">
        <is>
          <t>Icy Wind</t>
        </is>
      </c>
      <c r="I619" s="30" t="n">
        <v>8</v>
      </c>
      <c r="J619" s="6" t="inlineStr">
        <is>
          <t>Ice Shard</t>
        </is>
      </c>
      <c r="K619" s="30" t="n">
        <v>12</v>
      </c>
      <c r="L619" s="6" t="inlineStr">
        <is>
          <t>Haze</t>
        </is>
      </c>
      <c r="M619" s="30" t="n">
        <v>20</v>
      </c>
      <c r="N619" s="6" t="inlineStr">
        <is>
          <t>Freeze Dry</t>
        </is>
      </c>
      <c r="O619" s="30" t="n">
        <v>24</v>
      </c>
      <c r="P619" s="6" t="inlineStr">
        <is>
          <t>Ice Beam</t>
        </is>
      </c>
      <c r="Q619" s="30" t="n">
        <v>28</v>
      </c>
      <c r="R619" s="6" t="inlineStr">
        <is>
          <t>Recover</t>
        </is>
      </c>
      <c r="S619" s="30" t="n">
        <v>36</v>
      </c>
      <c r="T619" s="6" t="inlineStr">
        <is>
          <t>Blizzard</t>
        </is>
      </c>
      <c r="U619" s="30" t="n">
        <v>40</v>
      </c>
      <c r="V619" s="6" t="inlineStr">
        <is>
          <t>Sheer Cold</t>
        </is>
      </c>
      <c r="W619" s="30" t="n">
        <v>44</v>
      </c>
      <c r="X619" s="6" t="inlineStr">
        <is>
          <t>Rapid Spin</t>
        </is>
      </c>
      <c r="Y619" s="30" t="n">
        <v>48</v>
      </c>
      <c r="AR619" s="31" t="n"/>
    </row>
    <row r="620">
      <c r="A620" s="7" t="inlineStr">
        <is>
          <t>SHELMET</t>
        </is>
      </c>
      <c r="B620" s="6" t="inlineStr">
        <is>
          <t>Tackle</t>
        </is>
      </c>
      <c r="C620" s="30" t="n">
        <v>1</v>
      </c>
      <c r="D620" s="6" t="inlineStr">
        <is>
          <t>String Shot</t>
        </is>
      </c>
      <c r="E620" s="30" t="n">
        <v>1</v>
      </c>
      <c r="F620" s="6" t="inlineStr">
        <is>
          <t>Bug Bite</t>
        </is>
      </c>
      <c r="G620" s="30" t="n">
        <v>5</v>
      </c>
      <c r="H620" s="6" t="inlineStr">
        <is>
          <t>Struggle Bug</t>
        </is>
      </c>
      <c r="I620" s="30" t="n">
        <v>8</v>
      </c>
      <c r="J620" s="6" t="inlineStr">
        <is>
          <t>Fury Cutter</t>
        </is>
      </c>
      <c r="K620" s="30" t="n">
        <v>12</v>
      </c>
      <c r="L620" s="6" t="inlineStr">
        <is>
          <t>Pin Missile</t>
        </is>
      </c>
      <c r="M620" s="30" t="n">
        <v>16</v>
      </c>
      <c r="N620" s="6" t="inlineStr">
        <is>
          <t>Protect</t>
        </is>
      </c>
      <c r="O620" s="30" t="n">
        <v>20</v>
      </c>
      <c r="P620" s="6" t="inlineStr">
        <is>
          <t>X Scissor</t>
        </is>
      </c>
      <c r="Q620" s="30" t="n">
        <v>24</v>
      </c>
      <c r="R620" s="6" t="inlineStr">
        <is>
          <t>Leech Life</t>
        </is>
      </c>
      <c r="S620" s="30" t="n">
        <v>28</v>
      </c>
      <c r="T620" s="6" t="inlineStr">
        <is>
          <t>Bug Buzz</t>
        </is>
      </c>
      <c r="U620" s="30" t="n">
        <v>32</v>
      </c>
      <c r="V620" s="6" t="inlineStr">
        <is>
          <t>Giga Drain</t>
        </is>
      </c>
      <c r="W620" s="30" t="n">
        <v>36</v>
      </c>
      <c r="X620" s="6" t="inlineStr">
        <is>
          <t>Spikes</t>
        </is>
      </c>
      <c r="Y620" s="30" t="n">
        <v>39</v>
      </c>
      <c r="Z620" s="6" t="inlineStr">
        <is>
          <t>Megahorn</t>
        </is>
      </c>
      <c r="AA620" s="30" t="n">
        <v>40</v>
      </c>
      <c r="AB620" s="6" t="inlineStr">
        <is>
          <t>Quiver Dance</t>
        </is>
      </c>
      <c r="AC620" s="30" t="n">
        <v>44</v>
      </c>
      <c r="AD620" s="6" t="inlineStr">
        <is>
          <t>Sticky Web</t>
        </is>
      </c>
      <c r="AE620" s="30" t="n">
        <v>48</v>
      </c>
      <c r="AR620" s="31" t="n"/>
    </row>
    <row r="621">
      <c r="A621" s="7" t="inlineStr">
        <is>
          <t>ACCELGOR</t>
        </is>
      </c>
      <c r="B621" s="6" t="inlineStr">
        <is>
          <t>Tackle</t>
        </is>
      </c>
      <c r="C621" s="30" t="n">
        <v>1</v>
      </c>
      <c r="D621" s="6" t="inlineStr">
        <is>
          <t>String Shot</t>
        </is>
      </c>
      <c r="E621" s="30" t="n">
        <v>1</v>
      </c>
      <c r="F621" s="6" t="inlineStr">
        <is>
          <t>Bug Bite</t>
        </is>
      </c>
      <c r="G621" s="30" t="n">
        <v>5</v>
      </c>
      <c r="H621" s="6" t="inlineStr">
        <is>
          <t>Struggle Bug</t>
        </is>
      </c>
      <c r="I621" s="30" t="n">
        <v>8</v>
      </c>
      <c r="J621" s="6" t="inlineStr">
        <is>
          <t>Fury Cutter</t>
        </is>
      </c>
      <c r="K621" s="30" t="n">
        <v>12</v>
      </c>
      <c r="L621" s="6" t="inlineStr">
        <is>
          <t>Pin Missile</t>
        </is>
      </c>
      <c r="M621" s="30" t="n">
        <v>16</v>
      </c>
      <c r="N621" s="6" t="inlineStr">
        <is>
          <t>Protect</t>
        </is>
      </c>
      <c r="O621" s="30" t="n">
        <v>20</v>
      </c>
      <c r="P621" s="6" t="inlineStr">
        <is>
          <t>X Scissor</t>
        </is>
      </c>
      <c r="Q621" s="30" t="n">
        <v>24</v>
      </c>
      <c r="R621" s="6" t="inlineStr">
        <is>
          <t>Leech Life</t>
        </is>
      </c>
      <c r="S621" s="30" t="n">
        <v>28</v>
      </c>
      <c r="T621" s="6" t="inlineStr">
        <is>
          <t>Bug Buzz</t>
        </is>
      </c>
      <c r="U621" s="30" t="n">
        <v>32</v>
      </c>
      <c r="V621" s="6" t="inlineStr">
        <is>
          <t>Giga Drain</t>
        </is>
      </c>
      <c r="W621" s="30" t="n">
        <v>36</v>
      </c>
      <c r="X621" s="6" t="inlineStr">
        <is>
          <t>Megahorn</t>
        </is>
      </c>
      <c r="Y621" s="30" t="n">
        <v>40</v>
      </c>
      <c r="Z621" s="6" t="inlineStr">
        <is>
          <t>Quiver Dance</t>
        </is>
      </c>
      <c r="AA621" s="30" t="n">
        <v>44</v>
      </c>
      <c r="AB621" s="6" t="inlineStr">
        <is>
          <t>Sticky Web</t>
        </is>
      </c>
      <c r="AC621" s="30" t="n">
        <v>48</v>
      </c>
      <c r="AR621" s="31" t="n"/>
    </row>
    <row r="622">
      <c r="A622" s="7" t="inlineStr">
        <is>
          <t>STUNFISK</t>
        </is>
      </c>
      <c r="B622" s="6" t="inlineStr">
        <is>
          <t>Mud Slap</t>
        </is>
      </c>
      <c r="C622" s="30" t="n">
        <v>1</v>
      </c>
      <c r="D622" s="6" t="inlineStr">
        <is>
          <t>Thunder Shock</t>
        </is>
      </c>
      <c r="E622" s="30" t="n">
        <v>1</v>
      </c>
      <c r="F622" s="6" t="inlineStr">
        <is>
          <t>Mud Shot</t>
        </is>
      </c>
      <c r="G622" s="30" t="n">
        <v>5</v>
      </c>
      <c r="H622" s="6" t="inlineStr">
        <is>
          <t>Thunder Wave</t>
        </is>
      </c>
      <c r="I622" s="30" t="n">
        <v>8</v>
      </c>
      <c r="J622" s="6" t="inlineStr">
        <is>
          <t>Bide</t>
        </is>
      </c>
      <c r="K622" s="30" t="n">
        <v>11</v>
      </c>
      <c r="L622" s="6" t="inlineStr">
        <is>
          <t>Bulldoze</t>
        </is>
      </c>
      <c r="M622" s="30" t="n">
        <v>14</v>
      </c>
      <c r="N622" s="6" t="inlineStr">
        <is>
          <t>Shock Wave</t>
        </is>
      </c>
      <c r="O622" s="30" t="n">
        <v>17</v>
      </c>
      <c r="P622" s="6" t="inlineStr">
        <is>
          <t>Scald</t>
        </is>
      </c>
      <c r="Q622" s="30" t="n">
        <v>20</v>
      </c>
      <c r="R622" s="6" t="inlineStr">
        <is>
          <t>Discharge</t>
        </is>
      </c>
      <c r="S622" s="30" t="n">
        <v>23</v>
      </c>
      <c r="T622" s="6" t="inlineStr">
        <is>
          <t>Mud Bomb</t>
        </is>
      </c>
      <c r="U622" s="30" t="n">
        <v>26</v>
      </c>
      <c r="V622" s="6" t="inlineStr">
        <is>
          <t>Endure</t>
        </is>
      </c>
      <c r="W622" s="30" t="n">
        <v>29</v>
      </c>
      <c r="X622" s="6" t="inlineStr">
        <is>
          <t>Earth Power</t>
        </is>
      </c>
      <c r="Y622" s="30" t="n">
        <v>32</v>
      </c>
      <c r="Z622" s="6" t="inlineStr">
        <is>
          <t>Thunderbolt</t>
        </is>
      </c>
      <c r="AA622" s="30" t="n">
        <v>36</v>
      </c>
      <c r="AR622" s="31" t="n"/>
    </row>
    <row r="623">
      <c r="A623" s="7" t="inlineStr">
        <is>
          <t>MIENFOO</t>
        </is>
      </c>
      <c r="B623" s="6" t="inlineStr">
        <is>
          <t>Pound</t>
        </is>
      </c>
      <c r="C623" s="30" t="n">
        <v>1</v>
      </c>
      <c r="D623" s="6" t="inlineStr">
        <is>
          <t>Detect</t>
        </is>
      </c>
      <c r="E623" s="30" t="n">
        <v>1</v>
      </c>
      <c r="F623" s="6" t="inlineStr">
        <is>
          <t>Fake Out</t>
        </is>
      </c>
      <c r="G623" s="30" t="n">
        <v>5</v>
      </c>
      <c r="H623" s="6" t="inlineStr">
        <is>
          <t>Low Kick</t>
        </is>
      </c>
      <c r="I623" s="30" t="n">
        <v>8</v>
      </c>
      <c r="J623" s="6" t="inlineStr">
        <is>
          <t>Meditate</t>
        </is>
      </c>
      <c r="K623" s="30" t="n">
        <v>11</v>
      </c>
      <c r="L623" s="6" t="inlineStr">
        <is>
          <t>Force Palm</t>
        </is>
      </c>
      <c r="M623" s="30" t="n">
        <v>14</v>
      </c>
      <c r="N623" s="6" t="inlineStr">
        <is>
          <t>Feint</t>
        </is>
      </c>
      <c r="O623" s="30" t="n">
        <v>17</v>
      </c>
      <c r="P623" s="6" t="inlineStr">
        <is>
          <t>Drain Punch</t>
        </is>
      </c>
      <c r="Q623" s="30" t="n">
        <v>20</v>
      </c>
      <c r="R623" s="6" t="inlineStr">
        <is>
          <t>U Turn</t>
        </is>
      </c>
      <c r="S623" s="30" t="n">
        <v>23</v>
      </c>
      <c r="T623" s="6" t="inlineStr">
        <is>
          <t>Knock Off</t>
        </is>
      </c>
      <c r="U623" s="30" t="n">
        <v>26</v>
      </c>
      <c r="V623" s="6" t="inlineStr">
        <is>
          <t>Jump Kick</t>
        </is>
      </c>
      <c r="W623" s="30" t="n">
        <v>29</v>
      </c>
      <c r="X623" s="6" t="inlineStr">
        <is>
          <t>Bounce</t>
        </is>
      </c>
      <c r="Y623" s="30" t="n">
        <v>32</v>
      </c>
      <c r="Z623" s="6" t="inlineStr">
        <is>
          <t>High Jump Kick</t>
        </is>
      </c>
      <c r="AA623" s="30" t="n">
        <v>36</v>
      </c>
      <c r="AR623" s="31" t="n"/>
    </row>
    <row r="624">
      <c r="A624" s="7" t="inlineStr">
        <is>
          <t>MIENSHAO</t>
        </is>
      </c>
      <c r="B624" s="6" t="inlineStr">
        <is>
          <t>Pound</t>
        </is>
      </c>
      <c r="C624" s="30" t="n">
        <v>1</v>
      </c>
      <c r="D624" s="6" t="inlineStr">
        <is>
          <t>Detect</t>
        </is>
      </c>
      <c r="E624" s="30" t="n">
        <v>1</v>
      </c>
      <c r="F624" s="6" t="inlineStr">
        <is>
          <t>Fake Out</t>
        </is>
      </c>
      <c r="G624" s="30" t="n">
        <v>5</v>
      </c>
      <c r="H624" s="6" t="inlineStr">
        <is>
          <t>Low Kick</t>
        </is>
      </c>
      <c r="I624" s="30" t="n">
        <v>8</v>
      </c>
      <c r="J624" s="6" t="inlineStr">
        <is>
          <t>Meditate</t>
        </is>
      </c>
      <c r="K624" s="30" t="n">
        <v>11</v>
      </c>
      <c r="L624" s="6" t="inlineStr">
        <is>
          <t>Force Palm</t>
        </is>
      </c>
      <c r="M624" s="30" t="n">
        <v>14</v>
      </c>
      <c r="N624" s="6" t="inlineStr">
        <is>
          <t>Feint</t>
        </is>
      </c>
      <c r="O624" s="30" t="n">
        <v>17</v>
      </c>
      <c r="P624" s="6" t="inlineStr">
        <is>
          <t>Drain Punch</t>
        </is>
      </c>
      <c r="Q624" s="30" t="n">
        <v>20</v>
      </c>
      <c r="R624" s="6" t="inlineStr">
        <is>
          <t>U Turn</t>
        </is>
      </c>
      <c r="S624" s="30" t="n">
        <v>23</v>
      </c>
      <c r="T624" s="6" t="inlineStr">
        <is>
          <t>Knock Off</t>
        </is>
      </c>
      <c r="U624" s="30" t="n">
        <v>26</v>
      </c>
      <c r="V624" s="6" t="inlineStr">
        <is>
          <t>Jump Kick</t>
        </is>
      </c>
      <c r="W624" s="30" t="n">
        <v>29</v>
      </c>
      <c r="X624" s="6" t="inlineStr">
        <is>
          <t>Bounce</t>
        </is>
      </c>
      <c r="Y624" s="30" t="n">
        <v>32</v>
      </c>
      <c r="Z624" s="6" t="inlineStr">
        <is>
          <t>High Jump Kick</t>
        </is>
      </c>
      <c r="AA624" s="30" t="n">
        <v>36</v>
      </c>
      <c r="AB624" s="6" t="inlineStr">
        <is>
          <t>Close Combat</t>
        </is>
      </c>
      <c r="AC624" s="30" t="n">
        <v>40</v>
      </c>
      <c r="AD624" s="6" t="inlineStr">
        <is>
          <t>Reversal</t>
        </is>
      </c>
      <c r="AE624" s="30" t="n">
        <v>44</v>
      </c>
      <c r="AR624" s="31" t="n"/>
    </row>
    <row r="625">
      <c r="A625" s="7" t="inlineStr">
        <is>
          <t>DRUDDIGON</t>
        </is>
      </c>
      <c r="B625" s="6" t="inlineStr">
        <is>
          <t>Tackle</t>
        </is>
      </c>
      <c r="C625" s="30" t="n">
        <v>1</v>
      </c>
      <c r="D625" s="6" t="inlineStr">
        <is>
          <t>Leer</t>
        </is>
      </c>
      <c r="E625" s="30" t="n">
        <v>1</v>
      </c>
      <c r="F625" s="6" t="inlineStr">
        <is>
          <t>Twister</t>
        </is>
      </c>
      <c r="G625" s="30" t="n">
        <v>5</v>
      </c>
      <c r="H625" s="6" t="inlineStr">
        <is>
          <t>Dragon Breath</t>
        </is>
      </c>
      <c r="I625" s="30" t="n">
        <v>8</v>
      </c>
      <c r="J625" s="6" t="inlineStr">
        <is>
          <t>Scary Face</t>
        </is>
      </c>
      <c r="K625" s="30" t="n">
        <v>12</v>
      </c>
      <c r="L625" s="6" t="inlineStr">
        <is>
          <t>Dragon Tail</t>
        </is>
      </c>
      <c r="M625" s="30" t="n">
        <v>16</v>
      </c>
      <c r="N625" s="6" t="inlineStr">
        <is>
          <t>Dragon Claw</t>
        </is>
      </c>
      <c r="O625" s="30" t="n">
        <v>20</v>
      </c>
      <c r="P625" s="6" t="inlineStr">
        <is>
          <t>Dragon Pulse</t>
        </is>
      </c>
      <c r="Q625" s="30" t="n">
        <v>24</v>
      </c>
      <c r="R625" s="6" t="inlineStr">
        <is>
          <t>Dragon Dance</t>
        </is>
      </c>
      <c r="S625" s="30" t="n">
        <v>28</v>
      </c>
      <c r="T625" s="6" t="inlineStr">
        <is>
          <t>Dragon Rush</t>
        </is>
      </c>
      <c r="U625" s="30" t="n">
        <v>32</v>
      </c>
      <c r="V625" s="6" t="inlineStr">
        <is>
          <t>Outrage</t>
        </is>
      </c>
      <c r="W625" s="30" t="n">
        <v>36</v>
      </c>
      <c r="X625" s="6" t="inlineStr">
        <is>
          <t>Draco Meteor</t>
        </is>
      </c>
      <c r="Y625" s="30" t="n">
        <v>40</v>
      </c>
      <c r="Z625" s="6" t="inlineStr">
        <is>
          <t>Night Slash</t>
        </is>
      </c>
      <c r="AA625" s="30" t="n">
        <v>44</v>
      </c>
      <c r="AB625" s="6" t="inlineStr">
        <is>
          <t>Rock Climb</t>
        </is>
      </c>
      <c r="AC625" s="30" t="n">
        <v>48</v>
      </c>
      <c r="AR625" s="31" t="n"/>
    </row>
    <row r="626">
      <c r="A626" s="7" t="inlineStr">
        <is>
          <t>GOLETT</t>
        </is>
      </c>
      <c r="B626" s="6" t="inlineStr">
        <is>
          <t>Tackle</t>
        </is>
      </c>
      <c r="C626" s="30" t="n">
        <v>1</v>
      </c>
      <c r="D626" s="6" t="inlineStr">
        <is>
          <t>Mud Slap</t>
        </is>
      </c>
      <c r="E626" s="30" t="n">
        <v>1</v>
      </c>
      <c r="F626" s="6" t="inlineStr">
        <is>
          <t>Sand Attack</t>
        </is>
      </c>
      <c r="G626" s="30" t="n">
        <v>5</v>
      </c>
      <c r="H626" s="6" t="inlineStr">
        <is>
          <t>Mud Shot</t>
        </is>
      </c>
      <c r="I626" s="30" t="n">
        <v>8</v>
      </c>
      <c r="J626" s="6" t="inlineStr">
        <is>
          <t>Bulldoze</t>
        </is>
      </c>
      <c r="K626" s="30" t="n">
        <v>12</v>
      </c>
      <c r="L626" s="6" t="inlineStr">
        <is>
          <t>Dig</t>
        </is>
      </c>
      <c r="M626" s="30" t="n">
        <v>16</v>
      </c>
      <c r="N626" s="6" t="inlineStr">
        <is>
          <t>Sand Tomb</t>
        </is>
      </c>
      <c r="O626" s="30" t="n">
        <v>20</v>
      </c>
      <c r="P626" s="6" t="inlineStr">
        <is>
          <t>Magnitude</t>
        </is>
      </c>
      <c r="Q626" s="30" t="n">
        <v>24</v>
      </c>
      <c r="R626" s="6" t="inlineStr">
        <is>
          <t>Stealth Rock</t>
        </is>
      </c>
      <c r="S626" s="30" t="n">
        <v>28</v>
      </c>
      <c r="T626" s="6" t="inlineStr">
        <is>
          <t>Earth Power</t>
        </is>
      </c>
      <c r="U626" s="30" t="n">
        <v>32</v>
      </c>
      <c r="V626" s="6" t="inlineStr">
        <is>
          <t>Night Shade</t>
        </is>
      </c>
      <c r="W626" s="30" t="n">
        <v>36</v>
      </c>
      <c r="X626" s="6" t="inlineStr">
        <is>
          <t>Earthquake</t>
        </is>
      </c>
      <c r="Y626" s="30" t="n">
        <v>40</v>
      </c>
      <c r="Z626" s="6" t="inlineStr">
        <is>
          <t>Fissure</t>
        </is>
      </c>
      <c r="AA626" s="30" t="n">
        <v>44</v>
      </c>
      <c r="AB626" s="6" t="inlineStr">
        <is>
          <t>Shadow Punch</t>
        </is>
      </c>
      <c r="AC626" s="30" t="n">
        <v>44</v>
      </c>
      <c r="AD626" s="6" t="inlineStr">
        <is>
          <t>Hammer Arm</t>
        </is>
      </c>
      <c r="AE626" s="30" t="n">
        <v>48</v>
      </c>
      <c r="AR626" s="31" t="n"/>
    </row>
    <row r="627">
      <c r="A627" s="7" t="inlineStr">
        <is>
          <t>GOLURK</t>
        </is>
      </c>
      <c r="B627" s="6" t="inlineStr">
        <is>
          <t>Tackle</t>
        </is>
      </c>
      <c r="C627" s="30" t="n">
        <v>1</v>
      </c>
      <c r="D627" s="6" t="inlineStr">
        <is>
          <t>Mud Slap</t>
        </is>
      </c>
      <c r="E627" s="30" t="n">
        <v>1</v>
      </c>
      <c r="F627" s="6" t="inlineStr">
        <is>
          <t>Sand Attack</t>
        </is>
      </c>
      <c r="G627" s="30" t="n">
        <v>5</v>
      </c>
      <c r="H627" s="6" t="inlineStr">
        <is>
          <t>Mud Shot</t>
        </is>
      </c>
      <c r="I627" s="30" t="n">
        <v>8</v>
      </c>
      <c r="J627" s="6" t="inlineStr">
        <is>
          <t>Bulldoze</t>
        </is>
      </c>
      <c r="K627" s="30" t="n">
        <v>12</v>
      </c>
      <c r="L627" s="6" t="inlineStr">
        <is>
          <t>Dig</t>
        </is>
      </c>
      <c r="M627" s="30" t="n">
        <v>16</v>
      </c>
      <c r="N627" s="6" t="inlineStr">
        <is>
          <t>Sand Tomb</t>
        </is>
      </c>
      <c r="O627" s="30" t="n">
        <v>20</v>
      </c>
      <c r="P627" s="6" t="inlineStr">
        <is>
          <t>Shadow Punch</t>
        </is>
      </c>
      <c r="Q627" s="30" t="n">
        <v>24</v>
      </c>
      <c r="R627" s="6" t="inlineStr">
        <is>
          <t>Stealth Rock</t>
        </is>
      </c>
      <c r="S627" s="30" t="n">
        <v>28</v>
      </c>
      <c r="T627" s="6" t="inlineStr">
        <is>
          <t>Earth Power</t>
        </is>
      </c>
      <c r="U627" s="30" t="n">
        <v>32</v>
      </c>
      <c r="V627" s="6" t="inlineStr">
        <is>
          <t>Earthquake</t>
        </is>
      </c>
      <c r="W627" s="30" t="n">
        <v>40</v>
      </c>
      <c r="X627" s="6" t="inlineStr">
        <is>
          <t>Fissure</t>
        </is>
      </c>
      <c r="Y627" s="30" t="n">
        <v>44</v>
      </c>
      <c r="Z627" s="6" t="inlineStr">
        <is>
          <t>Drain Punch</t>
        </is>
      </c>
      <c r="AA627" s="30" t="n">
        <v>48</v>
      </c>
      <c r="AR627" s="31" t="n"/>
    </row>
    <row r="628">
      <c r="A628" s="7" t="inlineStr">
        <is>
          <t>PAWNIARD</t>
        </is>
      </c>
      <c r="B628" s="6" t="inlineStr">
        <is>
          <t>Scratch</t>
        </is>
      </c>
      <c r="C628" s="30" t="n">
        <v>1</v>
      </c>
      <c r="D628" s="6" t="inlineStr">
        <is>
          <t>Leer</t>
        </is>
      </c>
      <c r="E628" s="30" t="n">
        <v>1</v>
      </c>
      <c r="F628" s="6" t="inlineStr">
        <is>
          <t>Pursuit</t>
        </is>
      </c>
      <c r="G628" s="30" t="n">
        <v>5</v>
      </c>
      <c r="H628" s="6" t="inlineStr">
        <is>
          <t>Snarl</t>
        </is>
      </c>
      <c r="I628" s="30" t="n">
        <v>8</v>
      </c>
      <c r="J628" s="6" t="inlineStr">
        <is>
          <t>Assurance</t>
        </is>
      </c>
      <c r="K628" s="30" t="n">
        <v>12</v>
      </c>
      <c r="L628" s="6" t="inlineStr">
        <is>
          <t>Feint Attack</t>
        </is>
      </c>
      <c r="M628" s="30" t="n">
        <v>16</v>
      </c>
      <c r="N628" s="6" t="inlineStr">
        <is>
          <t>Taunt</t>
        </is>
      </c>
      <c r="O628" s="30" t="n">
        <v>20</v>
      </c>
      <c r="P628" s="6" t="inlineStr">
        <is>
          <t>Bite</t>
        </is>
      </c>
      <c r="Q628" s="30" t="n">
        <v>24</v>
      </c>
      <c r="R628" s="6" t="inlineStr">
        <is>
          <t>Knock Off</t>
        </is>
      </c>
      <c r="S628" s="30" t="n">
        <v>28</v>
      </c>
      <c r="T628" s="6" t="inlineStr">
        <is>
          <t>Night Slash</t>
        </is>
      </c>
      <c r="U628" s="30" t="n">
        <v>32</v>
      </c>
      <c r="V628" s="6" t="inlineStr">
        <is>
          <t>Crunch</t>
        </is>
      </c>
      <c r="W628" s="30" t="n">
        <v>36</v>
      </c>
      <c r="X628" s="6" t="inlineStr">
        <is>
          <t>Dark Pulse</t>
        </is>
      </c>
      <c r="Y628" s="30" t="n">
        <v>40</v>
      </c>
      <c r="Z628" s="6" t="inlineStr">
        <is>
          <t>Sucker Punch</t>
        </is>
      </c>
      <c r="AA628" s="30" t="n">
        <v>47</v>
      </c>
      <c r="AB628" s="6" t="inlineStr">
        <is>
          <t>Foul Play</t>
        </is>
      </c>
      <c r="AC628" s="30" t="n">
        <v>48</v>
      </c>
      <c r="AR628" s="31" t="n"/>
    </row>
    <row r="629">
      <c r="A629" s="7" t="inlineStr">
        <is>
          <t>BISHARP</t>
        </is>
      </c>
      <c r="B629" s="6" t="inlineStr">
        <is>
          <t>Scratch</t>
        </is>
      </c>
      <c r="C629" s="30" t="n">
        <v>1</v>
      </c>
      <c r="D629" s="6" t="inlineStr">
        <is>
          <t>Leer</t>
        </is>
      </c>
      <c r="E629" s="30" t="n">
        <v>1</v>
      </c>
      <c r="F629" s="6" t="inlineStr">
        <is>
          <t>Pursuit</t>
        </is>
      </c>
      <c r="G629" s="30" t="n">
        <v>5</v>
      </c>
      <c r="H629" s="6" t="inlineStr">
        <is>
          <t>Snarl</t>
        </is>
      </c>
      <c r="I629" s="30" t="n">
        <v>8</v>
      </c>
      <c r="J629" s="6" t="inlineStr">
        <is>
          <t>Assurance</t>
        </is>
      </c>
      <c r="K629" s="30" t="n">
        <v>12</v>
      </c>
      <c r="L629" s="6" t="inlineStr">
        <is>
          <t>Feint Attack</t>
        </is>
      </c>
      <c r="M629" s="30" t="n">
        <v>16</v>
      </c>
      <c r="N629" s="6" t="inlineStr">
        <is>
          <t>Taunt</t>
        </is>
      </c>
      <c r="O629" s="30" t="n">
        <v>20</v>
      </c>
      <c r="P629" s="6" t="inlineStr">
        <is>
          <t>Bite</t>
        </is>
      </c>
      <c r="Q629" s="30" t="n">
        <v>24</v>
      </c>
      <c r="R629" s="6" t="inlineStr">
        <is>
          <t>Knock Off</t>
        </is>
      </c>
      <c r="S629" s="30" t="n">
        <v>28</v>
      </c>
      <c r="T629" s="6" t="inlineStr">
        <is>
          <t>Night Slash</t>
        </is>
      </c>
      <c r="U629" s="30" t="n">
        <v>32</v>
      </c>
      <c r="V629" s="6" t="inlineStr">
        <is>
          <t>Crunch</t>
        </is>
      </c>
      <c r="W629" s="30" t="n">
        <v>36</v>
      </c>
      <c r="X629" s="6" t="inlineStr">
        <is>
          <t>Dark Pulse</t>
        </is>
      </c>
      <c r="Y629" s="30" t="n">
        <v>40</v>
      </c>
      <c r="Z629" s="6" t="inlineStr">
        <is>
          <t>Sucker Punch</t>
        </is>
      </c>
      <c r="AA629" s="30" t="n">
        <v>44</v>
      </c>
      <c r="AB629" s="6" t="inlineStr">
        <is>
          <t>Foul Play</t>
        </is>
      </c>
      <c r="AC629" s="30" t="n">
        <v>48</v>
      </c>
      <c r="AR629" s="31" t="n"/>
    </row>
    <row r="630">
      <c r="A630" s="7" t="inlineStr">
        <is>
          <t>BOUFFALANT</t>
        </is>
      </c>
      <c r="B630" s="6" t="inlineStr">
        <is>
          <t>Tackle</t>
        </is>
      </c>
      <c r="C630" s="30" t="n">
        <v>1</v>
      </c>
      <c r="D630" s="6" t="inlineStr">
        <is>
          <t>Quick Attack</t>
        </is>
      </c>
      <c r="E630" s="30" t="n">
        <v>1</v>
      </c>
      <c r="F630" s="6" t="inlineStr">
        <is>
          <t>Leer</t>
        </is>
      </c>
      <c r="G630" s="30" t="n">
        <v>5</v>
      </c>
      <c r="H630" s="6" t="inlineStr">
        <is>
          <t>Headbutt</t>
        </is>
      </c>
      <c r="I630" s="30" t="n">
        <v>8</v>
      </c>
      <c r="J630" s="6" t="inlineStr">
        <is>
          <t>Work Up</t>
        </is>
      </c>
      <c r="K630" s="30" t="n">
        <v>12</v>
      </c>
      <c r="L630" s="6" t="inlineStr">
        <is>
          <t>Take Down</t>
        </is>
      </c>
      <c r="M630" s="30" t="n">
        <v>16</v>
      </c>
      <c r="N630" s="6" t="inlineStr">
        <is>
          <t>Facade</t>
        </is>
      </c>
      <c r="O630" s="30" t="n">
        <v>20</v>
      </c>
      <c r="P630" s="6" t="inlineStr">
        <is>
          <t>Head Charge</t>
        </is>
      </c>
      <c r="Q630" s="30" t="n">
        <v>24</v>
      </c>
      <c r="R630" s="6" t="inlineStr">
        <is>
          <t>Body Slam</t>
        </is>
      </c>
      <c r="S630" s="30" t="n">
        <v>28</v>
      </c>
      <c r="T630" s="6" t="inlineStr">
        <is>
          <t>Crunch</t>
        </is>
      </c>
      <c r="U630" s="30" t="n">
        <v>32</v>
      </c>
      <c r="V630" s="6" t="inlineStr">
        <is>
          <t>Focus Energy</t>
        </is>
      </c>
      <c r="W630" s="30" t="n">
        <v>36</v>
      </c>
      <c r="X630" s="6" t="inlineStr">
        <is>
          <t>Hyper Voice</t>
        </is>
      </c>
      <c r="Y630" s="30" t="n">
        <v>40</v>
      </c>
      <c r="Z630" s="6" t="inlineStr">
        <is>
          <t>Double Edge</t>
        </is>
      </c>
      <c r="AA630" s="30" t="n">
        <v>44</v>
      </c>
      <c r="AB630" s="6" t="inlineStr">
        <is>
          <t>Megahorn</t>
        </is>
      </c>
      <c r="AC630" s="30" t="n">
        <v>48</v>
      </c>
      <c r="AR630" s="31" t="n"/>
    </row>
    <row r="631">
      <c r="A631" s="7" t="inlineStr">
        <is>
          <t>RUFFLET</t>
        </is>
      </c>
      <c r="B631" s="6" t="inlineStr">
        <is>
          <t>Tackle</t>
        </is>
      </c>
      <c r="C631" s="30" t="n">
        <v>1</v>
      </c>
      <c r="D631" s="6" t="inlineStr">
        <is>
          <t>Quick Attack</t>
        </is>
      </c>
      <c r="E631" s="30" t="n">
        <v>1</v>
      </c>
      <c r="F631" s="6" t="inlineStr">
        <is>
          <t>Leer</t>
        </is>
      </c>
      <c r="G631" s="30" t="n">
        <v>5</v>
      </c>
      <c r="H631" s="6" t="inlineStr">
        <is>
          <t>Headbutt</t>
        </is>
      </c>
      <c r="I631" s="30" t="n">
        <v>8</v>
      </c>
      <c r="J631" s="6" t="inlineStr">
        <is>
          <t>Work Up</t>
        </is>
      </c>
      <c r="K631" s="30" t="n">
        <v>12</v>
      </c>
      <c r="L631" s="6" t="inlineStr">
        <is>
          <t>Take Down</t>
        </is>
      </c>
      <c r="M631" s="30" t="n">
        <v>16</v>
      </c>
      <c r="N631" s="6" t="inlineStr">
        <is>
          <t>Facade</t>
        </is>
      </c>
      <c r="O631" s="30" t="n">
        <v>20</v>
      </c>
      <c r="P631" s="6" t="inlineStr">
        <is>
          <t>Helping Hand</t>
        </is>
      </c>
      <c r="Q631" s="30" t="n">
        <v>24</v>
      </c>
      <c r="R631" s="6" t="inlineStr">
        <is>
          <t>Body Slam</t>
        </is>
      </c>
      <c r="S631" s="30" t="n">
        <v>28</v>
      </c>
      <c r="T631" s="6" t="inlineStr">
        <is>
          <t>Crunch</t>
        </is>
      </c>
      <c r="U631" s="30" t="n">
        <v>32</v>
      </c>
      <c r="V631" s="6" t="inlineStr">
        <is>
          <t>Retaliate</t>
        </is>
      </c>
      <c r="W631" s="30" t="n">
        <v>36</v>
      </c>
      <c r="X631" s="6" t="inlineStr">
        <is>
          <t>Hyper Voice</t>
        </is>
      </c>
      <c r="Y631" s="30" t="n">
        <v>40</v>
      </c>
      <c r="Z631" s="6" t="inlineStr">
        <is>
          <t>Double Edge</t>
        </is>
      </c>
      <c r="AA631" s="30" t="n">
        <v>44</v>
      </c>
      <c r="AB631" s="6" t="inlineStr">
        <is>
          <t>Brave Bird</t>
        </is>
      </c>
      <c r="AC631" s="30" t="n">
        <v>46</v>
      </c>
      <c r="AD631" s="6" t="inlineStr">
        <is>
          <t>Giga Impact</t>
        </is>
      </c>
      <c r="AE631" s="30" t="n">
        <v>48</v>
      </c>
      <c r="AR631" s="31" t="n"/>
    </row>
    <row r="632">
      <c r="A632" s="7" t="inlineStr">
        <is>
          <t>BRAVIARY</t>
        </is>
      </c>
      <c r="B632" s="6" t="inlineStr">
        <is>
          <t>Tackle</t>
        </is>
      </c>
      <c r="C632" s="30" t="n">
        <v>1</v>
      </c>
      <c r="D632" s="6" t="inlineStr">
        <is>
          <t>Quick Attack</t>
        </is>
      </c>
      <c r="E632" s="30" t="n">
        <v>1</v>
      </c>
      <c r="F632" s="6" t="inlineStr">
        <is>
          <t>Leer</t>
        </is>
      </c>
      <c r="G632" s="30" t="n">
        <v>5</v>
      </c>
      <c r="H632" s="6" t="inlineStr">
        <is>
          <t>Headbutt</t>
        </is>
      </c>
      <c r="I632" s="30" t="n">
        <v>8</v>
      </c>
      <c r="J632" s="6" t="inlineStr">
        <is>
          <t>Work Up</t>
        </is>
      </c>
      <c r="K632" s="30" t="n">
        <v>12</v>
      </c>
      <c r="L632" s="6" t="inlineStr">
        <is>
          <t>Take Down</t>
        </is>
      </c>
      <c r="M632" s="30" t="n">
        <v>16</v>
      </c>
      <c r="N632" s="6" t="inlineStr">
        <is>
          <t>Facade</t>
        </is>
      </c>
      <c r="O632" s="30" t="n">
        <v>20</v>
      </c>
      <c r="P632" s="6" t="inlineStr">
        <is>
          <t>Brave Bird</t>
        </is>
      </c>
      <c r="Q632" s="30" t="n">
        <v>24</v>
      </c>
      <c r="R632" s="6" t="inlineStr">
        <is>
          <t>Body Slam</t>
        </is>
      </c>
      <c r="S632" s="30" t="n">
        <v>28</v>
      </c>
      <c r="T632" s="6" t="inlineStr">
        <is>
          <t>Crunch</t>
        </is>
      </c>
      <c r="U632" s="30" t="n">
        <v>32</v>
      </c>
      <c r="V632" s="6" t="inlineStr">
        <is>
          <t>Superpower</t>
        </is>
      </c>
      <c r="W632" s="30" t="n">
        <v>36</v>
      </c>
      <c r="X632" s="6" t="inlineStr">
        <is>
          <t>Hyper Voice</t>
        </is>
      </c>
      <c r="Y632" s="30" t="n">
        <v>40</v>
      </c>
      <c r="Z632" s="6" t="inlineStr">
        <is>
          <t>Double Edge</t>
        </is>
      </c>
      <c r="AA632" s="30" t="n">
        <v>44</v>
      </c>
      <c r="AB632" s="6" t="inlineStr">
        <is>
          <t>Roost</t>
        </is>
      </c>
      <c r="AC632" s="30" t="n">
        <v>48</v>
      </c>
      <c r="AR632" s="31" t="n"/>
    </row>
    <row r="633">
      <c r="A633" s="7" t="inlineStr">
        <is>
          <t>VULLABY</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44</v>
      </c>
      <c r="AB633" s="6" t="inlineStr">
        <is>
          <t>Roost</t>
        </is>
      </c>
      <c r="AC633" s="30" t="n">
        <v>46</v>
      </c>
      <c r="AD633" s="6" t="inlineStr">
        <is>
          <t>Foul Play</t>
        </is>
      </c>
      <c r="AE633" s="30" t="n">
        <v>48</v>
      </c>
      <c r="AR633" s="31" t="n"/>
    </row>
    <row r="634">
      <c r="A634" s="7" t="inlineStr">
        <is>
          <t>MANDIBUZZ</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Roost</t>
        </is>
      </c>
      <c r="Q634" s="30" t="n">
        <v>24</v>
      </c>
      <c r="R634" s="6" t="inlineStr">
        <is>
          <t>Knock Off</t>
        </is>
      </c>
      <c r="S634" s="30" t="n">
        <v>28</v>
      </c>
      <c r="T634" s="6" t="inlineStr">
        <is>
          <t>Night Slash</t>
        </is>
      </c>
      <c r="U634" s="30" t="n">
        <v>32</v>
      </c>
      <c r="V634" s="6" t="inlineStr">
        <is>
          <t>Foul Play</t>
        </is>
      </c>
      <c r="W634" s="30" t="n">
        <v>36</v>
      </c>
      <c r="X634" s="6" t="inlineStr">
        <is>
          <t>Dark Pulse</t>
        </is>
      </c>
      <c r="Y634" s="30" t="n">
        <v>40</v>
      </c>
      <c r="Z634" s="6" t="inlineStr">
        <is>
          <t>Sucker Punch</t>
        </is>
      </c>
      <c r="AA634" s="30" t="n">
        <v>44</v>
      </c>
      <c r="AB634" s="6" t="inlineStr">
        <is>
          <t>Defog</t>
        </is>
      </c>
      <c r="AC634" s="30" t="n">
        <v>48</v>
      </c>
      <c r="AR634" s="31" t="n"/>
    </row>
    <row r="635">
      <c r="A635" s="7" t="inlineStr">
        <is>
          <t>HEATMOR</t>
        </is>
      </c>
      <c r="B635" s="6" t="inlineStr">
        <is>
          <t>Tackle</t>
        </is>
      </c>
      <c r="C635" s="30" t="n">
        <v>1</v>
      </c>
      <c r="D635" s="6" t="inlineStr">
        <is>
          <t>Growl</t>
        </is>
      </c>
      <c r="E635" s="30" t="n">
        <v>1</v>
      </c>
      <c r="F635" s="6" t="inlineStr">
        <is>
          <t>Ember</t>
        </is>
      </c>
      <c r="G635" s="30" t="n">
        <v>5</v>
      </c>
      <c r="H635" s="6" t="inlineStr">
        <is>
          <t>Quick Attack</t>
        </is>
      </c>
      <c r="I635" s="30" t="n">
        <v>8</v>
      </c>
      <c r="J635" s="6" t="inlineStr">
        <is>
          <t>Flame Charge</t>
        </is>
      </c>
      <c r="K635" s="30" t="n">
        <v>12</v>
      </c>
      <c r="L635" s="6" t="inlineStr">
        <is>
          <t>Fire Spin</t>
        </is>
      </c>
      <c r="M635" s="30" t="n">
        <v>16</v>
      </c>
      <c r="N635" s="6" t="inlineStr">
        <is>
          <t>Fire Fang</t>
        </is>
      </c>
      <c r="O635" s="30" t="n">
        <v>20</v>
      </c>
      <c r="P635" s="6" t="inlineStr">
        <is>
          <t>Snatch</t>
        </is>
      </c>
      <c r="Q635" s="30" t="n">
        <v>24</v>
      </c>
      <c r="R635" s="6" t="inlineStr">
        <is>
          <t>Flame Burst</t>
        </is>
      </c>
      <c r="S635" s="30" t="n">
        <v>28</v>
      </c>
      <c r="T635" s="6" t="inlineStr">
        <is>
          <t>Flamethrower</t>
        </is>
      </c>
      <c r="U635" s="30" t="n">
        <v>32</v>
      </c>
      <c r="V635" s="6" t="inlineStr">
        <is>
          <t>Giga Drain</t>
        </is>
      </c>
      <c r="W635" s="30" t="n">
        <v>36</v>
      </c>
      <c r="X635" s="6" t="inlineStr">
        <is>
          <t>Heat Wave</t>
        </is>
      </c>
      <c r="Y635" s="30" t="n">
        <v>40</v>
      </c>
      <c r="Z635" s="6" t="inlineStr">
        <is>
          <t>Fire Blast</t>
        </is>
      </c>
      <c r="AA635" s="30" t="n">
        <v>44</v>
      </c>
      <c r="AB635" s="6" t="inlineStr">
        <is>
          <t>Focus Blast</t>
        </is>
      </c>
      <c r="AC635" s="30" t="n">
        <v>48</v>
      </c>
      <c r="AR635" s="31" t="n"/>
    </row>
    <row r="636">
      <c r="A636" s="7" t="inlineStr">
        <is>
          <t>DURANT</t>
        </is>
      </c>
      <c r="B636" s="6" t="inlineStr">
        <is>
          <t>Tackle</t>
        </is>
      </c>
      <c r="C636" s="30" t="n">
        <v>1</v>
      </c>
      <c r="D636" s="6" t="inlineStr">
        <is>
          <t>String Shot</t>
        </is>
      </c>
      <c r="E636" s="30" t="n">
        <v>1</v>
      </c>
      <c r="F636" s="6" t="inlineStr">
        <is>
          <t>Bug Bite</t>
        </is>
      </c>
      <c r="G636" s="30" t="n">
        <v>5</v>
      </c>
      <c r="H636" s="6" t="inlineStr">
        <is>
          <t>Struggle Bug</t>
        </is>
      </c>
      <c r="I636" s="30" t="n">
        <v>8</v>
      </c>
      <c r="J636" s="6" t="inlineStr">
        <is>
          <t>Fury Cutter</t>
        </is>
      </c>
      <c r="K636" s="30" t="n">
        <v>12</v>
      </c>
      <c r="L636" s="6" t="inlineStr">
        <is>
          <t>Pin Missile</t>
        </is>
      </c>
      <c r="M636" s="30" t="n">
        <v>16</v>
      </c>
      <c r="N636" s="6" t="inlineStr">
        <is>
          <t>Protect</t>
        </is>
      </c>
      <c r="O636" s="30" t="n">
        <v>20</v>
      </c>
      <c r="P636" s="6" t="inlineStr">
        <is>
          <t>Metal Claw</t>
        </is>
      </c>
      <c r="Q636" s="30" t="n">
        <v>24</v>
      </c>
      <c r="R636" s="6" t="inlineStr">
        <is>
          <t>Leech Life</t>
        </is>
      </c>
      <c r="S636" s="30" t="n">
        <v>28</v>
      </c>
      <c r="T636" s="6" t="inlineStr">
        <is>
          <t>Bug Buzz</t>
        </is>
      </c>
      <c r="U636" s="30" t="n">
        <v>32</v>
      </c>
      <c r="V636" s="6" t="inlineStr">
        <is>
          <t>Iron Head</t>
        </is>
      </c>
      <c r="W636" s="30" t="n">
        <v>36</v>
      </c>
      <c r="X636" s="6" t="inlineStr">
        <is>
          <t>Megahorn</t>
        </is>
      </c>
      <c r="Y636" s="30" t="n">
        <v>40</v>
      </c>
      <c r="Z636" s="6" t="inlineStr">
        <is>
          <t>Quiver Dance</t>
        </is>
      </c>
      <c r="AA636" s="30" t="n">
        <v>44</v>
      </c>
      <c r="AB636" s="6" t="inlineStr">
        <is>
          <t>X Scissor</t>
        </is>
      </c>
      <c r="AC636" s="30" t="n">
        <v>48</v>
      </c>
      <c r="AR636" s="31" t="n"/>
    </row>
    <row r="637">
      <c r="A637" s="7" t="inlineStr">
        <is>
          <t>DEINO</t>
        </is>
      </c>
      <c r="B637" s="6" t="inlineStr">
        <is>
          <t>Scratch</t>
        </is>
      </c>
      <c r="C637" s="30" t="n">
        <v>1</v>
      </c>
      <c r="D637" s="6" t="inlineStr">
        <is>
          <t>Leer</t>
        </is>
      </c>
      <c r="E637" s="30" t="n">
        <v>1</v>
      </c>
      <c r="F637" s="6" t="inlineStr">
        <is>
          <t>Pursuit</t>
        </is>
      </c>
      <c r="G637" s="30" t="n">
        <v>5</v>
      </c>
      <c r="H637" s="6" t="inlineStr">
        <is>
          <t>Snarl</t>
        </is>
      </c>
      <c r="I637" s="30" t="n">
        <v>8</v>
      </c>
      <c r="J637" s="6" t="inlineStr">
        <is>
          <t>Assurance</t>
        </is>
      </c>
      <c r="K637" s="30" t="n">
        <v>12</v>
      </c>
      <c r="L637" s="6" t="inlineStr">
        <is>
          <t>Feint Attack</t>
        </is>
      </c>
      <c r="M637" s="30" t="n">
        <v>16</v>
      </c>
      <c r="N637" s="6" t="inlineStr">
        <is>
          <t>Taunt</t>
        </is>
      </c>
      <c r="O637" s="30" t="n">
        <v>20</v>
      </c>
      <c r="P637" s="6" t="inlineStr">
        <is>
          <t>Bite</t>
        </is>
      </c>
      <c r="Q637" s="30" t="n">
        <v>24</v>
      </c>
      <c r="R637" s="6" t="inlineStr">
        <is>
          <t>Knock Off</t>
        </is>
      </c>
      <c r="S637" s="30" t="n">
        <v>28</v>
      </c>
      <c r="T637" s="6" t="inlineStr">
        <is>
          <t>Night Slash</t>
        </is>
      </c>
      <c r="U637" s="30" t="n">
        <v>32</v>
      </c>
      <c r="V637" s="6" t="inlineStr">
        <is>
          <t>Crunch</t>
        </is>
      </c>
      <c r="W637" s="30" t="n">
        <v>36</v>
      </c>
      <c r="X637" s="6" t="inlineStr">
        <is>
          <t>Dark Pulse</t>
        </is>
      </c>
      <c r="Y637" s="30" t="n">
        <v>40</v>
      </c>
      <c r="Z637" s="6" t="inlineStr">
        <is>
          <t>Sucker Punch</t>
        </is>
      </c>
      <c r="AA637" s="30" t="n">
        <v>44</v>
      </c>
      <c r="AB637" s="6" t="inlineStr">
        <is>
          <t>Foul Play</t>
        </is>
      </c>
      <c r="AC637" s="30" t="n">
        <v>48</v>
      </c>
      <c r="AR637" s="31" t="n"/>
    </row>
    <row r="638">
      <c r="A638" s="7" t="inlineStr">
        <is>
          <t>ZWEILOUS</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Sucker Punch</t>
        </is>
      </c>
      <c r="Y638" s="30" t="n">
        <v>44</v>
      </c>
      <c r="Z638" s="6" t="inlineStr">
        <is>
          <t>Foul Play</t>
        </is>
      </c>
      <c r="AA638" s="30" t="n">
        <v>48</v>
      </c>
      <c r="AB638" s="6" t="inlineStr">
        <is>
          <t>Dark Pulse</t>
        </is>
      </c>
      <c r="AC638" s="30" t="n">
        <v>59</v>
      </c>
      <c r="AR638" s="31" t="n"/>
    </row>
    <row r="639">
      <c r="A639" s="7" t="inlineStr">
        <is>
          <t>HYDREIGON</t>
        </is>
      </c>
      <c r="B639" s="6" t="inlineStr">
        <is>
          <t>Tackle</t>
        </is>
      </c>
      <c r="C639" s="30" t="n">
        <v>1</v>
      </c>
      <c r="D639" s="6" t="inlineStr">
        <is>
          <t>Focus Energy</t>
        </is>
      </c>
      <c r="E639" s="30" t="n">
        <v>1</v>
      </c>
      <c r="F639" s="6" t="inlineStr">
        <is>
          <t>Bite</t>
        </is>
      </c>
      <c r="G639" s="30" t="n">
        <v>5</v>
      </c>
      <c r="H639" s="6" t="inlineStr">
        <is>
          <t>Dragon Breath</t>
        </is>
      </c>
      <c r="I639" s="30" t="n">
        <v>8</v>
      </c>
      <c r="J639" s="6" t="inlineStr">
        <is>
          <t>Roar</t>
        </is>
      </c>
      <c r="K639" s="30" t="n">
        <v>12</v>
      </c>
      <c r="L639" s="6" t="inlineStr">
        <is>
          <t>Crunch</t>
        </is>
      </c>
      <c r="M639" s="30" t="n">
        <v>16</v>
      </c>
      <c r="N639" s="6" t="inlineStr">
        <is>
          <t>Dragon Pulse</t>
        </is>
      </c>
      <c r="O639" s="30" t="n">
        <v>20</v>
      </c>
      <c r="P639" s="6" t="inlineStr">
        <is>
          <t>Dark Pulse</t>
        </is>
      </c>
      <c r="Q639" s="30" t="n">
        <v>24</v>
      </c>
      <c r="R639" s="6" t="inlineStr">
        <is>
          <t>Tri Attack</t>
        </is>
      </c>
      <c r="S639" s="30" t="n">
        <v>28</v>
      </c>
      <c r="T639" s="6" t="inlineStr">
        <is>
          <t>Dragon Rush</t>
        </is>
      </c>
      <c r="U639" s="30" t="n">
        <v>32</v>
      </c>
      <c r="V639" s="6" t="inlineStr">
        <is>
          <t>Flamethrower</t>
        </is>
      </c>
      <c r="W639" s="30" t="n">
        <v>36</v>
      </c>
      <c r="X639" s="6" t="inlineStr">
        <is>
          <t>Nasty Plot</t>
        </is>
      </c>
      <c r="Y639" s="30" t="n">
        <v>40</v>
      </c>
      <c r="Z639" s="6" t="inlineStr">
        <is>
          <t>Draco Meteor</t>
        </is>
      </c>
      <c r="AA639" s="30" t="n">
        <v>44</v>
      </c>
      <c r="AB639" s="6" t="inlineStr">
        <is>
          <t>Hyper Voice</t>
        </is>
      </c>
      <c r="AC639" s="30" t="n">
        <v>48</v>
      </c>
      <c r="AR639" s="31" t="n"/>
    </row>
    <row r="640">
      <c r="A640" s="7" t="inlineStr">
        <is>
          <t>LARVESTA</t>
        </is>
      </c>
      <c r="B640" s="6" t="inlineStr">
        <is>
          <t>Tackle</t>
        </is>
      </c>
      <c r="C640" s="30" t="n">
        <v>1</v>
      </c>
      <c r="D640" s="6" t="inlineStr">
        <is>
          <t>String Shot</t>
        </is>
      </c>
      <c r="E640" s="30" t="n">
        <v>1</v>
      </c>
      <c r="F640" s="6" t="inlineStr">
        <is>
          <t>Bug Bite</t>
        </is>
      </c>
      <c r="G640" s="30" t="n">
        <v>5</v>
      </c>
      <c r="H640" s="6" t="inlineStr">
        <is>
          <t>Struggle Bug</t>
        </is>
      </c>
      <c r="I640" s="30" t="n">
        <v>8</v>
      </c>
      <c r="J640" s="6" t="inlineStr">
        <is>
          <t>Fury Cutter</t>
        </is>
      </c>
      <c r="K640" s="30" t="n">
        <v>12</v>
      </c>
      <c r="L640" s="6" t="inlineStr">
        <is>
          <t>Pin Missile</t>
        </is>
      </c>
      <c r="M640" s="30" t="n">
        <v>16</v>
      </c>
      <c r="N640" s="6" t="inlineStr">
        <is>
          <t>Protect</t>
        </is>
      </c>
      <c r="O640" s="30" t="n">
        <v>20</v>
      </c>
      <c r="P640" s="6" t="inlineStr">
        <is>
          <t>X Scissor</t>
        </is>
      </c>
      <c r="Q640" s="30" t="n">
        <v>24</v>
      </c>
      <c r="R640" s="6" t="inlineStr">
        <is>
          <t>Leech Life</t>
        </is>
      </c>
      <c r="S640" s="30" t="n">
        <v>28</v>
      </c>
      <c r="T640" s="6" t="inlineStr">
        <is>
          <t>Bug Buzz</t>
        </is>
      </c>
      <c r="U640" s="30" t="n">
        <v>32</v>
      </c>
      <c r="V640" s="6" t="inlineStr">
        <is>
          <t>Flame Charge</t>
        </is>
      </c>
      <c r="W640" s="30" t="n">
        <v>36</v>
      </c>
      <c r="X640" s="6" t="inlineStr">
        <is>
          <t>Megahorn</t>
        </is>
      </c>
      <c r="Y640" s="30" t="n">
        <v>40</v>
      </c>
      <c r="Z640" s="6" t="inlineStr">
        <is>
          <t>Quiver Dance</t>
        </is>
      </c>
      <c r="AA640" s="30" t="n">
        <v>44</v>
      </c>
      <c r="AB640" s="6" t="inlineStr">
        <is>
          <t>Sticky Web</t>
        </is>
      </c>
      <c r="AC640" s="30" t="n">
        <v>48</v>
      </c>
      <c r="AD640" s="6" t="inlineStr">
        <is>
          <t>Flare Blitz</t>
        </is>
      </c>
      <c r="AE640" s="30" t="n">
        <v>52</v>
      </c>
      <c r="AR640" s="31" t="n"/>
    </row>
    <row r="641">
      <c r="A641" s="7" t="inlineStr">
        <is>
          <t>VOLCARONA</t>
        </is>
      </c>
      <c r="B641" s="6" t="inlineStr">
        <is>
          <t>Ember</t>
        </is>
      </c>
      <c r="C641" s="30" t="n">
        <v>1</v>
      </c>
      <c r="D641" s="6" t="inlineStr">
        <is>
          <t>String Shot</t>
        </is>
      </c>
      <c r="E641" s="30" t="n">
        <v>1</v>
      </c>
      <c r="F641" s="6" t="inlineStr">
        <is>
          <t>Absorb</t>
        </is>
      </c>
      <c r="G641" s="30" t="n">
        <v>5</v>
      </c>
      <c r="H641" s="6" t="inlineStr">
        <is>
          <t>Fire Spin</t>
        </is>
      </c>
      <c r="I641" s="30" t="n">
        <v>8</v>
      </c>
      <c r="J641" s="6" t="inlineStr">
        <is>
          <t>Flame Charge</t>
        </is>
      </c>
      <c r="K641" s="30" t="n">
        <v>12</v>
      </c>
      <c r="L641" s="6" t="inlineStr">
        <is>
          <t>Bug Buzz</t>
        </is>
      </c>
      <c r="M641" s="30" t="n">
        <v>16</v>
      </c>
      <c r="N641" s="6" t="inlineStr">
        <is>
          <t>Heat Wave</t>
        </is>
      </c>
      <c r="O641" s="30" t="n">
        <v>20</v>
      </c>
      <c r="P641" s="6" t="inlineStr">
        <is>
          <t>Roost</t>
        </is>
      </c>
      <c r="Q641" s="30" t="n">
        <v>24</v>
      </c>
      <c r="R641" s="6" t="inlineStr">
        <is>
          <t>Quiver Dance</t>
        </is>
      </c>
      <c r="S641" s="30" t="n">
        <v>28</v>
      </c>
      <c r="T641" s="6" t="inlineStr">
        <is>
          <t>Giga Drain</t>
        </is>
      </c>
      <c r="U641" s="30" t="n">
        <v>32</v>
      </c>
      <c r="V641" s="6" t="inlineStr">
        <is>
          <t>Fiery Dance</t>
        </is>
      </c>
      <c r="W641" s="30" t="n">
        <v>36</v>
      </c>
      <c r="X641" s="6" t="inlineStr">
        <is>
          <t>Hurricane</t>
        </is>
      </c>
      <c r="Y641" s="30" t="n">
        <v>40</v>
      </c>
      <c r="Z641" s="6" t="inlineStr">
        <is>
          <t>Flamethrower</t>
        </is>
      </c>
      <c r="AA641" s="30" t="n">
        <v>44</v>
      </c>
      <c r="AB641" s="6" t="inlineStr">
        <is>
          <t>Fire Blast</t>
        </is>
      </c>
      <c r="AC641" s="30" t="n">
        <v>48</v>
      </c>
      <c r="AR641" s="31" t="n"/>
    </row>
    <row r="642">
      <c r="A642" s="7" t="inlineStr">
        <is>
          <t>COBALION</t>
        </is>
      </c>
      <c r="B642" s="6" t="inlineStr">
        <is>
          <t>Leer</t>
        </is>
      </c>
      <c r="C642" s="30" t="n">
        <v>1</v>
      </c>
      <c r="D642" s="6" t="inlineStr">
        <is>
          <t>Quick Attack</t>
        </is>
      </c>
      <c r="E642" s="30" t="n">
        <v>1</v>
      </c>
      <c r="F642" s="6" t="inlineStr">
        <is>
          <t>Helping Hand</t>
        </is>
      </c>
      <c r="G642" s="30" t="n">
        <v>1</v>
      </c>
      <c r="H642" s="6" t="inlineStr">
        <is>
          <t>Work Up</t>
        </is>
      </c>
      <c r="I642" s="30" t="n">
        <v>1</v>
      </c>
      <c r="J642" s="6" t="inlineStr">
        <is>
          <t>Metal Claw</t>
        </is>
      </c>
      <c r="K642" s="30" t="n">
        <v>7</v>
      </c>
      <c r="L642" s="6" t="inlineStr">
        <is>
          <t>Quick Guard</t>
        </is>
      </c>
      <c r="M642" s="30" t="n">
        <v>14</v>
      </c>
      <c r="N642" s="6" t="inlineStr">
        <is>
          <t>Double Kick</t>
        </is>
      </c>
      <c r="O642" s="30" t="n">
        <v>21</v>
      </c>
      <c r="P642" s="6" t="inlineStr">
        <is>
          <t>Retaliate</t>
        </is>
      </c>
      <c r="Q642" s="30" t="n">
        <v>28</v>
      </c>
      <c r="R642" s="6" t="inlineStr">
        <is>
          <t>Metal Burst</t>
        </is>
      </c>
      <c r="S642" s="30" t="n">
        <v>35</v>
      </c>
      <c r="T642" s="6" t="inlineStr">
        <is>
          <t>Sacred Sword</t>
        </is>
      </c>
      <c r="U642" s="30" t="n">
        <v>49</v>
      </c>
      <c r="V642" s="6" t="inlineStr">
        <is>
          <t>Iron Head</t>
        </is>
      </c>
      <c r="W642" s="30" t="n">
        <v>63</v>
      </c>
      <c r="X642" s="6" t="inlineStr">
        <is>
          <t>Close Combat</t>
        </is>
      </c>
      <c r="Y642" s="30" t="n">
        <v>70</v>
      </c>
      <c r="AR642" s="31" t="n"/>
    </row>
    <row r="643">
      <c r="A643" s="7" t="inlineStr">
        <is>
          <t>TERRAKION</t>
        </is>
      </c>
      <c r="B643" s="6" t="inlineStr">
        <is>
          <t>Leer</t>
        </is>
      </c>
      <c r="C643" s="30" t="n">
        <v>1</v>
      </c>
      <c r="D643" s="6" t="inlineStr">
        <is>
          <t>Quick Attack</t>
        </is>
      </c>
      <c r="E643" s="30" t="n">
        <v>1</v>
      </c>
      <c r="F643" s="6" t="inlineStr">
        <is>
          <t>Helping Hand</t>
        </is>
      </c>
      <c r="G643" s="30" t="n">
        <v>1</v>
      </c>
      <c r="H643" s="6" t="inlineStr">
        <is>
          <t>Work Up</t>
        </is>
      </c>
      <c r="I643" s="30" t="n">
        <v>1</v>
      </c>
      <c r="J643" s="6" t="inlineStr">
        <is>
          <t>Smack Down</t>
        </is>
      </c>
      <c r="K643" s="30" t="n">
        <v>7</v>
      </c>
      <c r="L643" s="6" t="inlineStr">
        <is>
          <t>Quick Guard</t>
        </is>
      </c>
      <c r="M643" s="30" t="n">
        <v>14</v>
      </c>
      <c r="N643" s="6" t="inlineStr">
        <is>
          <t>Double Kick</t>
        </is>
      </c>
      <c r="O643" s="30" t="n">
        <v>21</v>
      </c>
      <c r="P643" s="6" t="inlineStr">
        <is>
          <t>Retaliate</t>
        </is>
      </c>
      <c r="Q643" s="30" t="n">
        <v>28</v>
      </c>
      <c r="R643" s="6" t="inlineStr">
        <is>
          <t>Rock Slide</t>
        </is>
      </c>
      <c r="S643" s="30" t="n">
        <v>35</v>
      </c>
      <c r="T643" s="6" t="inlineStr">
        <is>
          <t>Sacred Sword</t>
        </is>
      </c>
      <c r="U643" s="30" t="n">
        <v>49</v>
      </c>
      <c r="V643" s="6" t="inlineStr">
        <is>
          <t>Stone Edge</t>
        </is>
      </c>
      <c r="W643" s="30" t="n">
        <v>63</v>
      </c>
      <c r="X643" s="6" t="inlineStr">
        <is>
          <t>Close Combat</t>
        </is>
      </c>
      <c r="Y643" s="30" t="n">
        <v>70</v>
      </c>
      <c r="AR643" s="31" t="n"/>
    </row>
    <row r="644">
      <c r="A644" s="7" t="inlineStr">
        <is>
          <t>VIRIZION</t>
        </is>
      </c>
      <c r="B644" s="6" t="inlineStr">
        <is>
          <t>Take Down</t>
        </is>
      </c>
      <c r="C644" s="30" t="n">
        <v>1</v>
      </c>
      <c r="D644" s="6" t="inlineStr">
        <is>
          <t>Leer</t>
        </is>
      </c>
      <c r="E644" s="30" t="n">
        <v>1</v>
      </c>
      <c r="F644" s="6" t="inlineStr">
        <is>
          <t>Quick Attack</t>
        </is>
      </c>
      <c r="G644" s="30" t="n">
        <v>1</v>
      </c>
      <c r="H644" s="6" t="inlineStr">
        <is>
          <t>Helping Hand</t>
        </is>
      </c>
      <c r="I644" s="30" t="n">
        <v>1</v>
      </c>
      <c r="J644" s="6" t="inlineStr">
        <is>
          <t>Work Up</t>
        </is>
      </c>
      <c r="K644" s="30" t="n">
        <v>1</v>
      </c>
      <c r="L644" s="6" t="inlineStr">
        <is>
          <t>Magical Leaf</t>
        </is>
      </c>
      <c r="M644" s="30" t="n">
        <v>7</v>
      </c>
      <c r="N644" s="6" t="inlineStr">
        <is>
          <t>Quick Guard</t>
        </is>
      </c>
      <c r="O644" s="30" t="n">
        <v>14</v>
      </c>
      <c r="P644" s="6" t="inlineStr">
        <is>
          <t>Double Kick</t>
        </is>
      </c>
      <c r="Q644" s="30" t="n">
        <v>21</v>
      </c>
      <c r="R644" s="6" t="inlineStr">
        <is>
          <t>Retaliate</t>
        </is>
      </c>
      <c r="S644" s="30" t="n">
        <v>28</v>
      </c>
      <c r="T644" s="6" t="inlineStr">
        <is>
          <t>Giga Drain</t>
        </is>
      </c>
      <c r="U644" s="30" t="n">
        <v>35</v>
      </c>
      <c r="V644" s="6" t="inlineStr">
        <is>
          <t>Sacred Sword</t>
        </is>
      </c>
      <c r="W644" s="30" t="n">
        <v>49</v>
      </c>
      <c r="X644" s="6" t="inlineStr">
        <is>
          <t>Leaf Blade</t>
        </is>
      </c>
      <c r="Y644" s="30" t="n">
        <v>63</v>
      </c>
      <c r="Z644" s="6" t="inlineStr">
        <is>
          <t>Close Combat</t>
        </is>
      </c>
      <c r="AA644" s="30" t="n">
        <v>70</v>
      </c>
      <c r="AR644" s="31" t="n"/>
    </row>
    <row r="645">
      <c r="A645" s="7" t="inlineStr">
        <is>
          <t>TORNADUS (INCARNATE)</t>
        </is>
      </c>
      <c r="B645" s="6" t="inlineStr">
        <is>
          <t>Gust</t>
        </is>
      </c>
      <c r="C645" s="30" t="n">
        <v>1</v>
      </c>
      <c r="D645" s="6" t="inlineStr">
        <is>
          <t>Astonish</t>
        </is>
      </c>
      <c r="E645" s="30" t="n">
        <v>1</v>
      </c>
      <c r="F645" s="6" t="inlineStr">
        <is>
          <t>Leer</t>
        </is>
      </c>
      <c r="G645" s="30" t="n">
        <v>5</v>
      </c>
      <c r="H645" s="6" t="inlineStr">
        <is>
          <t>Swagger</t>
        </is>
      </c>
      <c r="I645" s="30" t="n">
        <v>10</v>
      </c>
      <c r="J645" s="6" t="inlineStr">
        <is>
          <t>Bite</t>
        </is>
      </c>
      <c r="K645" s="30" t="n">
        <v>15</v>
      </c>
      <c r="L645" s="6" t="inlineStr">
        <is>
          <t>Tailwind</t>
        </is>
      </c>
      <c r="M645" s="30" t="n">
        <v>30</v>
      </c>
      <c r="N645" s="6" t="inlineStr">
        <is>
          <t>Air Slash</t>
        </is>
      </c>
      <c r="O645" s="30" t="n">
        <v>35</v>
      </c>
      <c r="P645" s="6" t="inlineStr">
        <is>
          <t>Crunch</t>
        </is>
      </c>
      <c r="Q645" s="30" t="n">
        <v>40</v>
      </c>
      <c r="R645" s="6" t="inlineStr">
        <is>
          <t>Extrasensory</t>
        </is>
      </c>
      <c r="S645" s="30" t="n">
        <v>45</v>
      </c>
      <c r="T645" s="6" t="inlineStr">
        <is>
          <t>Uproar</t>
        </is>
      </c>
      <c r="U645" s="30" t="n">
        <v>50</v>
      </c>
      <c r="V645" s="6" t="inlineStr">
        <is>
          <t>Hammer Arm</t>
        </is>
      </c>
      <c r="W645" s="30" t="n">
        <v>55</v>
      </c>
      <c r="X645" s="6" t="inlineStr">
        <is>
          <t>Hurricane</t>
        </is>
      </c>
      <c r="Y645" s="30" t="n">
        <v>65</v>
      </c>
      <c r="Z645" s="6" t="inlineStr">
        <is>
          <t>Thrash</t>
        </is>
      </c>
      <c r="AA645" s="30" t="n">
        <v>70</v>
      </c>
      <c r="AB645" s="6" t="inlineStr">
        <is>
          <t>Dark Pulse</t>
        </is>
      </c>
      <c r="AC645" s="30" t="n">
        <v>77</v>
      </c>
      <c r="AR645" s="31" t="n"/>
    </row>
    <row r="646">
      <c r="A646" s="7" t="inlineStr">
        <is>
          <t>THUNDURUS (INCARNATE)</t>
        </is>
      </c>
      <c r="B646" s="6" t="inlineStr">
        <is>
          <t>Thunder Shock</t>
        </is>
      </c>
      <c r="C646" s="30" t="n">
        <v>1</v>
      </c>
      <c r="D646" s="6" t="inlineStr">
        <is>
          <t>Astonish</t>
        </is>
      </c>
      <c r="E646" s="30" t="n">
        <v>1</v>
      </c>
      <c r="F646" s="6" t="inlineStr">
        <is>
          <t>Leer</t>
        </is>
      </c>
      <c r="G646" s="30" t="n">
        <v>5</v>
      </c>
      <c r="H646" s="6" t="inlineStr">
        <is>
          <t>Swagger</t>
        </is>
      </c>
      <c r="I646" s="30" t="n">
        <v>10</v>
      </c>
      <c r="J646" s="6" t="inlineStr">
        <is>
          <t>Bite</t>
        </is>
      </c>
      <c r="K646" s="30" t="n">
        <v>15</v>
      </c>
      <c r="L646" s="6" t="inlineStr">
        <is>
          <t>Charge</t>
        </is>
      </c>
      <c r="M646" s="30" t="n">
        <v>30</v>
      </c>
      <c r="N646" s="6" t="inlineStr">
        <is>
          <t>Volt Switch</t>
        </is>
      </c>
      <c r="O646" s="30" t="n">
        <v>35</v>
      </c>
      <c r="P646" s="6" t="inlineStr">
        <is>
          <t>Crunch</t>
        </is>
      </c>
      <c r="Q646" s="30" t="n">
        <v>40</v>
      </c>
      <c r="R646" s="6" t="inlineStr">
        <is>
          <t>Discharge</t>
        </is>
      </c>
      <c r="S646" s="30" t="n">
        <v>45</v>
      </c>
      <c r="T646" s="6" t="inlineStr">
        <is>
          <t>Uproar</t>
        </is>
      </c>
      <c r="U646" s="30" t="n">
        <v>50</v>
      </c>
      <c r="V646" s="6" t="inlineStr">
        <is>
          <t>Hammer Arm</t>
        </is>
      </c>
      <c r="W646" s="30" t="n">
        <v>55</v>
      </c>
      <c r="X646" s="6" t="inlineStr">
        <is>
          <t>Thunder</t>
        </is>
      </c>
      <c r="Y646" s="30" t="n">
        <v>65</v>
      </c>
      <c r="Z646" s="6" t="inlineStr">
        <is>
          <t>Thrash</t>
        </is>
      </c>
      <c r="AA646" s="30" t="n">
        <v>70</v>
      </c>
      <c r="AB646" s="6" t="inlineStr">
        <is>
          <t>Dark Pulse</t>
        </is>
      </c>
      <c r="AC646" s="30" t="n">
        <v>75</v>
      </c>
      <c r="AR646" s="31" t="n"/>
    </row>
    <row r="647">
      <c r="A647" s="7" t="inlineStr">
        <is>
          <t>RESHIRAM</t>
        </is>
      </c>
      <c r="B647" s="6" t="inlineStr">
        <is>
          <t>Dragon Breath</t>
        </is>
      </c>
      <c r="C647" s="30" t="n">
        <v>1</v>
      </c>
      <c r="D647" s="6" t="inlineStr">
        <is>
          <t>Ancient Power</t>
        </is>
      </c>
      <c r="E647" s="30" t="n">
        <v>1</v>
      </c>
      <c r="F647" s="6" t="inlineStr">
        <is>
          <t>Fire Fang</t>
        </is>
      </c>
      <c r="G647" s="30" t="n">
        <v>1</v>
      </c>
      <c r="H647" s="6" t="inlineStr">
        <is>
          <t>Noble Roar</t>
        </is>
      </c>
      <c r="I647" s="30" t="n">
        <v>1</v>
      </c>
      <c r="J647" s="6" t="inlineStr">
        <is>
          <t>Slash</t>
        </is>
      </c>
      <c r="K647" s="30" t="n">
        <v>8</v>
      </c>
      <c r="L647" s="6" t="inlineStr">
        <is>
          <t>Crunch</t>
        </is>
      </c>
      <c r="M647" s="30" t="n">
        <v>16</v>
      </c>
      <c r="N647" s="6" t="inlineStr">
        <is>
          <t>Extrasensory</t>
        </is>
      </c>
      <c r="O647" s="30" t="n">
        <v>24</v>
      </c>
      <c r="P647" s="6" t="inlineStr">
        <is>
          <t>Dragon Pulse</t>
        </is>
      </c>
      <c r="Q647" s="30" t="n">
        <v>32</v>
      </c>
      <c r="R647" s="6" t="inlineStr">
        <is>
          <t>Flamethrower</t>
        </is>
      </c>
      <c r="S647" s="30" t="n">
        <v>40</v>
      </c>
      <c r="T647" s="6" t="inlineStr">
        <is>
          <t>Hyper Voice</t>
        </is>
      </c>
      <c r="U647" s="30" t="n">
        <v>56</v>
      </c>
      <c r="V647" s="6" t="inlineStr">
        <is>
          <t>Fire Blast</t>
        </is>
      </c>
      <c r="W647" s="30" t="n">
        <v>64</v>
      </c>
      <c r="X647" s="6" t="inlineStr">
        <is>
          <t>Imprison</t>
        </is>
      </c>
      <c r="Y647" s="30" t="n">
        <v>72</v>
      </c>
      <c r="Z647" s="6" t="inlineStr">
        <is>
          <t>Outrage</t>
        </is>
      </c>
      <c r="AA647" s="30" t="n">
        <v>80</v>
      </c>
      <c r="AB647" s="6" t="inlineStr">
        <is>
          <t>Blue Flare</t>
        </is>
      </c>
      <c r="AC647" s="30" t="n">
        <v>88</v>
      </c>
      <c r="AR647" s="31" t="n"/>
    </row>
    <row r="648">
      <c r="A648" s="7" t="inlineStr">
        <is>
          <t>ZEKROM</t>
        </is>
      </c>
      <c r="B648" s="6" t="inlineStr">
        <is>
          <t>Dragon Breath</t>
        </is>
      </c>
      <c r="C648" s="30" t="n">
        <v>1</v>
      </c>
      <c r="D648" s="6" t="inlineStr">
        <is>
          <t>Ancient Power</t>
        </is>
      </c>
      <c r="E648" s="30" t="n">
        <v>1</v>
      </c>
      <c r="F648" s="6" t="inlineStr">
        <is>
          <t>Thunder Fang</t>
        </is>
      </c>
      <c r="G648" s="30" t="n">
        <v>1</v>
      </c>
      <c r="H648" s="6" t="inlineStr">
        <is>
          <t>Noble Roar</t>
        </is>
      </c>
      <c r="I648" s="30" t="n">
        <v>1</v>
      </c>
      <c r="J648" s="6" t="inlineStr">
        <is>
          <t>Slash</t>
        </is>
      </c>
      <c r="K648" s="30" t="n">
        <v>8</v>
      </c>
      <c r="L648" s="6" t="inlineStr">
        <is>
          <t>Crunch</t>
        </is>
      </c>
      <c r="M648" s="30" t="n">
        <v>16</v>
      </c>
      <c r="N648" s="6" t="inlineStr">
        <is>
          <t>Zen Headbutt</t>
        </is>
      </c>
      <c r="O648" s="30" t="n">
        <v>24</v>
      </c>
      <c r="P648" s="6" t="inlineStr">
        <is>
          <t>Dragon Claw</t>
        </is>
      </c>
      <c r="Q648" s="30" t="n">
        <v>32</v>
      </c>
      <c r="R648" s="6" t="inlineStr">
        <is>
          <t>Thunderbolt</t>
        </is>
      </c>
      <c r="S648" s="30" t="n">
        <v>40</v>
      </c>
      <c r="T648" s="6" t="inlineStr">
        <is>
          <t>Hyper Voice</t>
        </is>
      </c>
      <c r="U648" s="30" t="n">
        <v>56</v>
      </c>
      <c r="V648" s="6" t="inlineStr">
        <is>
          <t>Thunder</t>
        </is>
      </c>
      <c r="W648" s="30" t="n">
        <v>64</v>
      </c>
      <c r="X648" s="6" t="inlineStr">
        <is>
          <t>Imprison</t>
        </is>
      </c>
      <c r="Y648" s="30" t="n">
        <v>72</v>
      </c>
      <c r="Z648" s="6" t="inlineStr">
        <is>
          <t>Outrage</t>
        </is>
      </c>
      <c r="AA648" s="30" t="n">
        <v>80</v>
      </c>
      <c r="AB648" s="6" t="inlineStr">
        <is>
          <t>Bolt Strike</t>
        </is>
      </c>
      <c r="AC648" s="30" t="n">
        <v>88</v>
      </c>
      <c r="AR648" s="31" t="n"/>
    </row>
    <row r="649">
      <c r="A649" s="7" t="inlineStr">
        <is>
          <t>LANDORUS (INCARNATE)</t>
        </is>
      </c>
      <c r="B649" s="6" t="inlineStr">
        <is>
          <t>Smack Down</t>
        </is>
      </c>
      <c r="C649" s="30" t="n">
        <v>1</v>
      </c>
      <c r="D649" s="6" t="inlineStr">
        <is>
          <t>Sand Tomb</t>
        </is>
      </c>
      <c r="E649" s="30" t="n">
        <v>1</v>
      </c>
      <c r="F649" s="6" t="inlineStr">
        <is>
          <t>Leer</t>
        </is>
      </c>
      <c r="G649" s="30" t="n">
        <v>5</v>
      </c>
      <c r="H649" s="6" t="inlineStr">
        <is>
          <t>Block</t>
        </is>
      </c>
      <c r="I649" s="30" t="n">
        <v>10</v>
      </c>
      <c r="J649" s="6" t="inlineStr">
        <is>
          <t>Bulldoze</t>
        </is>
      </c>
      <c r="K649" s="30" t="n">
        <v>15</v>
      </c>
      <c r="L649" s="6" t="inlineStr">
        <is>
          <t>Imprison</t>
        </is>
      </c>
      <c r="M649" s="30" t="n">
        <v>30</v>
      </c>
      <c r="N649" s="6" t="inlineStr">
        <is>
          <t>Rock Slide</t>
        </is>
      </c>
      <c r="O649" s="30" t="n">
        <v>35</v>
      </c>
      <c r="P649" s="6" t="inlineStr">
        <is>
          <t>Earth Power</t>
        </is>
      </c>
      <c r="Q649" s="30" t="n">
        <v>40</v>
      </c>
      <c r="R649" s="6" t="inlineStr">
        <is>
          <t>Extrasensory</t>
        </is>
      </c>
      <c r="S649" s="30" t="n">
        <v>45</v>
      </c>
      <c r="T649" s="6" t="inlineStr">
        <is>
          <t>Stone Edge</t>
        </is>
      </c>
      <c r="U649" s="30" t="n">
        <v>50</v>
      </c>
      <c r="V649" s="6" t="inlineStr">
        <is>
          <t>Hammer Arm</t>
        </is>
      </c>
      <c r="W649" s="30" t="n">
        <v>55</v>
      </c>
      <c r="X649" s="6" t="inlineStr">
        <is>
          <t>Outrage</t>
        </is>
      </c>
      <c r="Y649" s="30" t="n">
        <v>70</v>
      </c>
      <c r="Z649" s="6" t="inlineStr">
        <is>
          <t>Fissure</t>
        </is>
      </c>
      <c r="AA649" s="30" t="n">
        <v>75</v>
      </c>
      <c r="AB649" s="6" t="inlineStr">
        <is>
          <t>Earthquake</t>
        </is>
      </c>
      <c r="AC649" s="30" t="n">
        <v>80</v>
      </c>
      <c r="AR649" s="31" t="n"/>
    </row>
    <row r="650">
      <c r="A650" s="7" t="inlineStr">
        <is>
          <t>KYUREM</t>
        </is>
      </c>
      <c r="B650" s="6" t="inlineStr">
        <is>
          <t>Dragon Breath</t>
        </is>
      </c>
      <c r="C650" s="30" t="n">
        <v>1</v>
      </c>
      <c r="D650" s="6" t="inlineStr">
        <is>
          <t>Ancient Power</t>
        </is>
      </c>
      <c r="E650" s="30" t="n">
        <v>1</v>
      </c>
      <c r="F650" s="6" t="inlineStr">
        <is>
          <t>Noble Roar</t>
        </is>
      </c>
      <c r="G650" s="30" t="n">
        <v>1</v>
      </c>
      <c r="H650" s="6" t="inlineStr">
        <is>
          <t>Freeze Dry</t>
        </is>
      </c>
      <c r="I650" s="30" t="n">
        <v>1</v>
      </c>
      <c r="J650" s="6" t="inlineStr">
        <is>
          <t>Slash</t>
        </is>
      </c>
      <c r="K650" s="30" t="n">
        <v>8</v>
      </c>
      <c r="L650" s="6" t="inlineStr">
        <is>
          <t>Endeavor</t>
        </is>
      </c>
      <c r="M650" s="30" t="n">
        <v>16</v>
      </c>
      <c r="N650" s="6" t="inlineStr">
        <is>
          <t>Dragon Pulse</t>
        </is>
      </c>
      <c r="O650" s="30" t="n">
        <v>24</v>
      </c>
      <c r="P650" s="6" t="inlineStr">
        <is>
          <t>Ice Beam</t>
        </is>
      </c>
      <c r="Q650" s="30" t="n">
        <v>32</v>
      </c>
      <c r="R650" s="6" t="inlineStr">
        <is>
          <t>Hyper Voice</t>
        </is>
      </c>
      <c r="S650" s="30" t="n">
        <v>40</v>
      </c>
      <c r="T650" s="6" t="inlineStr">
        <is>
          <t>Blizzard</t>
        </is>
      </c>
      <c r="U650" s="30" t="n">
        <v>56</v>
      </c>
      <c r="V650" s="6" t="inlineStr">
        <is>
          <t>Imprison</t>
        </is>
      </c>
      <c r="W650" s="30" t="n">
        <v>64</v>
      </c>
      <c r="X650" s="6" t="inlineStr">
        <is>
          <t>Outrage</t>
        </is>
      </c>
      <c r="Y650" s="30" t="n">
        <v>72</v>
      </c>
      <c r="Z650" s="6" t="inlineStr">
        <is>
          <t>Glaciate</t>
        </is>
      </c>
      <c r="AA650" s="30" t="n">
        <v>80</v>
      </c>
      <c r="AB650" s="6" t="inlineStr">
        <is>
          <t>Sheer Cold</t>
        </is>
      </c>
      <c r="AC650" s="30" t="n">
        <v>88</v>
      </c>
      <c r="AR650" s="31" t="n"/>
    </row>
    <row r="651">
      <c r="A651" s="7" t="inlineStr">
        <is>
          <t>KYUREM (BLACK)</t>
        </is>
      </c>
      <c r="B651" s="6" t="inlineStr">
        <is>
          <t>Dragon Breath</t>
        </is>
      </c>
      <c r="C651" s="30" t="n">
        <v>1</v>
      </c>
      <c r="D651" s="6" t="inlineStr">
        <is>
          <t>Ancient Power</t>
        </is>
      </c>
      <c r="E651" s="30" t="n">
        <v>1</v>
      </c>
      <c r="F651" s="6" t="inlineStr">
        <is>
          <t>Noble Roar</t>
        </is>
      </c>
      <c r="G651" s="30" t="n">
        <v>1</v>
      </c>
      <c r="H651" s="6" t="inlineStr">
        <is>
          <t>Freeze Dry</t>
        </is>
      </c>
      <c r="I651" s="30" t="n">
        <v>1</v>
      </c>
      <c r="J651" s="6" t="inlineStr">
        <is>
          <t>Slash</t>
        </is>
      </c>
      <c r="K651" s="30" t="n">
        <v>8</v>
      </c>
      <c r="L651" s="6" t="inlineStr">
        <is>
          <t>Endeavor</t>
        </is>
      </c>
      <c r="M651" s="30" t="n">
        <v>16</v>
      </c>
      <c r="N651" s="6" t="inlineStr">
        <is>
          <t>Dragon Pulse</t>
        </is>
      </c>
      <c r="O651" s="30" t="n">
        <v>24</v>
      </c>
      <c r="P651" s="6" t="inlineStr">
        <is>
          <t>Ice Beam</t>
        </is>
      </c>
      <c r="Q651" s="30" t="n">
        <v>32</v>
      </c>
      <c r="R651" s="6" t="inlineStr">
        <is>
          <t>Hyper Voice</t>
        </is>
      </c>
      <c r="S651" s="30" t="n">
        <v>40</v>
      </c>
      <c r="T651" s="6" t="inlineStr">
        <is>
          <t>Blizzard</t>
        </is>
      </c>
      <c r="U651" s="30" t="n">
        <v>56</v>
      </c>
      <c r="V651" s="6" t="inlineStr">
        <is>
          <t>Imprison</t>
        </is>
      </c>
      <c r="W651" s="30" t="n">
        <v>64</v>
      </c>
      <c r="X651" s="6" t="inlineStr">
        <is>
          <t>Outrage</t>
        </is>
      </c>
      <c r="Y651" s="30" t="n">
        <v>72</v>
      </c>
      <c r="Z651" s="6" t="inlineStr">
        <is>
          <t>Freeze Shock</t>
        </is>
      </c>
      <c r="AA651" s="30" t="n">
        <v>80</v>
      </c>
      <c r="AB651" s="6" t="inlineStr">
        <is>
          <t>Sheer Cold</t>
        </is>
      </c>
      <c r="AC651" s="30" t="n">
        <v>88</v>
      </c>
      <c r="AR651" s="31" t="n"/>
    </row>
    <row r="652">
      <c r="A652" s="7" t="inlineStr">
        <is>
          <t>KYUREM (WHITE)</t>
        </is>
      </c>
      <c r="B652" s="6" t="inlineStr">
        <is>
          <t>Dragon Breath</t>
        </is>
      </c>
      <c r="C652" s="30" t="n">
        <v>1</v>
      </c>
      <c r="D652" s="6" t="inlineStr">
        <is>
          <t>Ancient Power</t>
        </is>
      </c>
      <c r="E652" s="30" t="n">
        <v>1</v>
      </c>
      <c r="F652" s="6" t="inlineStr">
        <is>
          <t>Noble Roar</t>
        </is>
      </c>
      <c r="G652" s="30" t="n">
        <v>1</v>
      </c>
      <c r="H652" s="6" t="inlineStr">
        <is>
          <t>Freeze Dry</t>
        </is>
      </c>
      <c r="I652" s="30" t="n">
        <v>1</v>
      </c>
      <c r="J652" s="6" t="inlineStr">
        <is>
          <t>Slash</t>
        </is>
      </c>
      <c r="K652" s="30" t="n">
        <v>8</v>
      </c>
      <c r="L652" s="6" t="inlineStr">
        <is>
          <t>Endeavor</t>
        </is>
      </c>
      <c r="M652" s="30" t="n">
        <v>16</v>
      </c>
      <c r="N652" s="6" t="inlineStr">
        <is>
          <t>Dragon Pulse</t>
        </is>
      </c>
      <c r="O652" s="30" t="n">
        <v>24</v>
      </c>
      <c r="P652" s="6" t="inlineStr">
        <is>
          <t>Ice Beam</t>
        </is>
      </c>
      <c r="Q652" s="30" t="n">
        <v>32</v>
      </c>
      <c r="R652" s="6" t="inlineStr">
        <is>
          <t>Hyper Voice</t>
        </is>
      </c>
      <c r="S652" s="30" t="n">
        <v>40</v>
      </c>
      <c r="T652" s="6" t="inlineStr">
        <is>
          <t>Blizzard</t>
        </is>
      </c>
      <c r="U652" s="30" t="n">
        <v>56</v>
      </c>
      <c r="V652" s="6" t="inlineStr">
        <is>
          <t>Imprison</t>
        </is>
      </c>
      <c r="W652" s="30" t="n">
        <v>64</v>
      </c>
      <c r="X652" s="6" t="inlineStr">
        <is>
          <t>Outrage</t>
        </is>
      </c>
      <c r="Y652" s="30" t="n">
        <v>72</v>
      </c>
      <c r="Z652" s="6" t="inlineStr">
        <is>
          <t>Ice Burn</t>
        </is>
      </c>
      <c r="AA652" s="30" t="n">
        <v>80</v>
      </c>
      <c r="AB652" s="6" t="inlineStr">
        <is>
          <t>Sheer Cold</t>
        </is>
      </c>
      <c r="AC652" s="30" t="n">
        <v>88</v>
      </c>
      <c r="AR652" s="31" t="n"/>
    </row>
    <row r="653">
      <c r="A653" s="7" t="inlineStr">
        <is>
          <t>KELDEO (ORDINARY)</t>
        </is>
      </c>
      <c r="B653" s="6" t="inlineStr">
        <is>
          <t>Leer</t>
        </is>
      </c>
      <c r="C653" s="30" t="n">
        <v>1</v>
      </c>
      <c r="D653" s="6" t="inlineStr">
        <is>
          <t>Helping Hand</t>
        </is>
      </c>
      <c r="E653" s="30" t="n">
        <v>1</v>
      </c>
      <c r="F653" s="6" t="inlineStr">
        <is>
          <t>Aqua Jet</t>
        </is>
      </c>
      <c r="G653" s="30" t="n">
        <v>1</v>
      </c>
      <c r="H653" s="6" t="inlineStr">
        <is>
          <t>Work Up</t>
        </is>
      </c>
      <c r="I653" s="30" t="n">
        <v>1</v>
      </c>
      <c r="J653" s="6" t="inlineStr">
        <is>
          <t>Secret Sword</t>
        </is>
      </c>
      <c r="K653" s="30" t="n">
        <v>1</v>
      </c>
      <c r="L653" s="6" t="inlineStr">
        <is>
          <t>Bubble Beam</t>
        </is>
      </c>
      <c r="M653" s="30" t="n">
        <v>7</v>
      </c>
      <c r="N653" s="6" t="inlineStr">
        <is>
          <t>Quick Guard</t>
        </is>
      </c>
      <c r="O653" s="30" t="n">
        <v>14</v>
      </c>
      <c r="P653" s="6" t="inlineStr">
        <is>
          <t>Double Kick</t>
        </is>
      </c>
      <c r="Q653" s="30" t="n">
        <v>21</v>
      </c>
      <c r="R653" s="6" t="inlineStr">
        <is>
          <t>Retaliate</t>
        </is>
      </c>
      <c r="S653" s="30" t="n">
        <v>28</v>
      </c>
      <c r="T653" s="6" t="inlineStr">
        <is>
          <t>Aqua Tail</t>
        </is>
      </c>
      <c r="U653" s="30" t="n">
        <v>35</v>
      </c>
      <c r="V653" s="6" t="inlineStr">
        <is>
          <t>Sacred Sword</t>
        </is>
      </c>
      <c r="W653" s="30" t="n">
        <v>49</v>
      </c>
      <c r="X653" s="6" t="inlineStr">
        <is>
          <t>Hydro Pump</t>
        </is>
      </c>
      <c r="Y653" s="30" t="n">
        <v>63</v>
      </c>
      <c r="Z653" s="6" t="inlineStr">
        <is>
          <t>Close Combat</t>
        </is>
      </c>
      <c r="AA653" s="30" t="n">
        <v>70</v>
      </c>
      <c r="AR653" s="31" t="n"/>
    </row>
    <row r="654">
      <c r="A654" s="7" t="inlineStr">
        <is>
          <t>MELOETTA (ARIA)</t>
        </is>
      </c>
      <c r="B654" s="6" t="inlineStr">
        <is>
          <t>Sing</t>
        </is>
      </c>
      <c r="C654" s="30" t="n">
        <v>1</v>
      </c>
      <c r="D654" s="6" t="inlineStr">
        <is>
          <t>Confusion</t>
        </is>
      </c>
      <c r="E654" s="30" t="n">
        <v>1</v>
      </c>
      <c r="F654" s="6" t="inlineStr">
        <is>
          <t>Quick Attack</t>
        </is>
      </c>
      <c r="G654" s="30" t="n">
        <v>1</v>
      </c>
      <c r="H654" s="6" t="inlineStr">
        <is>
          <t>Round</t>
        </is>
      </c>
      <c r="I654" s="30" t="n">
        <v>1</v>
      </c>
      <c r="J654" s="6" t="inlineStr">
        <is>
          <t>Teeter Dance</t>
        </is>
      </c>
      <c r="K654" s="30" t="n">
        <v>21</v>
      </c>
      <c r="L654" s="6" t="inlineStr">
        <is>
          <t>Acrobatics</t>
        </is>
      </c>
      <c r="M654" s="30" t="n">
        <v>26</v>
      </c>
      <c r="N654" s="6" t="inlineStr">
        <is>
          <t>Psybeam</t>
        </is>
      </c>
      <c r="O654" s="30" t="n">
        <v>31</v>
      </c>
      <c r="P654" s="6" t="inlineStr">
        <is>
          <t>Echoed Voice</t>
        </is>
      </c>
      <c r="Q654" s="30" t="n">
        <v>36</v>
      </c>
      <c r="R654" s="6" t="inlineStr">
        <is>
          <t>U Turn</t>
        </is>
      </c>
      <c r="S654" s="30" t="n">
        <v>43</v>
      </c>
      <c r="T654" s="6" t="inlineStr">
        <is>
          <t>Psychic</t>
        </is>
      </c>
      <c r="U654" s="30" t="n">
        <v>57</v>
      </c>
      <c r="V654" s="6" t="inlineStr">
        <is>
          <t>Hyper Voice</t>
        </is>
      </c>
      <c r="W654" s="30" t="n">
        <v>64</v>
      </c>
      <c r="X654" s="6" t="inlineStr">
        <is>
          <t>Role Play</t>
        </is>
      </c>
      <c r="Y654" s="30" t="n">
        <v>71</v>
      </c>
      <c r="Z654" s="6" t="inlineStr">
        <is>
          <t>Close Combat</t>
        </is>
      </c>
      <c r="AA654" s="30" t="n">
        <v>78</v>
      </c>
      <c r="AB654" s="6" t="inlineStr">
        <is>
          <t>Perish Song</t>
        </is>
      </c>
      <c r="AC654" s="30" t="n">
        <v>85</v>
      </c>
      <c r="AR654" s="31" t="n"/>
    </row>
    <row r="655">
      <c r="A655" s="7" t="inlineStr">
        <is>
          <t>CHESPIN</t>
        </is>
      </c>
      <c r="B655" s="6" t="inlineStr">
        <is>
          <t>Tackle</t>
        </is>
      </c>
      <c r="C655" s="30" t="n">
        <v>1</v>
      </c>
      <c r="D655" s="6" t="inlineStr">
        <is>
          <t>Leer</t>
        </is>
      </c>
      <c r="E655" s="30" t="n">
        <v>1</v>
      </c>
      <c r="F655" s="6" t="inlineStr">
        <is>
          <t>Absorb</t>
        </is>
      </c>
      <c r="G655" s="30" t="n">
        <v>5</v>
      </c>
      <c r="H655" s="6" t="inlineStr">
        <is>
          <t>Vine Whip</t>
        </is>
      </c>
      <c r="I655" s="30" t="n">
        <v>8</v>
      </c>
      <c r="J655" s="6" t="inlineStr">
        <is>
          <t>Leech Seed</t>
        </is>
      </c>
      <c r="K655" s="30" t="n">
        <v>12</v>
      </c>
      <c r="L655" s="6" t="inlineStr">
        <is>
          <t>Razor Leaf</t>
        </is>
      </c>
      <c r="M655" s="30" t="n">
        <v>16</v>
      </c>
      <c r="N655" s="6" t="inlineStr">
        <is>
          <t>Mega Drain</t>
        </is>
      </c>
      <c r="O655" s="30" t="n">
        <v>20</v>
      </c>
      <c r="P655" s="6" t="inlineStr">
        <is>
          <t>Synthesis</t>
        </is>
      </c>
      <c r="Q655" s="30" t="n">
        <v>24</v>
      </c>
      <c r="R655" s="6" t="inlineStr">
        <is>
          <t>Seed Bomb</t>
        </is>
      </c>
      <c r="S655" s="30" t="n">
        <v>28</v>
      </c>
      <c r="T655" s="6" t="inlineStr">
        <is>
          <t>Giga Drain</t>
        </is>
      </c>
      <c r="U655" s="30" t="n">
        <v>32</v>
      </c>
      <c r="V655" s="6" t="inlineStr">
        <is>
          <t>Energy Ball</t>
        </is>
      </c>
      <c r="W655" s="30" t="n">
        <v>36</v>
      </c>
      <c r="X655" s="6" t="inlineStr">
        <is>
          <t>Leaf Blade</t>
        </is>
      </c>
      <c r="Y655" s="30" t="n">
        <v>40</v>
      </c>
      <c r="Z655" s="6" t="inlineStr">
        <is>
          <t>Petal Blizzard</t>
        </is>
      </c>
      <c r="AA655" s="30" t="n">
        <v>44</v>
      </c>
      <c r="AB655" s="6" t="inlineStr">
        <is>
          <t>Power Whip</t>
        </is>
      </c>
      <c r="AC655" s="30" t="n">
        <v>48</v>
      </c>
      <c r="AR655" s="31" t="n"/>
    </row>
    <row r="656">
      <c r="A656" s="7" t="inlineStr">
        <is>
          <t>QUILLADIN</t>
        </is>
      </c>
      <c r="B656" s="6" t="inlineStr">
        <is>
          <t>Tackle</t>
        </is>
      </c>
      <c r="C656" s="30" t="n">
        <v>1</v>
      </c>
      <c r="D656" s="6" t="inlineStr">
        <is>
          <t>Leer</t>
        </is>
      </c>
      <c r="E656" s="30" t="n">
        <v>1</v>
      </c>
      <c r="F656" s="6" t="inlineStr">
        <is>
          <t>Absorb</t>
        </is>
      </c>
      <c r="G656" s="30" t="n">
        <v>5</v>
      </c>
      <c r="H656" s="6" t="inlineStr">
        <is>
          <t>Vine Whip</t>
        </is>
      </c>
      <c r="I656" s="30" t="n">
        <v>8</v>
      </c>
      <c r="J656" s="6" t="inlineStr">
        <is>
          <t>Leech Seed</t>
        </is>
      </c>
      <c r="K656" s="30" t="n">
        <v>12</v>
      </c>
      <c r="L656" s="6" t="inlineStr">
        <is>
          <t>Razor Leaf</t>
        </is>
      </c>
      <c r="M656" s="30" t="n">
        <v>16</v>
      </c>
      <c r="N656" s="6" t="inlineStr">
        <is>
          <t>Mega Drain</t>
        </is>
      </c>
      <c r="O656" s="30" t="n">
        <v>20</v>
      </c>
      <c r="P656" s="6" t="inlineStr">
        <is>
          <t>Synthesis</t>
        </is>
      </c>
      <c r="Q656" s="30" t="n">
        <v>24</v>
      </c>
      <c r="R656" s="6" t="inlineStr">
        <is>
          <t>Seed Bomb</t>
        </is>
      </c>
      <c r="S656" s="30" t="n">
        <v>28</v>
      </c>
      <c r="T656" s="6" t="inlineStr">
        <is>
          <t>Giga Drain</t>
        </is>
      </c>
      <c r="U656" s="30" t="n">
        <v>32</v>
      </c>
      <c r="V656" s="6" t="inlineStr">
        <is>
          <t>Energy Ball</t>
        </is>
      </c>
      <c r="W656" s="30" t="n">
        <v>36</v>
      </c>
      <c r="X656" s="6" t="inlineStr">
        <is>
          <t>Spiky Shield</t>
        </is>
      </c>
      <c r="Y656" s="30" t="n">
        <v>37</v>
      </c>
      <c r="Z656" s="6" t="inlineStr">
        <is>
          <t>Leaf Blade</t>
        </is>
      </c>
      <c r="AA656" s="30" t="n">
        <v>40</v>
      </c>
      <c r="AB656" s="6" t="inlineStr">
        <is>
          <t>Petal Blizzard</t>
        </is>
      </c>
      <c r="AC656" s="30" t="n">
        <v>44</v>
      </c>
      <c r="AD656" s="6" t="inlineStr">
        <is>
          <t>Power Whip</t>
        </is>
      </c>
      <c r="AE656" s="30" t="n">
        <v>48</v>
      </c>
      <c r="AR656" s="31" t="n"/>
    </row>
    <row r="657">
      <c r="A657" s="7" t="inlineStr">
        <is>
          <t>CHESNAUGHT</t>
        </is>
      </c>
      <c r="B657" s="6" t="inlineStr">
        <is>
          <t>Tackle</t>
        </is>
      </c>
      <c r="C657" s="30" t="n">
        <v>1</v>
      </c>
      <c r="D657" s="6" t="inlineStr">
        <is>
          <t>Leer</t>
        </is>
      </c>
      <c r="E657" s="30" t="n">
        <v>1</v>
      </c>
      <c r="F657" s="6" t="inlineStr">
        <is>
          <t>Absorb</t>
        </is>
      </c>
      <c r="G657" s="30" t="n">
        <v>5</v>
      </c>
      <c r="H657" s="6" t="inlineStr">
        <is>
          <t>Vine Whip</t>
        </is>
      </c>
      <c r="I657" s="30" t="n">
        <v>8</v>
      </c>
      <c r="J657" s="6" t="inlineStr">
        <is>
          <t>Leech Seed</t>
        </is>
      </c>
      <c r="K657" s="30" t="n">
        <v>12</v>
      </c>
      <c r="L657" s="6" t="inlineStr">
        <is>
          <t>Razor Leaf</t>
        </is>
      </c>
      <c r="M657" s="30" t="n">
        <v>16</v>
      </c>
      <c r="N657" s="6" t="inlineStr">
        <is>
          <t>Mega Drain</t>
        </is>
      </c>
      <c r="O657" s="30" t="n">
        <v>20</v>
      </c>
      <c r="P657" s="6" t="inlineStr">
        <is>
          <t>Synthesis</t>
        </is>
      </c>
      <c r="Q657" s="30" t="n">
        <v>24</v>
      </c>
      <c r="R657" s="6" t="inlineStr">
        <is>
          <t>Seed Bomb</t>
        </is>
      </c>
      <c r="S657" s="30" t="n">
        <v>28</v>
      </c>
      <c r="T657" s="6" t="inlineStr">
        <is>
          <t>Giga Drain</t>
        </is>
      </c>
      <c r="U657" s="30" t="n">
        <v>32</v>
      </c>
      <c r="V657" s="6" t="inlineStr">
        <is>
          <t>Energy Ball</t>
        </is>
      </c>
      <c r="W657" s="30" t="n">
        <v>36</v>
      </c>
      <c r="X657" s="6" t="inlineStr">
        <is>
          <t>Leaf Blade</t>
        </is>
      </c>
      <c r="Y657" s="30" t="n">
        <v>40</v>
      </c>
      <c r="Z657" s="6" t="inlineStr">
        <is>
          <t>Drain Punch</t>
        </is>
      </c>
      <c r="AA657" s="30" t="n">
        <v>42</v>
      </c>
      <c r="AB657" s="6" t="inlineStr">
        <is>
          <t>Petal Blizzard</t>
        </is>
      </c>
      <c r="AC657" s="30" t="n">
        <v>44</v>
      </c>
      <c r="AD657" s="6" t="inlineStr">
        <is>
          <t>Power Whip</t>
        </is>
      </c>
      <c r="AE657" s="30" t="n">
        <v>48</v>
      </c>
      <c r="AR657" s="31" t="n"/>
    </row>
    <row r="658">
      <c r="A658" s="7" t="inlineStr">
        <is>
          <t>FENNEKIN</t>
        </is>
      </c>
      <c r="B658" s="6" t="inlineStr">
        <is>
          <t>Tackle</t>
        </is>
      </c>
      <c r="C658" s="30" t="n">
        <v>1</v>
      </c>
      <c r="D658" s="6" t="inlineStr">
        <is>
          <t>Growl</t>
        </is>
      </c>
      <c r="E658" s="30" t="n">
        <v>1</v>
      </c>
      <c r="F658" s="6" t="inlineStr">
        <is>
          <t>Ember</t>
        </is>
      </c>
      <c r="G658" s="30" t="n">
        <v>5</v>
      </c>
      <c r="H658" s="6" t="inlineStr">
        <is>
          <t>Quick Attack</t>
        </is>
      </c>
      <c r="I658" s="30" t="n">
        <v>8</v>
      </c>
      <c r="J658" s="6" t="inlineStr">
        <is>
          <t>Flame Charge</t>
        </is>
      </c>
      <c r="K658" s="30" t="n">
        <v>12</v>
      </c>
      <c r="L658" s="6" t="inlineStr">
        <is>
          <t>Fire Spin</t>
        </is>
      </c>
      <c r="M658" s="30" t="n">
        <v>16</v>
      </c>
      <c r="N658" s="6" t="inlineStr">
        <is>
          <t>Fire Fang</t>
        </is>
      </c>
      <c r="O658" s="30" t="n">
        <v>20</v>
      </c>
      <c r="P658" s="6" t="inlineStr">
        <is>
          <t>Will O Wisp</t>
        </is>
      </c>
      <c r="Q658" s="30" t="n">
        <v>24</v>
      </c>
      <c r="R658" s="6" t="inlineStr">
        <is>
          <t>Flame Burst</t>
        </is>
      </c>
      <c r="S658" s="30" t="n">
        <v>28</v>
      </c>
      <c r="T658" s="6" t="inlineStr">
        <is>
          <t>Flamethrower</t>
        </is>
      </c>
      <c r="U658" s="30" t="n">
        <v>32</v>
      </c>
      <c r="V658" s="6" t="inlineStr">
        <is>
          <t>Psyshock</t>
        </is>
      </c>
      <c r="W658" s="30" t="n">
        <v>36</v>
      </c>
      <c r="X658" s="6" t="inlineStr">
        <is>
          <t>Heat Wave</t>
        </is>
      </c>
      <c r="Y658" s="30" t="n">
        <v>40</v>
      </c>
      <c r="Z658" s="6" t="inlineStr">
        <is>
          <t>Fire Blast</t>
        </is>
      </c>
      <c r="AA658" s="30" t="n">
        <v>44</v>
      </c>
      <c r="AB658" s="6" t="inlineStr">
        <is>
          <t>Flare Blitz</t>
        </is>
      </c>
      <c r="AC658" s="30" t="n">
        <v>48</v>
      </c>
      <c r="AR658" s="31" t="n"/>
    </row>
    <row r="659">
      <c r="A659" s="7" t="inlineStr">
        <is>
          <t>BRAIXEN</t>
        </is>
      </c>
      <c r="B659" s="6" t="inlineStr">
        <is>
          <t>Tackle</t>
        </is>
      </c>
      <c r="C659" s="30" t="n">
        <v>1</v>
      </c>
      <c r="D659" s="6" t="inlineStr">
        <is>
          <t>Growl</t>
        </is>
      </c>
      <c r="E659" s="30" t="n">
        <v>1</v>
      </c>
      <c r="F659" s="6" t="inlineStr">
        <is>
          <t>Ember</t>
        </is>
      </c>
      <c r="G659" s="30" t="n">
        <v>5</v>
      </c>
      <c r="H659" s="6" t="inlineStr">
        <is>
          <t>Quick Attack</t>
        </is>
      </c>
      <c r="I659" s="30" t="n">
        <v>8</v>
      </c>
      <c r="J659" s="6" t="inlineStr">
        <is>
          <t>Flame Charge</t>
        </is>
      </c>
      <c r="K659" s="30" t="n">
        <v>12</v>
      </c>
      <c r="L659" s="6" t="inlineStr">
        <is>
          <t>Fire Spin</t>
        </is>
      </c>
      <c r="M659" s="30" t="n">
        <v>16</v>
      </c>
      <c r="N659" s="6" t="inlineStr">
        <is>
          <t>Fire Fang</t>
        </is>
      </c>
      <c r="O659" s="30" t="n">
        <v>20</v>
      </c>
      <c r="P659" s="6" t="inlineStr">
        <is>
          <t>Will O Wisp</t>
        </is>
      </c>
      <c r="Q659" s="30" t="n">
        <v>24</v>
      </c>
      <c r="R659" s="6" t="inlineStr">
        <is>
          <t>Flame Burst</t>
        </is>
      </c>
      <c r="S659" s="30" t="n">
        <v>28</v>
      </c>
      <c r="T659" s="6" t="inlineStr">
        <is>
          <t>Flamethrower</t>
        </is>
      </c>
      <c r="U659" s="30" t="n">
        <v>32</v>
      </c>
      <c r="V659" s="6" t="inlineStr">
        <is>
          <t>Psyshock</t>
        </is>
      </c>
      <c r="W659" s="30" t="n">
        <v>36</v>
      </c>
      <c r="X659" s="6" t="inlineStr">
        <is>
          <t>Mystical Fire</t>
        </is>
      </c>
      <c r="Y659" s="30" t="n">
        <v>37</v>
      </c>
      <c r="Z659" s="6" t="inlineStr">
        <is>
          <t>Heat Wave</t>
        </is>
      </c>
      <c r="AA659" s="30" t="n">
        <v>40</v>
      </c>
      <c r="AB659" s="6" t="inlineStr">
        <is>
          <t>Fire Blast</t>
        </is>
      </c>
      <c r="AC659" s="30" t="n">
        <v>44</v>
      </c>
      <c r="AD659" s="6" t="inlineStr">
        <is>
          <t>Flare Blitz</t>
        </is>
      </c>
      <c r="AE659" s="30" t="n">
        <v>48</v>
      </c>
      <c r="AR659" s="31" t="n"/>
    </row>
    <row r="660">
      <c r="A660" s="7" t="inlineStr">
        <is>
          <t>DELPHOX</t>
        </is>
      </c>
      <c r="B660" s="6" t="inlineStr">
        <is>
          <t>Tackle</t>
        </is>
      </c>
      <c r="C660" s="30" t="n">
        <v>1</v>
      </c>
      <c r="D660" s="6" t="inlineStr">
        <is>
          <t>Growl</t>
        </is>
      </c>
      <c r="E660" s="30" t="n">
        <v>1</v>
      </c>
      <c r="F660" s="6" t="inlineStr">
        <is>
          <t>Ember</t>
        </is>
      </c>
      <c r="G660" s="30" t="n">
        <v>5</v>
      </c>
      <c r="H660" s="6" t="inlineStr">
        <is>
          <t>Quick Attack</t>
        </is>
      </c>
      <c r="I660" s="30" t="n">
        <v>8</v>
      </c>
      <c r="J660" s="6" t="inlineStr">
        <is>
          <t>Flame Charge</t>
        </is>
      </c>
      <c r="K660" s="30" t="n">
        <v>12</v>
      </c>
      <c r="L660" s="6" t="inlineStr">
        <is>
          <t>Fire Spin</t>
        </is>
      </c>
      <c r="M660" s="30" t="n">
        <v>16</v>
      </c>
      <c r="N660" s="6" t="inlineStr">
        <is>
          <t>Fire Fang</t>
        </is>
      </c>
      <c r="O660" s="30" t="n">
        <v>20</v>
      </c>
      <c r="P660" s="6" t="inlineStr">
        <is>
          <t>Will O Wisp</t>
        </is>
      </c>
      <c r="Q660" s="30" t="n">
        <v>24</v>
      </c>
      <c r="R660" s="6" t="inlineStr">
        <is>
          <t>Flame Burst</t>
        </is>
      </c>
      <c r="S660" s="30" t="n">
        <v>28</v>
      </c>
      <c r="T660" s="6" t="inlineStr">
        <is>
          <t>Flamethrower</t>
        </is>
      </c>
      <c r="U660" s="30" t="n">
        <v>32</v>
      </c>
      <c r="V660" s="6" t="inlineStr">
        <is>
          <t>Psyshock</t>
        </is>
      </c>
      <c r="W660" s="30" t="n">
        <v>36</v>
      </c>
      <c r="X660" s="6" t="inlineStr">
        <is>
          <t>Heat Wave</t>
        </is>
      </c>
      <c r="Y660" s="30" t="n">
        <v>40</v>
      </c>
      <c r="Z660" s="6" t="inlineStr">
        <is>
          <t>Fire Blast</t>
        </is>
      </c>
      <c r="AA660" s="30" t="n">
        <v>44</v>
      </c>
      <c r="AB660" s="6" t="inlineStr">
        <is>
          <t>Aura Sphere</t>
        </is>
      </c>
      <c r="AC660" s="30" t="n">
        <v>45</v>
      </c>
      <c r="AD660" s="6" t="inlineStr">
        <is>
          <t>Flare Blitz</t>
        </is>
      </c>
      <c r="AE660" s="30" t="n">
        <v>48</v>
      </c>
      <c r="AR660" s="31" t="n"/>
    </row>
    <row r="661">
      <c r="A661" s="7" t="inlineStr">
        <is>
          <t>FROAKIE</t>
        </is>
      </c>
      <c r="B661" s="6" t="inlineStr">
        <is>
          <t>Pound</t>
        </is>
      </c>
      <c r="C661" s="30" t="n">
        <v>1</v>
      </c>
      <c r="D661" s="6" t="inlineStr">
        <is>
          <t>Growl</t>
        </is>
      </c>
      <c r="E661" s="30" t="n">
        <v>1</v>
      </c>
      <c r="F661" s="6" t="inlineStr">
        <is>
          <t>Water Gun</t>
        </is>
      </c>
      <c r="G661" s="30" t="n">
        <v>5</v>
      </c>
      <c r="H661" s="6" t="inlineStr">
        <is>
          <t>Quick Attack</t>
        </is>
      </c>
      <c r="I661" s="30" t="n">
        <v>8</v>
      </c>
      <c r="J661" s="6" t="inlineStr">
        <is>
          <t>Lick</t>
        </is>
      </c>
      <c r="K661" s="30" t="n">
        <v>11</v>
      </c>
      <c r="L661" s="6" t="inlineStr">
        <is>
          <t>Water Pulse</t>
        </is>
      </c>
      <c r="M661" s="30" t="n">
        <v>14</v>
      </c>
      <c r="N661" s="6" t="inlineStr">
        <is>
          <t>Smokescreen</t>
        </is>
      </c>
      <c r="O661" s="30" t="n">
        <v>17</v>
      </c>
      <c r="P661" s="6" t="inlineStr">
        <is>
          <t>Round</t>
        </is>
      </c>
      <c r="Q661" s="30" t="n">
        <v>20</v>
      </c>
      <c r="R661" s="6" t="inlineStr">
        <is>
          <t>Bounce</t>
        </is>
      </c>
      <c r="S661" s="30" t="n">
        <v>23</v>
      </c>
      <c r="T661" s="6" t="inlineStr">
        <is>
          <t>Extrasensory</t>
        </is>
      </c>
      <c r="U661" s="30" t="n">
        <v>26</v>
      </c>
      <c r="V661" s="6" t="inlineStr">
        <is>
          <t>Substitute</t>
        </is>
      </c>
      <c r="W661" s="30" t="n">
        <v>29</v>
      </c>
      <c r="X661" s="6" t="inlineStr">
        <is>
          <t>Hydro Pump</t>
        </is>
      </c>
      <c r="Y661" s="30" t="n">
        <v>32</v>
      </c>
      <c r="Z661" s="6" t="inlineStr">
        <is>
          <t>Dark Pulse</t>
        </is>
      </c>
      <c r="AA661" s="30" t="n">
        <v>35</v>
      </c>
      <c r="AR661" s="31" t="n"/>
    </row>
    <row r="662">
      <c r="A662" s="7" t="inlineStr">
        <is>
          <t>FROGADIER</t>
        </is>
      </c>
      <c r="B662" s="6" t="inlineStr">
        <is>
          <t>Pound</t>
        </is>
      </c>
      <c r="C662" s="30" t="n">
        <v>1</v>
      </c>
      <c r="D662" s="6" t="inlineStr">
        <is>
          <t>Growl</t>
        </is>
      </c>
      <c r="E662" s="30" t="n">
        <v>1</v>
      </c>
      <c r="F662" s="6" t="inlineStr">
        <is>
          <t>Water Gun</t>
        </is>
      </c>
      <c r="G662" s="30" t="n">
        <v>5</v>
      </c>
      <c r="H662" s="6" t="inlineStr">
        <is>
          <t>Quick Attack</t>
        </is>
      </c>
      <c r="I662" s="30" t="n">
        <v>8</v>
      </c>
      <c r="J662" s="6" t="inlineStr">
        <is>
          <t>Lick</t>
        </is>
      </c>
      <c r="K662" s="30" t="n">
        <v>11</v>
      </c>
      <c r="L662" s="6" t="inlineStr">
        <is>
          <t>Water Pulse</t>
        </is>
      </c>
      <c r="M662" s="30" t="n">
        <v>14</v>
      </c>
      <c r="N662" s="6" t="inlineStr">
        <is>
          <t>Smokescreen</t>
        </is>
      </c>
      <c r="O662" s="30" t="n">
        <v>17</v>
      </c>
      <c r="P662" s="6" t="inlineStr">
        <is>
          <t>Round</t>
        </is>
      </c>
      <c r="Q662" s="30" t="n">
        <v>20</v>
      </c>
      <c r="R662" s="6" t="inlineStr">
        <is>
          <t>Bounce</t>
        </is>
      </c>
      <c r="S662" s="30" t="n">
        <v>23</v>
      </c>
      <c r="T662" s="6" t="inlineStr">
        <is>
          <t>Extrasensory</t>
        </is>
      </c>
      <c r="U662" s="30" t="n">
        <v>26</v>
      </c>
      <c r="V662" s="6" t="inlineStr">
        <is>
          <t>Substitute</t>
        </is>
      </c>
      <c r="W662" s="30" t="n">
        <v>29</v>
      </c>
      <c r="X662" s="6" t="inlineStr">
        <is>
          <t>Hydro Pump</t>
        </is>
      </c>
      <c r="Y662" s="30" t="n">
        <v>32</v>
      </c>
      <c r="Z662" s="6" t="inlineStr">
        <is>
          <t>U Turn</t>
        </is>
      </c>
      <c r="AA662" s="30" t="n">
        <v>33</v>
      </c>
      <c r="AB662" s="6" t="inlineStr">
        <is>
          <t>Dark Pulse</t>
        </is>
      </c>
      <c r="AC662" s="30" t="n">
        <v>35</v>
      </c>
      <c r="AR662" s="31" t="n"/>
    </row>
    <row r="663">
      <c r="A663" s="7" t="inlineStr">
        <is>
          <t>GRENINJA</t>
        </is>
      </c>
      <c r="B663" s="6" t="inlineStr">
        <is>
          <t>Pound</t>
        </is>
      </c>
      <c r="C663" s="30" t="n">
        <v>1</v>
      </c>
      <c r="D663" s="6" t="inlineStr">
        <is>
          <t>Growl</t>
        </is>
      </c>
      <c r="E663" s="30" t="n">
        <v>1</v>
      </c>
      <c r="F663" s="6" t="inlineStr">
        <is>
          <t>Water Gun</t>
        </is>
      </c>
      <c r="G663" s="30" t="n">
        <v>5</v>
      </c>
      <c r="H663" s="6" t="inlineStr">
        <is>
          <t>Quick Attack</t>
        </is>
      </c>
      <c r="I663" s="30" t="n">
        <v>8</v>
      </c>
      <c r="J663" s="6" t="inlineStr">
        <is>
          <t>Lick</t>
        </is>
      </c>
      <c r="K663" s="30" t="n">
        <v>11</v>
      </c>
      <c r="L663" s="6" t="inlineStr">
        <is>
          <t>Water Pulse</t>
        </is>
      </c>
      <c r="M663" s="30" t="n">
        <v>14</v>
      </c>
      <c r="N663" s="6" t="inlineStr">
        <is>
          <t>Smokescreen</t>
        </is>
      </c>
      <c r="O663" s="30" t="n">
        <v>17</v>
      </c>
      <c r="P663" s="6" t="inlineStr">
        <is>
          <t>Round</t>
        </is>
      </c>
      <c r="Q663" s="30" t="n">
        <v>20</v>
      </c>
      <c r="R663" s="6" t="inlineStr">
        <is>
          <t>Bounce</t>
        </is>
      </c>
      <c r="S663" s="30" t="n">
        <v>23</v>
      </c>
      <c r="T663" s="6" t="inlineStr">
        <is>
          <t>Water Shuriken</t>
        </is>
      </c>
      <c r="U663" s="30" t="n">
        <v>24</v>
      </c>
      <c r="V663" s="6" t="inlineStr">
        <is>
          <t>Extrasensory</t>
        </is>
      </c>
      <c r="W663" s="30" t="n">
        <v>26</v>
      </c>
      <c r="X663" s="6" t="inlineStr">
        <is>
          <t>Spikes</t>
        </is>
      </c>
      <c r="Y663" s="30" t="n">
        <v>28</v>
      </c>
      <c r="Z663" s="6" t="inlineStr">
        <is>
          <t>Substitute</t>
        </is>
      </c>
      <c r="AA663" s="30" t="n">
        <v>29</v>
      </c>
      <c r="AB663" s="6" t="inlineStr">
        <is>
          <t>Hydro Pump</t>
        </is>
      </c>
      <c r="AC663" s="30" t="n">
        <v>32</v>
      </c>
      <c r="AD663" s="6" t="inlineStr">
        <is>
          <t>U Turn</t>
        </is>
      </c>
      <c r="AE663" s="30" t="n">
        <v>33</v>
      </c>
      <c r="AF663" s="6" t="inlineStr">
        <is>
          <t>Dark Pulse</t>
        </is>
      </c>
      <c r="AG663" s="30" t="n">
        <v>35</v>
      </c>
      <c r="AH663" s="6" t="inlineStr">
        <is>
          <t>Ice Beam</t>
        </is>
      </c>
      <c r="AI663" s="30" t="n">
        <v>40</v>
      </c>
      <c r="AR663" s="31" t="n"/>
    </row>
    <row r="664">
      <c r="A664" s="7" t="inlineStr">
        <is>
          <t>BUNNELBY</t>
        </is>
      </c>
      <c r="B664" s="6" t="inlineStr">
        <is>
          <t>Tackle</t>
        </is>
      </c>
      <c r="C664" s="30" t="n">
        <v>1</v>
      </c>
      <c r="D664" s="6" t="inlineStr">
        <is>
          <t>Quick Attack</t>
        </is>
      </c>
      <c r="E664" s="30" t="n">
        <v>1</v>
      </c>
      <c r="F664" s="6" t="inlineStr">
        <is>
          <t>Leer</t>
        </is>
      </c>
      <c r="G664" s="30" t="n">
        <v>5</v>
      </c>
      <c r="H664" s="6" t="inlineStr">
        <is>
          <t>Headbutt</t>
        </is>
      </c>
      <c r="I664" s="30" t="n">
        <v>8</v>
      </c>
      <c r="J664" s="6" t="inlineStr">
        <is>
          <t>Work Up</t>
        </is>
      </c>
      <c r="K664" s="30" t="n">
        <v>12</v>
      </c>
      <c r="L664" s="6" t="inlineStr">
        <is>
          <t>Take Down</t>
        </is>
      </c>
      <c r="M664" s="30" t="n">
        <v>16</v>
      </c>
      <c r="N664" s="6" t="inlineStr">
        <is>
          <t>Facade</t>
        </is>
      </c>
      <c r="O664" s="30" t="n">
        <v>20</v>
      </c>
      <c r="P664" s="6" t="inlineStr">
        <is>
          <t>Helping Hand</t>
        </is>
      </c>
      <c r="Q664" s="30" t="n">
        <v>24</v>
      </c>
      <c r="R664" s="6" t="inlineStr">
        <is>
          <t>Body Slam</t>
        </is>
      </c>
      <c r="S664" s="30" t="n">
        <v>28</v>
      </c>
      <c r="T664" s="6" t="inlineStr">
        <is>
          <t>Crunch</t>
        </is>
      </c>
      <c r="U664" s="30" t="n">
        <v>32</v>
      </c>
      <c r="V664" s="6" t="inlineStr">
        <is>
          <t>Retaliate</t>
        </is>
      </c>
      <c r="W664" s="30" t="n">
        <v>36</v>
      </c>
      <c r="X664" s="6" t="inlineStr">
        <is>
          <t>Hyper Voice</t>
        </is>
      </c>
      <c r="Y664" s="30" t="n">
        <v>40</v>
      </c>
      <c r="Z664" s="6" t="inlineStr">
        <is>
          <t>Double Edge</t>
        </is>
      </c>
      <c r="AA664" s="30" t="n">
        <v>44</v>
      </c>
      <c r="AB664" s="6" t="inlineStr">
        <is>
          <t>Giga Impact</t>
        </is>
      </c>
      <c r="AC664" s="30" t="n">
        <v>48</v>
      </c>
      <c r="AR664" s="31" t="n"/>
    </row>
    <row r="665">
      <c r="A665" s="7" t="inlineStr">
        <is>
          <t>DIGGERSBY</t>
        </is>
      </c>
      <c r="B665" s="6" t="inlineStr">
        <is>
          <t>Tackle</t>
        </is>
      </c>
      <c r="C665" s="30" t="n">
        <v>1</v>
      </c>
      <c r="D665" s="6" t="inlineStr">
        <is>
          <t>Quick Attack</t>
        </is>
      </c>
      <c r="E665" s="30" t="n">
        <v>1</v>
      </c>
      <c r="F665" s="6" t="inlineStr">
        <is>
          <t>Leer</t>
        </is>
      </c>
      <c r="G665" s="30" t="n">
        <v>5</v>
      </c>
      <c r="H665" s="6" t="inlineStr">
        <is>
          <t>Headbutt</t>
        </is>
      </c>
      <c r="I665" s="30" t="n">
        <v>8</v>
      </c>
      <c r="J665" s="6" t="inlineStr">
        <is>
          <t>Work Up</t>
        </is>
      </c>
      <c r="K665" s="30" t="n">
        <v>12</v>
      </c>
      <c r="L665" s="6" t="inlineStr">
        <is>
          <t>Take Down</t>
        </is>
      </c>
      <c r="M665" s="30" t="n">
        <v>16</v>
      </c>
      <c r="N665" s="6" t="inlineStr">
        <is>
          <t>Facade</t>
        </is>
      </c>
      <c r="O665" s="30" t="n">
        <v>20</v>
      </c>
      <c r="P665" s="6" t="inlineStr">
        <is>
          <t>Helping Hand</t>
        </is>
      </c>
      <c r="Q665" s="30" t="n">
        <v>24</v>
      </c>
      <c r="R665" s="6" t="inlineStr">
        <is>
          <t>Body Slam</t>
        </is>
      </c>
      <c r="S665" s="30" t="n">
        <v>28</v>
      </c>
      <c r="T665" s="6" t="inlineStr">
        <is>
          <t>Crunch</t>
        </is>
      </c>
      <c r="U665" s="30" t="n">
        <v>32</v>
      </c>
      <c r="V665" s="6" t="inlineStr">
        <is>
          <t>Retaliate</t>
        </is>
      </c>
      <c r="W665" s="30" t="n">
        <v>36</v>
      </c>
      <c r="X665" s="6" t="inlineStr">
        <is>
          <t>Spikes</t>
        </is>
      </c>
      <c r="Y665" s="30" t="n">
        <v>38</v>
      </c>
      <c r="Z665" s="6" t="inlineStr">
        <is>
          <t>Hyper Voice</t>
        </is>
      </c>
      <c r="AA665" s="30" t="n">
        <v>40</v>
      </c>
      <c r="AB665" s="6" t="inlineStr">
        <is>
          <t>Double Edge</t>
        </is>
      </c>
      <c r="AC665" s="30" t="n">
        <v>44</v>
      </c>
      <c r="AD665" s="6" t="inlineStr">
        <is>
          <t>Giga Impact</t>
        </is>
      </c>
      <c r="AE665" s="30" t="n">
        <v>48</v>
      </c>
      <c r="AR665" s="31" t="n"/>
    </row>
    <row r="666">
      <c r="A666" s="7" t="inlineStr">
        <is>
          <t>FLETCHLING</t>
        </is>
      </c>
      <c r="B666" s="6" t="inlineStr">
        <is>
          <t>Gust</t>
        </is>
      </c>
      <c r="C666" s="30" t="n">
        <v>1</v>
      </c>
      <c r="D666" s="6" t="inlineStr">
        <is>
          <t>Leer</t>
        </is>
      </c>
      <c r="E666" s="30" t="n">
        <v>1</v>
      </c>
      <c r="F666" s="6" t="inlineStr">
        <is>
          <t>Quick Attack</t>
        </is>
      </c>
      <c r="G666" s="30" t="n">
        <v>5</v>
      </c>
      <c r="H666" s="6" t="inlineStr">
        <is>
          <t>Wing Attack</t>
        </is>
      </c>
      <c r="I666" s="30" t="n">
        <v>8</v>
      </c>
      <c r="J666" s="6" t="inlineStr">
        <is>
          <t>Roost</t>
        </is>
      </c>
      <c r="K666" s="30" t="n">
        <v>12</v>
      </c>
      <c r="L666" s="6" t="inlineStr">
        <is>
          <t>Air Cutter</t>
        </is>
      </c>
      <c r="M666" s="30" t="n">
        <v>16</v>
      </c>
      <c r="N666" s="6" t="inlineStr">
        <is>
          <t>Feather Dance</t>
        </is>
      </c>
      <c r="O666" s="30" t="n">
        <v>20</v>
      </c>
      <c r="P666" s="6" t="inlineStr">
        <is>
          <t>Aerial Ace</t>
        </is>
      </c>
      <c r="Q666" s="30" t="n">
        <v>24</v>
      </c>
      <c r="R666" s="6" t="inlineStr">
        <is>
          <t>Flame Charge</t>
        </is>
      </c>
      <c r="S666" s="30" t="n">
        <v>28</v>
      </c>
      <c r="T666" s="6" t="inlineStr">
        <is>
          <t>Acrobatics</t>
        </is>
      </c>
      <c r="U666" s="30" t="n">
        <v>32</v>
      </c>
      <c r="V666" s="6" t="inlineStr">
        <is>
          <t>Agility</t>
        </is>
      </c>
      <c r="W666" s="30" t="n">
        <v>36</v>
      </c>
      <c r="X666" s="6" t="inlineStr">
        <is>
          <t>Brave Bird</t>
        </is>
      </c>
      <c r="Y666" s="30" t="n">
        <v>40</v>
      </c>
      <c r="AR666" s="31" t="n"/>
    </row>
    <row r="667">
      <c r="A667" s="7" t="inlineStr">
        <is>
          <t>FLETCHINDER</t>
        </is>
      </c>
      <c r="B667" s="6" t="inlineStr">
        <is>
          <t>Ember</t>
        </is>
      </c>
      <c r="C667" s="30" t="inlineStr">
        <is>
          <t>Evo</t>
        </is>
      </c>
      <c r="D667" s="6" t="inlineStr">
        <is>
          <t>Gust</t>
        </is>
      </c>
      <c r="E667" s="30" t="n">
        <v>1</v>
      </c>
      <c r="F667" s="6" t="inlineStr">
        <is>
          <t>Leer</t>
        </is>
      </c>
      <c r="G667" s="30" t="n">
        <v>1</v>
      </c>
      <c r="H667" s="6" t="inlineStr">
        <is>
          <t>Quick Attack</t>
        </is>
      </c>
      <c r="I667" s="30" t="n">
        <v>5</v>
      </c>
      <c r="J667" s="6" t="inlineStr">
        <is>
          <t>Wing Attack</t>
        </is>
      </c>
      <c r="K667" s="30" t="n">
        <v>8</v>
      </c>
      <c r="L667" s="6" t="inlineStr">
        <is>
          <t>Roost</t>
        </is>
      </c>
      <c r="M667" s="30" t="n">
        <v>12</v>
      </c>
      <c r="N667" s="6" t="inlineStr">
        <is>
          <t>Air Cutter</t>
        </is>
      </c>
      <c r="O667" s="30" t="n">
        <v>16</v>
      </c>
      <c r="P667" s="6" t="inlineStr">
        <is>
          <t>Feather Dance</t>
        </is>
      </c>
      <c r="Q667" s="30" t="n">
        <v>20</v>
      </c>
      <c r="R667" s="6" t="inlineStr">
        <is>
          <t>Flame Charge</t>
        </is>
      </c>
      <c r="S667" s="30" t="n">
        <v>22</v>
      </c>
      <c r="T667" s="6" t="inlineStr">
        <is>
          <t>Aerial Ace</t>
        </is>
      </c>
      <c r="U667" s="30" t="n">
        <v>24</v>
      </c>
      <c r="V667" s="6" t="inlineStr">
        <is>
          <t>Fire Fang</t>
        </is>
      </c>
      <c r="W667" s="30" t="n">
        <v>30</v>
      </c>
      <c r="X667" s="6" t="inlineStr">
        <is>
          <t>Acrobatics</t>
        </is>
      </c>
      <c r="Y667" s="30" t="n">
        <v>32</v>
      </c>
      <c r="Z667" s="6" t="inlineStr">
        <is>
          <t>Agility</t>
        </is>
      </c>
      <c r="AA667" s="30" t="n">
        <v>36</v>
      </c>
      <c r="AB667" s="6" t="inlineStr">
        <is>
          <t>Brave Bird</t>
        </is>
      </c>
      <c r="AC667" s="30" t="n">
        <v>40</v>
      </c>
      <c r="AD667" s="6" t="inlineStr">
        <is>
          <t>Flare Blitz</t>
        </is>
      </c>
      <c r="AE667" s="30" t="n">
        <v>44</v>
      </c>
      <c r="AR667" s="31" t="n"/>
    </row>
    <row r="668">
      <c r="A668" s="7" t="inlineStr">
        <is>
          <t>TALONFLAME</t>
        </is>
      </c>
      <c r="B668" s="6" t="inlineStr">
        <is>
          <t>Steel Wing</t>
        </is>
      </c>
      <c r="C668" s="30" t="inlineStr">
        <is>
          <t>Evo</t>
        </is>
      </c>
      <c r="D668" s="6" t="inlineStr">
        <is>
          <t>Gust</t>
        </is>
      </c>
      <c r="E668" s="30" t="n">
        <v>1</v>
      </c>
      <c r="F668" s="6" t="inlineStr">
        <is>
          <t>Leer</t>
        </is>
      </c>
      <c r="G668" s="30" t="n">
        <v>1</v>
      </c>
      <c r="H668" s="6" t="inlineStr">
        <is>
          <t>Quick Attack</t>
        </is>
      </c>
      <c r="I668" s="30" t="n">
        <v>5</v>
      </c>
      <c r="J668" s="6" t="inlineStr">
        <is>
          <t>Wing Attack</t>
        </is>
      </c>
      <c r="K668" s="30" t="n">
        <v>8</v>
      </c>
      <c r="L668" s="6" t="inlineStr">
        <is>
          <t>Roost</t>
        </is>
      </c>
      <c r="M668" s="30" t="n">
        <v>12</v>
      </c>
      <c r="N668" s="6" t="inlineStr">
        <is>
          <t>Air Cutter</t>
        </is>
      </c>
      <c r="O668" s="30" t="n">
        <v>16</v>
      </c>
      <c r="P668" s="6" t="inlineStr">
        <is>
          <t>Feather Dance</t>
        </is>
      </c>
      <c r="Q668" s="30" t="n">
        <v>20</v>
      </c>
      <c r="R668" s="6" t="inlineStr">
        <is>
          <t>Flame Charge</t>
        </is>
      </c>
      <c r="S668" s="30" t="n">
        <v>22</v>
      </c>
      <c r="T668" s="6" t="inlineStr">
        <is>
          <t>Aerial Ace</t>
        </is>
      </c>
      <c r="U668" s="30" t="n">
        <v>24</v>
      </c>
      <c r="V668" s="6" t="inlineStr">
        <is>
          <t>Fire Fang</t>
        </is>
      </c>
      <c r="W668" s="30" t="n">
        <v>30</v>
      </c>
      <c r="X668" s="6" t="inlineStr">
        <is>
          <t>Acrobatics</t>
        </is>
      </c>
      <c r="Y668" s="30" t="n">
        <v>32</v>
      </c>
      <c r="Z668" s="6" t="inlineStr">
        <is>
          <t>Agility</t>
        </is>
      </c>
      <c r="AA668" s="30" t="n">
        <v>36</v>
      </c>
      <c r="AB668" s="6" t="inlineStr">
        <is>
          <t>Brave Bird</t>
        </is>
      </c>
      <c r="AC668" s="30" t="n">
        <v>40</v>
      </c>
      <c r="AD668" s="6" t="inlineStr">
        <is>
          <t>Flare Blitz</t>
        </is>
      </c>
      <c r="AE668" s="30" t="n">
        <v>44</v>
      </c>
      <c r="AF668" s="6" t="inlineStr">
        <is>
          <t>Tailwind</t>
        </is>
      </c>
      <c r="AG668" s="30" t="n">
        <v>48</v>
      </c>
      <c r="AR668" s="31" t="n"/>
    </row>
    <row r="669">
      <c r="A669" s="7" t="inlineStr">
        <is>
          <t>LITLEO</t>
        </is>
      </c>
      <c r="B669" s="6" t="inlineStr">
        <is>
          <t>Tackle</t>
        </is>
      </c>
      <c r="C669" s="30" t="n">
        <v>1</v>
      </c>
      <c r="D669" s="6" t="inlineStr">
        <is>
          <t>Growl</t>
        </is>
      </c>
      <c r="E669" s="30" t="n">
        <v>1</v>
      </c>
      <c r="F669" s="6" t="inlineStr">
        <is>
          <t>Ember</t>
        </is>
      </c>
      <c r="G669" s="30" t="n">
        <v>5</v>
      </c>
      <c r="H669" s="6" t="inlineStr">
        <is>
          <t>Quick Attack</t>
        </is>
      </c>
      <c r="I669" s="30" t="n">
        <v>8</v>
      </c>
      <c r="J669" s="6" t="inlineStr">
        <is>
          <t>Flame Charge</t>
        </is>
      </c>
      <c r="K669" s="30" t="n">
        <v>12</v>
      </c>
      <c r="L669" s="6" t="inlineStr">
        <is>
          <t>Fire Spin</t>
        </is>
      </c>
      <c r="M669" s="30" t="n">
        <v>16</v>
      </c>
      <c r="N669" s="6" t="inlineStr">
        <is>
          <t>Fire Fang</t>
        </is>
      </c>
      <c r="O669" s="30" t="n">
        <v>20</v>
      </c>
      <c r="P669" s="6" t="inlineStr">
        <is>
          <t>Will O Wisp</t>
        </is>
      </c>
      <c r="Q669" s="30" t="n">
        <v>24</v>
      </c>
      <c r="R669" s="6" t="inlineStr">
        <is>
          <t>Flame Burst</t>
        </is>
      </c>
      <c r="S669" s="30" t="n">
        <v>28</v>
      </c>
      <c r="T669" s="6" t="inlineStr">
        <is>
          <t>Flamethrower</t>
        </is>
      </c>
      <c r="U669" s="30" t="n">
        <v>32</v>
      </c>
      <c r="V669" s="6" t="inlineStr">
        <is>
          <t>Echoed Voice</t>
        </is>
      </c>
      <c r="W669" s="30" t="n">
        <v>36</v>
      </c>
      <c r="X669" s="6" t="inlineStr">
        <is>
          <t>Hyper Voice</t>
        </is>
      </c>
      <c r="Y669" s="30" t="n">
        <v>36</v>
      </c>
      <c r="Z669" s="6" t="inlineStr">
        <is>
          <t>Heat Wave</t>
        </is>
      </c>
      <c r="AA669" s="30" t="n">
        <v>40</v>
      </c>
      <c r="AB669" s="6" t="inlineStr">
        <is>
          <t>Fire Blast</t>
        </is>
      </c>
      <c r="AC669" s="30" t="n">
        <v>44</v>
      </c>
      <c r="AD669" s="6" t="inlineStr">
        <is>
          <t>Flare Blitz</t>
        </is>
      </c>
      <c r="AE669" s="30" t="n">
        <v>48</v>
      </c>
      <c r="AR669" s="31" t="n"/>
    </row>
    <row r="670">
      <c r="A670" s="7" t="inlineStr">
        <is>
          <t>PYROAR</t>
        </is>
      </c>
      <c r="B670" s="6" t="inlineStr">
        <is>
          <t>Tackle</t>
        </is>
      </c>
      <c r="C670" s="30" t="n">
        <v>1</v>
      </c>
      <c r="D670" s="6" t="inlineStr">
        <is>
          <t>Growl</t>
        </is>
      </c>
      <c r="E670" s="30" t="n">
        <v>1</v>
      </c>
      <c r="F670" s="6" t="inlineStr">
        <is>
          <t>Ember</t>
        </is>
      </c>
      <c r="G670" s="30" t="n">
        <v>5</v>
      </c>
      <c r="H670" s="6" t="inlineStr">
        <is>
          <t>Quick Attack</t>
        </is>
      </c>
      <c r="I670" s="30" t="n">
        <v>8</v>
      </c>
      <c r="J670" s="6" t="inlineStr">
        <is>
          <t>Flame Charge</t>
        </is>
      </c>
      <c r="K670" s="30" t="n">
        <v>12</v>
      </c>
      <c r="L670" s="6" t="inlineStr">
        <is>
          <t>Fire Spin</t>
        </is>
      </c>
      <c r="M670" s="30" t="n">
        <v>16</v>
      </c>
      <c r="N670" s="6" t="inlineStr">
        <is>
          <t>Fire Fang</t>
        </is>
      </c>
      <c r="O670" s="30" t="n">
        <v>20</v>
      </c>
      <c r="P670" s="6" t="inlineStr">
        <is>
          <t>Hyper Voice</t>
        </is>
      </c>
      <c r="Q670" s="30" t="n">
        <v>24</v>
      </c>
      <c r="R670" s="6" t="inlineStr">
        <is>
          <t>Flame Burst</t>
        </is>
      </c>
      <c r="S670" s="30" t="n">
        <v>28</v>
      </c>
      <c r="T670" s="6" t="inlineStr">
        <is>
          <t>Flamethrower</t>
        </is>
      </c>
      <c r="U670" s="30" t="n">
        <v>32</v>
      </c>
      <c r="V670" s="6" t="inlineStr">
        <is>
          <t>Heat Wave</t>
        </is>
      </c>
      <c r="W670" s="30" t="n">
        <v>40</v>
      </c>
      <c r="X670" s="6" t="inlineStr">
        <is>
          <t>Fire Blast</t>
        </is>
      </c>
      <c r="Y670" s="30" t="n">
        <v>44</v>
      </c>
      <c r="Z670" s="6" t="inlineStr">
        <is>
          <t>Crunch</t>
        </is>
      </c>
      <c r="AA670" s="30" t="n">
        <v>44</v>
      </c>
      <c r="AB670" s="6" t="inlineStr">
        <is>
          <t>Noble Roar</t>
        </is>
      </c>
      <c r="AC670" s="30" t="n">
        <v>48</v>
      </c>
      <c r="AR670" s="31" t="n"/>
    </row>
    <row r="671">
      <c r="A671" s="7" t="inlineStr">
        <is>
          <t>SKIDDO</t>
        </is>
      </c>
      <c r="B671" s="6" t="inlineStr">
        <is>
          <t>Tackle</t>
        </is>
      </c>
      <c r="C671" s="30" t="n">
        <v>1</v>
      </c>
      <c r="D671" s="6" t="inlineStr">
        <is>
          <t>Growth</t>
        </is>
      </c>
      <c r="E671" s="30" t="n">
        <v>1</v>
      </c>
      <c r="F671" s="6" t="inlineStr">
        <is>
          <t>Vine Whip</t>
        </is>
      </c>
      <c r="G671" s="30" t="n">
        <v>5</v>
      </c>
      <c r="H671" s="6" t="inlineStr">
        <is>
          <t>Tail Whip</t>
        </is>
      </c>
      <c r="I671" s="30" t="n">
        <v>8</v>
      </c>
      <c r="J671" s="6" t="inlineStr">
        <is>
          <t>Leech Seed</t>
        </is>
      </c>
      <c r="K671" s="30" t="n">
        <v>11</v>
      </c>
      <c r="L671" s="6" t="inlineStr">
        <is>
          <t>Razor Leaf</t>
        </is>
      </c>
      <c r="M671" s="30" t="n">
        <v>14</v>
      </c>
      <c r="N671" s="6" t="inlineStr">
        <is>
          <t>Bulldoze</t>
        </is>
      </c>
      <c r="O671" s="30" t="n">
        <v>17</v>
      </c>
      <c r="P671" s="6" t="inlineStr">
        <is>
          <t>Synthesis</t>
        </is>
      </c>
      <c r="Q671" s="30" t="n">
        <v>20</v>
      </c>
      <c r="R671" s="6" t="inlineStr">
        <is>
          <t>Take Down</t>
        </is>
      </c>
      <c r="S671" s="30" t="n">
        <v>23</v>
      </c>
      <c r="T671" s="6" t="inlineStr">
        <is>
          <t>Bulk Up</t>
        </is>
      </c>
      <c r="U671" s="30" t="n">
        <v>26</v>
      </c>
      <c r="V671" s="6" t="inlineStr">
        <is>
          <t>Horn Leech</t>
        </is>
      </c>
      <c r="W671" s="30" t="n">
        <v>29</v>
      </c>
      <c r="X671" s="6" t="inlineStr">
        <is>
          <t>Rock Slide</t>
        </is>
      </c>
      <c r="Y671" s="30" t="n">
        <v>32</v>
      </c>
      <c r="Z671" s="6" t="inlineStr">
        <is>
          <t>Leaf Blade</t>
        </is>
      </c>
      <c r="AA671" s="30" t="n">
        <v>35</v>
      </c>
      <c r="AB671" s="6" t="inlineStr">
        <is>
          <t>Double Edge</t>
        </is>
      </c>
      <c r="AC671" s="30" t="n">
        <v>39</v>
      </c>
      <c r="AR671" s="31" t="n"/>
    </row>
    <row r="672">
      <c r="A672" s="7" t="inlineStr">
        <is>
          <t>GOGOAT</t>
        </is>
      </c>
      <c r="B672" s="6" t="inlineStr">
        <is>
          <t>Aerial Ace</t>
        </is>
      </c>
      <c r="C672" s="30" t="inlineStr">
        <is>
          <t>Evo</t>
        </is>
      </c>
      <c r="D672" s="6" t="inlineStr">
        <is>
          <t>Tackle</t>
        </is>
      </c>
      <c r="E672" s="30" t="n">
        <v>1</v>
      </c>
      <c r="F672" s="6" t="inlineStr">
        <is>
          <t>Growth</t>
        </is>
      </c>
      <c r="G672" s="30" t="n">
        <v>1</v>
      </c>
      <c r="H672" s="6" t="inlineStr">
        <is>
          <t>Vine Whip</t>
        </is>
      </c>
      <c r="I672" s="30" t="n">
        <v>5</v>
      </c>
      <c r="J672" s="6" t="inlineStr">
        <is>
          <t>Tail Whip</t>
        </is>
      </c>
      <c r="K672" s="30" t="n">
        <v>8</v>
      </c>
      <c r="L672" s="6" t="inlineStr">
        <is>
          <t>Leech Seed</t>
        </is>
      </c>
      <c r="M672" s="30" t="n">
        <v>11</v>
      </c>
      <c r="N672" s="6" t="inlineStr">
        <is>
          <t>Razor Leaf</t>
        </is>
      </c>
      <c r="O672" s="30" t="n">
        <v>14</v>
      </c>
      <c r="P672" s="6" t="inlineStr">
        <is>
          <t>Bulldoze</t>
        </is>
      </c>
      <c r="Q672" s="30" t="n">
        <v>17</v>
      </c>
      <c r="R672" s="6" t="inlineStr">
        <is>
          <t>Synthesis</t>
        </is>
      </c>
      <c r="S672" s="30" t="n">
        <v>20</v>
      </c>
      <c r="T672" s="6" t="inlineStr">
        <is>
          <t>Take Down</t>
        </is>
      </c>
      <c r="U672" s="30" t="n">
        <v>23</v>
      </c>
      <c r="V672" s="6" t="inlineStr">
        <is>
          <t>Bulk Up</t>
        </is>
      </c>
      <c r="W672" s="30" t="n">
        <v>26</v>
      </c>
      <c r="X672" s="6" t="inlineStr">
        <is>
          <t>Horn Leech</t>
        </is>
      </c>
      <c r="Y672" s="30" t="n">
        <v>29</v>
      </c>
      <c r="Z672" s="6" t="inlineStr">
        <is>
          <t>Rock Slide</t>
        </is>
      </c>
      <c r="AA672" s="30" t="n">
        <v>32</v>
      </c>
      <c r="AB672" s="6" t="inlineStr">
        <is>
          <t>Leaf Blade</t>
        </is>
      </c>
      <c r="AC672" s="30" t="n">
        <v>35</v>
      </c>
      <c r="AD672" s="6" t="inlineStr">
        <is>
          <t>Double Edge</t>
        </is>
      </c>
      <c r="AE672" s="30" t="n">
        <v>39</v>
      </c>
      <c r="AF672" s="6" t="inlineStr">
        <is>
          <t>Earthquake</t>
        </is>
      </c>
      <c r="AG672" s="30" t="n">
        <v>44</v>
      </c>
      <c r="AH672" s="6" t="inlineStr">
        <is>
          <t>Milk Drink</t>
        </is>
      </c>
      <c r="AI672" s="30" t="n">
        <v>48</v>
      </c>
      <c r="AR672" s="31" t="n"/>
    </row>
    <row r="673">
      <c r="A673" s="7" t="inlineStr">
        <is>
          <t>PANCHAM</t>
        </is>
      </c>
      <c r="B673" s="6" t="inlineStr">
        <is>
          <t>Tackle</t>
        </is>
      </c>
      <c r="C673" s="30" t="n">
        <v>1</v>
      </c>
      <c r="D673" s="6" t="inlineStr">
        <is>
          <t>Leer</t>
        </is>
      </c>
      <c r="E673" s="30" t="n">
        <v>1</v>
      </c>
      <c r="F673" s="6" t="inlineStr">
        <is>
          <t>Arm Thrust</t>
        </is>
      </c>
      <c r="G673" s="30" t="n">
        <v>5</v>
      </c>
      <c r="H673" s="6" t="inlineStr">
        <is>
          <t>Circle Throw</t>
        </is>
      </c>
      <c r="I673" s="30" t="n">
        <v>8</v>
      </c>
      <c r="J673" s="6" t="inlineStr">
        <is>
          <t>Work Up</t>
        </is>
      </c>
      <c r="K673" s="30" t="n">
        <v>11</v>
      </c>
      <c r="L673" s="6" t="inlineStr">
        <is>
          <t>Rock Smash</t>
        </is>
      </c>
      <c r="M673" s="30" t="n">
        <v>14</v>
      </c>
      <c r="N673" s="6" t="inlineStr">
        <is>
          <t>Karate Chop</t>
        </is>
      </c>
      <c r="O673" s="30" t="n">
        <v>17</v>
      </c>
      <c r="P673" s="6" t="inlineStr">
        <is>
          <t>Vital Throw</t>
        </is>
      </c>
      <c r="Q673" s="30" t="n">
        <v>20</v>
      </c>
      <c r="R673" s="6" t="inlineStr">
        <is>
          <t>Parting Shot</t>
        </is>
      </c>
      <c r="S673" s="30" t="n">
        <v>23</v>
      </c>
      <c r="T673" s="6" t="inlineStr">
        <is>
          <t>Crunch</t>
        </is>
      </c>
      <c r="U673" s="30" t="n">
        <v>26</v>
      </c>
      <c r="V673" s="6" t="inlineStr">
        <is>
          <t>Body Slam</t>
        </is>
      </c>
      <c r="W673" s="30" t="n">
        <v>29</v>
      </c>
      <c r="X673" s="6" t="inlineStr">
        <is>
          <t>Hammer Arm</t>
        </is>
      </c>
      <c r="Y673" s="30" t="n">
        <v>32</v>
      </c>
      <c r="Z673" s="6" t="inlineStr">
        <is>
          <t>Storm Throw</t>
        </is>
      </c>
      <c r="AA673" s="30" t="n">
        <v>36</v>
      </c>
      <c r="AR673" s="31" t="n"/>
    </row>
    <row r="674">
      <c r="A674" s="7" t="inlineStr">
        <is>
          <t>PANGORO</t>
        </is>
      </c>
      <c r="B674" s="6" t="inlineStr">
        <is>
          <t>Night Slash</t>
        </is>
      </c>
      <c r="C674" s="30" t="inlineStr">
        <is>
          <t>Evo</t>
        </is>
      </c>
      <c r="D674" s="6" t="inlineStr">
        <is>
          <t>Tackle</t>
        </is>
      </c>
      <c r="E674" s="30" t="n">
        <v>1</v>
      </c>
      <c r="F674" s="6" t="inlineStr">
        <is>
          <t>Leer</t>
        </is>
      </c>
      <c r="G674" s="30" t="n">
        <v>1</v>
      </c>
      <c r="H674" s="6" t="inlineStr">
        <is>
          <t>Arm Thrust</t>
        </is>
      </c>
      <c r="I674" s="30" t="n">
        <v>5</v>
      </c>
      <c r="J674" s="6" t="inlineStr">
        <is>
          <t>Circle Throw</t>
        </is>
      </c>
      <c r="K674" s="30" t="n">
        <v>8</v>
      </c>
      <c r="L674" s="6" t="inlineStr">
        <is>
          <t>Work Up</t>
        </is>
      </c>
      <c r="M674" s="30" t="n">
        <v>11</v>
      </c>
      <c r="N674" s="6" t="inlineStr">
        <is>
          <t>Rock Smash</t>
        </is>
      </c>
      <c r="O674" s="30" t="n">
        <v>14</v>
      </c>
      <c r="P674" s="6" t="inlineStr">
        <is>
          <t>Karate Chop</t>
        </is>
      </c>
      <c r="Q674" s="30" t="n">
        <v>17</v>
      </c>
      <c r="R674" s="6" t="inlineStr">
        <is>
          <t>Vital Throw</t>
        </is>
      </c>
      <c r="S674" s="30" t="n">
        <v>20</v>
      </c>
      <c r="T674" s="6" t="inlineStr">
        <is>
          <t>Parting Shot</t>
        </is>
      </c>
      <c r="U674" s="30" t="n">
        <v>23</v>
      </c>
      <c r="V674" s="6" t="inlineStr">
        <is>
          <t>Crunch</t>
        </is>
      </c>
      <c r="W674" s="30" t="n">
        <v>26</v>
      </c>
      <c r="X674" s="6" t="inlineStr">
        <is>
          <t>Body Slam</t>
        </is>
      </c>
      <c r="Y674" s="30" t="n">
        <v>29</v>
      </c>
      <c r="Z674" s="6" t="inlineStr">
        <is>
          <t>Hammer Arm</t>
        </is>
      </c>
      <c r="AA674" s="30" t="n">
        <v>32</v>
      </c>
      <c r="AB674" s="6" t="inlineStr">
        <is>
          <t>Storm Throw</t>
        </is>
      </c>
      <c r="AC674" s="30" t="n">
        <v>36</v>
      </c>
      <c r="AD674" s="6" t="inlineStr">
        <is>
          <t>Knock Off</t>
        </is>
      </c>
      <c r="AE674" s="30" t="n">
        <v>40</v>
      </c>
      <c r="AF674" s="6" t="inlineStr">
        <is>
          <t>Superpower</t>
        </is>
      </c>
      <c r="AG674" s="30" t="n">
        <v>46</v>
      </c>
      <c r="AR674" s="31" t="n"/>
    </row>
    <row r="675">
      <c r="A675" s="7" t="inlineStr">
        <is>
          <t>ESPURR</t>
        </is>
      </c>
      <c r="B675" s="6" t="inlineStr">
        <is>
          <t>Confusion</t>
        </is>
      </c>
      <c r="C675" s="30" t="n">
        <v>1</v>
      </c>
      <c r="D675" s="6" t="inlineStr">
        <is>
          <t>Leer</t>
        </is>
      </c>
      <c r="E675" s="30" t="n">
        <v>1</v>
      </c>
      <c r="F675" s="6" t="inlineStr">
        <is>
          <t>Disable</t>
        </is>
      </c>
      <c r="G675" s="30" t="n">
        <v>5</v>
      </c>
      <c r="H675" s="6" t="inlineStr">
        <is>
          <t>Psybeam</t>
        </is>
      </c>
      <c r="I675" s="30" t="n">
        <v>8</v>
      </c>
      <c r="J675" s="6" t="inlineStr">
        <is>
          <t>Light Screen</t>
        </is>
      </c>
      <c r="K675" s="30" t="n">
        <v>11</v>
      </c>
      <c r="L675" s="6" t="inlineStr">
        <is>
          <t>Fake Out</t>
        </is>
      </c>
      <c r="M675" s="30" t="n">
        <v>14</v>
      </c>
      <c r="N675" s="6" t="inlineStr">
        <is>
          <t>Reflect</t>
        </is>
      </c>
      <c r="O675" s="30" t="n">
        <v>17</v>
      </c>
      <c r="P675" s="6" t="inlineStr">
        <is>
          <t>Psyshock</t>
        </is>
      </c>
      <c r="Q675" s="30" t="n">
        <v>20</v>
      </c>
      <c r="R675" s="6" t="inlineStr">
        <is>
          <t>Calm Mind</t>
        </is>
      </c>
      <c r="S675" s="30" t="n">
        <v>23</v>
      </c>
      <c r="T675" s="6" t="inlineStr">
        <is>
          <t>Yawn</t>
        </is>
      </c>
      <c r="U675" s="30" t="n">
        <v>26</v>
      </c>
      <c r="V675" s="6" t="inlineStr">
        <is>
          <t>Psychic</t>
        </is>
      </c>
      <c r="W675" s="30" t="n">
        <v>29</v>
      </c>
      <c r="X675" s="6" t="inlineStr">
        <is>
          <t>Shadow Ball</t>
        </is>
      </c>
      <c r="Y675" s="30" t="n">
        <v>32</v>
      </c>
      <c r="AR675" s="31" t="n"/>
    </row>
    <row r="676">
      <c r="A676" s="7" t="inlineStr">
        <is>
          <t>MEOWSTIC (F)</t>
        </is>
      </c>
      <c r="B676" s="6" t="inlineStr">
        <is>
          <t>Stored Power</t>
        </is>
      </c>
      <c r="C676" s="30" t="inlineStr">
        <is>
          <t>Evo</t>
        </is>
      </c>
      <c r="D676" s="6" t="inlineStr">
        <is>
          <t>Confusion</t>
        </is>
      </c>
      <c r="E676" s="30" t="n">
        <v>1</v>
      </c>
      <c r="F676" s="6" t="inlineStr">
        <is>
          <t>Leer</t>
        </is>
      </c>
      <c r="G676" s="30" t="n">
        <v>1</v>
      </c>
      <c r="H676" s="6" t="inlineStr">
        <is>
          <t>Disable</t>
        </is>
      </c>
      <c r="I676" s="30" t="n">
        <v>5</v>
      </c>
      <c r="J676" s="6" t="inlineStr">
        <is>
          <t>Psybeam</t>
        </is>
      </c>
      <c r="K676" s="30" t="n">
        <v>8</v>
      </c>
      <c r="L676" s="6" t="inlineStr">
        <is>
          <t>Light Screen</t>
        </is>
      </c>
      <c r="M676" s="30" t="n">
        <v>11</v>
      </c>
      <c r="N676" s="6" t="inlineStr">
        <is>
          <t>Fake Out</t>
        </is>
      </c>
      <c r="O676" s="30" t="n">
        <v>14</v>
      </c>
      <c r="P676" s="6" t="inlineStr">
        <is>
          <t>Reflect</t>
        </is>
      </c>
      <c r="Q676" s="30" t="n">
        <v>17</v>
      </c>
      <c r="R676" s="6" t="inlineStr">
        <is>
          <t>Psyshock</t>
        </is>
      </c>
      <c r="S676" s="30" t="n">
        <v>20</v>
      </c>
      <c r="T676" s="6" t="inlineStr">
        <is>
          <t>Calm Mind</t>
        </is>
      </c>
      <c r="U676" s="30" t="n">
        <v>23</v>
      </c>
      <c r="V676" s="6" t="inlineStr">
        <is>
          <t>Yawn</t>
        </is>
      </c>
      <c r="W676" s="30" t="n">
        <v>26</v>
      </c>
      <c r="X676" s="6" t="inlineStr">
        <is>
          <t>Psychic</t>
        </is>
      </c>
      <c r="Y676" s="30" t="n">
        <v>29</v>
      </c>
      <c r="Z676" s="6" t="inlineStr">
        <is>
          <t>Shadow Ball</t>
        </is>
      </c>
      <c r="AA676" s="30" t="n">
        <v>32</v>
      </c>
      <c r="AB676" s="6" t="inlineStr">
        <is>
          <t>Extrasensory</t>
        </is>
      </c>
      <c r="AC676" s="30" t="n">
        <v>38</v>
      </c>
      <c r="AD676" s="6" t="inlineStr">
        <is>
          <t>Future Sight</t>
        </is>
      </c>
      <c r="AE676" s="30" t="n">
        <v>44</v>
      </c>
      <c r="AR676" s="31" t="n"/>
    </row>
    <row r="677">
      <c r="A677" s="7" t="inlineStr">
        <is>
          <t>MEOWSTIC (M)</t>
        </is>
      </c>
      <c r="B677" s="6" t="inlineStr">
        <is>
          <t>Confusion</t>
        </is>
      </c>
      <c r="C677" s="30" t="n">
        <v>1</v>
      </c>
      <c r="D677" s="6" t="inlineStr">
        <is>
          <t>Leer</t>
        </is>
      </c>
      <c r="E677" s="30" t="n">
        <v>1</v>
      </c>
      <c r="F677" s="6" t="inlineStr">
        <is>
          <t>Disable</t>
        </is>
      </c>
      <c r="G677" s="30" t="n">
        <v>5</v>
      </c>
      <c r="H677" s="6" t="inlineStr">
        <is>
          <t>Psybeam</t>
        </is>
      </c>
      <c r="I677" s="30" t="n">
        <v>8</v>
      </c>
      <c r="J677" s="6" t="inlineStr">
        <is>
          <t>Light Screen</t>
        </is>
      </c>
      <c r="K677" s="30" t="n">
        <v>11</v>
      </c>
      <c r="L677" s="6" t="inlineStr">
        <is>
          <t>Fake Out</t>
        </is>
      </c>
      <c r="M677" s="30" t="n">
        <v>14</v>
      </c>
      <c r="N677" s="6" t="inlineStr">
        <is>
          <t>Reflect</t>
        </is>
      </c>
      <c r="O677" s="30" t="n">
        <v>17</v>
      </c>
      <c r="P677" s="6" t="inlineStr">
        <is>
          <t>Psyshock</t>
        </is>
      </c>
      <c r="Q677" s="30" t="n">
        <v>20</v>
      </c>
      <c r="R677" s="6" t="inlineStr">
        <is>
          <t>Calm Mind</t>
        </is>
      </c>
      <c r="S677" s="30" t="n">
        <v>23</v>
      </c>
      <c r="T677" s="6" t="inlineStr">
        <is>
          <t>Yawn</t>
        </is>
      </c>
      <c r="U677" s="30" t="n">
        <v>26</v>
      </c>
      <c r="V677" s="6" t="inlineStr">
        <is>
          <t>Psychic</t>
        </is>
      </c>
      <c r="W677" s="30" t="n">
        <v>29</v>
      </c>
      <c r="X677" s="6" t="inlineStr">
        <is>
          <t>Shadow Ball</t>
        </is>
      </c>
      <c r="Y677" s="30" t="n">
        <v>32</v>
      </c>
      <c r="Z677" s="6" t="inlineStr">
        <is>
          <t>Recover</t>
        </is>
      </c>
      <c r="AA677" s="30" t="n">
        <v>34</v>
      </c>
      <c r="AB677" s="6" t="inlineStr">
        <is>
          <t>Future Sight</t>
        </is>
      </c>
      <c r="AC677" s="30" t="n">
        <v>40</v>
      </c>
      <c r="AD677" s="6" t="inlineStr">
        <is>
          <t>Trick Room</t>
        </is>
      </c>
      <c r="AE677" s="30" t="n">
        <v>44</v>
      </c>
      <c r="AR677" s="31" t="n"/>
    </row>
    <row r="678">
      <c r="A678" s="7" t="inlineStr">
        <is>
          <t>HONEDGE</t>
        </is>
      </c>
      <c r="B678" s="6" t="inlineStr">
        <is>
          <t>Tackle</t>
        </is>
      </c>
      <c r="C678" s="30" t="n">
        <v>1</v>
      </c>
      <c r="D678" s="6" t="inlineStr">
        <is>
          <t>Harden</t>
        </is>
      </c>
      <c r="E678" s="30" t="n">
        <v>1</v>
      </c>
      <c r="F678" s="6" t="inlineStr">
        <is>
          <t>Metal Claw</t>
        </is>
      </c>
      <c r="G678" s="30" t="n">
        <v>5</v>
      </c>
      <c r="H678" s="6" t="inlineStr">
        <is>
          <t>Iron Defense</t>
        </is>
      </c>
      <c r="I678" s="30" t="n">
        <v>8</v>
      </c>
      <c r="J678" s="6" t="inlineStr">
        <is>
          <t>Mirror Shot</t>
        </is>
      </c>
      <c r="K678" s="30" t="n">
        <v>12</v>
      </c>
      <c r="L678" s="6" t="inlineStr">
        <is>
          <t>Metal Sound</t>
        </is>
      </c>
      <c r="M678" s="30" t="n">
        <v>16</v>
      </c>
      <c r="N678" s="6" t="inlineStr">
        <is>
          <t>Magnet Rise</t>
        </is>
      </c>
      <c r="O678" s="30" t="n">
        <v>20</v>
      </c>
      <c r="P678" s="6" t="inlineStr">
        <is>
          <t>Aerial Ace</t>
        </is>
      </c>
      <c r="Q678" s="30" t="n">
        <v>24</v>
      </c>
      <c r="R678" s="6" t="inlineStr">
        <is>
          <t>Iron Head</t>
        </is>
      </c>
      <c r="S678" s="30" t="n">
        <v>28</v>
      </c>
      <c r="T678" s="6" t="inlineStr">
        <is>
          <t>Flash Cannon</t>
        </is>
      </c>
      <c r="U678" s="30" t="n">
        <v>32</v>
      </c>
      <c r="V678" s="6" t="inlineStr">
        <is>
          <t>Heavy Slam</t>
        </is>
      </c>
      <c r="W678" s="30" t="n">
        <v>36</v>
      </c>
      <c r="X678" s="6" t="inlineStr">
        <is>
          <t>Gear Grind</t>
        </is>
      </c>
      <c r="Y678" s="30" t="n">
        <v>40</v>
      </c>
      <c r="Z678" s="6" t="inlineStr">
        <is>
          <t>Iron Tail</t>
        </is>
      </c>
      <c r="AA678" s="30" t="n">
        <v>44</v>
      </c>
      <c r="AB678" s="6" t="inlineStr">
        <is>
          <t>Sacred Sword</t>
        </is>
      </c>
      <c r="AC678" s="30" t="n">
        <v>48</v>
      </c>
      <c r="AR678" s="31" t="n"/>
    </row>
    <row r="679">
      <c r="A679" s="7" t="inlineStr">
        <is>
          <t>DOUBLADE</t>
        </is>
      </c>
      <c r="B679" s="6" t="inlineStr">
        <is>
          <t>Tackle</t>
        </is>
      </c>
      <c r="C679" s="30" t="n">
        <v>1</v>
      </c>
      <c r="D679" s="6" t="inlineStr">
        <is>
          <t>Harden</t>
        </is>
      </c>
      <c r="E679" s="30" t="n">
        <v>1</v>
      </c>
      <c r="F679" s="6" t="inlineStr">
        <is>
          <t>Metal Claw</t>
        </is>
      </c>
      <c r="G679" s="30" t="n">
        <v>5</v>
      </c>
      <c r="H679" s="6" t="inlineStr">
        <is>
          <t>Iron Defense</t>
        </is>
      </c>
      <c r="I679" s="30" t="n">
        <v>8</v>
      </c>
      <c r="J679" s="6" t="inlineStr">
        <is>
          <t>Mirror Shot</t>
        </is>
      </c>
      <c r="K679" s="30" t="n">
        <v>12</v>
      </c>
      <c r="L679" s="6" t="inlineStr">
        <is>
          <t>Metal Sound</t>
        </is>
      </c>
      <c r="M679" s="30" t="n">
        <v>16</v>
      </c>
      <c r="N679" s="6" t="inlineStr">
        <is>
          <t>Magnet Rise</t>
        </is>
      </c>
      <c r="O679" s="30" t="n">
        <v>20</v>
      </c>
      <c r="P679" s="6" t="inlineStr">
        <is>
          <t>Aerial Ace</t>
        </is>
      </c>
      <c r="Q679" s="30" t="n">
        <v>24</v>
      </c>
      <c r="R679" s="6" t="inlineStr">
        <is>
          <t>Iron Head</t>
        </is>
      </c>
      <c r="S679" s="30" t="n">
        <v>28</v>
      </c>
      <c r="T679" s="6" t="inlineStr">
        <is>
          <t>Flash Cannon</t>
        </is>
      </c>
      <c r="U679" s="30" t="n">
        <v>32</v>
      </c>
      <c r="V679" s="6" t="inlineStr">
        <is>
          <t>Heavy Slam</t>
        </is>
      </c>
      <c r="W679" s="30" t="n">
        <v>36</v>
      </c>
      <c r="X679" s="6" t="inlineStr">
        <is>
          <t>Gear Grind</t>
        </is>
      </c>
      <c r="Y679" s="30" t="n">
        <v>40</v>
      </c>
      <c r="Z679" s="6" t="inlineStr">
        <is>
          <t>Sacred Sword</t>
        </is>
      </c>
      <c r="AA679" s="30" t="n">
        <v>42</v>
      </c>
      <c r="AB679" s="6" t="inlineStr">
        <is>
          <t>Iron Tail</t>
        </is>
      </c>
      <c r="AC679" s="30" t="n">
        <v>44</v>
      </c>
      <c r="AD679" s="6" t="inlineStr">
        <is>
          <t>Power Trick</t>
        </is>
      </c>
      <c r="AE679" s="30" t="n">
        <v>48</v>
      </c>
      <c r="AR679" s="31" t="n"/>
    </row>
    <row r="680">
      <c r="A680" s="7" t="inlineStr">
        <is>
          <t>AEGISLASH (BLADE)</t>
        </is>
      </c>
      <c r="B680" s="6" t="inlineStr">
        <is>
          <t>Tackle</t>
        </is>
      </c>
      <c r="C680" s="30" t="n">
        <v>1</v>
      </c>
      <c r="D680" s="6" t="inlineStr">
        <is>
          <t>Shadow Sneak</t>
        </is>
      </c>
      <c r="E680" s="30" t="n">
        <v>1</v>
      </c>
      <c r="F680" s="6" t="inlineStr">
        <is>
          <t>Fury Cutter</t>
        </is>
      </c>
      <c r="G680" s="30" t="n">
        <v>1</v>
      </c>
      <c r="H680" s="6" t="inlineStr">
        <is>
          <t>Metal Sound</t>
        </is>
      </c>
      <c r="I680" s="30" t="n">
        <v>1</v>
      </c>
      <c r="J680" s="6" t="inlineStr">
        <is>
          <t>Shadow Claw</t>
        </is>
      </c>
      <c r="K680" s="30" t="n">
        <v>25</v>
      </c>
      <c r="L680" s="6" t="inlineStr">
        <is>
          <t>Sacred Sword</t>
        </is>
      </c>
      <c r="M680" s="30" t="n">
        <v>32</v>
      </c>
      <c r="N680" s="6" t="inlineStr">
        <is>
          <t>Shadow Ball</t>
        </is>
      </c>
      <c r="O680" s="30" t="n">
        <v>40</v>
      </c>
      <c r="P680" s="6" t="inlineStr">
        <is>
          <t>Flash Cannon</t>
        </is>
      </c>
      <c r="Q680" s="30" t="n">
        <v>48</v>
      </c>
      <c r="R680" s="6" t="inlineStr">
        <is>
          <t>Close Combat</t>
        </is>
      </c>
      <c r="S680" s="30" t="n">
        <v>62</v>
      </c>
      <c r="AR680" s="31" t="n"/>
    </row>
    <row r="681">
      <c r="A681" s="7" t="inlineStr">
        <is>
          <t>SPRITZEE</t>
        </is>
      </c>
      <c r="B681" s="6" t="inlineStr">
        <is>
          <t>Pound</t>
        </is>
      </c>
      <c r="C681" s="30" t="n">
        <v>1</v>
      </c>
      <c r="D681" s="6" t="inlineStr">
        <is>
          <t>Charm</t>
        </is>
      </c>
      <c r="E681" s="30" t="n">
        <v>1</v>
      </c>
      <c r="F681" s="6" t="inlineStr">
        <is>
          <t>Fairy Wind</t>
        </is>
      </c>
      <c r="G681" s="30" t="n">
        <v>5</v>
      </c>
      <c r="H681" s="6" t="inlineStr">
        <is>
          <t>Baby Doll Eyes</t>
        </is>
      </c>
      <c r="I681" s="30" t="n">
        <v>8</v>
      </c>
      <c r="J681" s="6" t="inlineStr">
        <is>
          <t>Disarming Voice</t>
        </is>
      </c>
      <c r="K681" s="30" t="n">
        <v>12</v>
      </c>
      <c r="L681" s="6" t="inlineStr">
        <is>
          <t>Draining Kiss</t>
        </is>
      </c>
      <c r="M681" s="30" t="n">
        <v>16</v>
      </c>
      <c r="N681" s="6" t="inlineStr">
        <is>
          <t>Wish</t>
        </is>
      </c>
      <c r="O681" s="30" t="n">
        <v>20</v>
      </c>
      <c r="P681" s="6" t="inlineStr">
        <is>
          <t>Light Screen</t>
        </is>
      </c>
      <c r="Q681" s="30" t="n">
        <v>24</v>
      </c>
      <c r="R681" s="6" t="inlineStr">
        <is>
          <t>Dazzling Gleam</t>
        </is>
      </c>
      <c r="S681" s="30" t="n">
        <v>28</v>
      </c>
      <c r="T681" s="6" t="inlineStr">
        <is>
          <t>Moonblast</t>
        </is>
      </c>
      <c r="U681" s="30" t="n">
        <v>35</v>
      </c>
      <c r="V681" s="6" t="inlineStr">
        <is>
          <t>Misty Terrain</t>
        </is>
      </c>
      <c r="W681" s="30" t="n">
        <v>36</v>
      </c>
      <c r="X681" s="6" t="inlineStr">
        <is>
          <t>Play Rough</t>
        </is>
      </c>
      <c r="Y681" s="30" t="n">
        <v>40</v>
      </c>
      <c r="Z681" s="6" t="inlineStr">
        <is>
          <t>Calm Mind</t>
        </is>
      </c>
      <c r="AA681" s="30" t="n">
        <v>44</v>
      </c>
      <c r="AB681" s="6" t="inlineStr">
        <is>
          <t>Geomancy</t>
        </is>
      </c>
      <c r="AC681" s="30" t="n">
        <v>48</v>
      </c>
      <c r="AR681" s="31" t="n"/>
    </row>
    <row r="682">
      <c r="A682" s="7" t="inlineStr">
        <is>
          <t>AROMATISSE</t>
        </is>
      </c>
      <c r="B682" s="6" t="inlineStr">
        <is>
          <t>Pound</t>
        </is>
      </c>
      <c r="C682" s="30" t="n">
        <v>1</v>
      </c>
      <c r="D682" s="6" t="inlineStr">
        <is>
          <t>Charm</t>
        </is>
      </c>
      <c r="E682" s="30" t="n">
        <v>1</v>
      </c>
      <c r="F682" s="6" t="inlineStr">
        <is>
          <t>Fairy Wind</t>
        </is>
      </c>
      <c r="G682" s="30" t="n">
        <v>5</v>
      </c>
      <c r="H682" s="6" t="inlineStr">
        <is>
          <t>Baby Doll Eyes</t>
        </is>
      </c>
      <c r="I682" s="30" t="n">
        <v>8</v>
      </c>
      <c r="J682" s="6" t="inlineStr">
        <is>
          <t>Disarming Voice</t>
        </is>
      </c>
      <c r="K682" s="30" t="n">
        <v>12</v>
      </c>
      <c r="L682" s="6" t="inlineStr">
        <is>
          <t>Draining Kiss</t>
        </is>
      </c>
      <c r="M682" s="30" t="n">
        <v>16</v>
      </c>
      <c r="N682" s="6" t="inlineStr">
        <is>
          <t>Wish</t>
        </is>
      </c>
      <c r="O682" s="30" t="n">
        <v>20</v>
      </c>
      <c r="P682" s="6" t="inlineStr">
        <is>
          <t>Aromatherapy</t>
        </is>
      </c>
      <c r="Q682" s="30" t="n">
        <v>24</v>
      </c>
      <c r="R682" s="6" t="inlineStr">
        <is>
          <t>Dazzling Gleam</t>
        </is>
      </c>
      <c r="S682" s="30" t="n">
        <v>28</v>
      </c>
      <c r="T682" s="6" t="inlineStr">
        <is>
          <t>Moonblast</t>
        </is>
      </c>
      <c r="U682" s="30" t="n">
        <v>32</v>
      </c>
      <c r="V682" s="6" t="inlineStr">
        <is>
          <t>Play Rough</t>
        </is>
      </c>
      <c r="W682" s="30" t="n">
        <v>40</v>
      </c>
      <c r="X682" s="6" t="inlineStr">
        <is>
          <t>Calm Mind</t>
        </is>
      </c>
      <c r="Y682" s="30" t="n">
        <v>44</v>
      </c>
      <c r="AR682" s="31" t="n"/>
    </row>
    <row r="683">
      <c r="A683" s="7" t="inlineStr">
        <is>
          <t>SWIRLIX</t>
        </is>
      </c>
      <c r="B683" s="6" t="inlineStr">
        <is>
          <t>Pound</t>
        </is>
      </c>
      <c r="C683" s="30" t="n">
        <v>1</v>
      </c>
      <c r="D683" s="6" t="inlineStr">
        <is>
          <t>Charm</t>
        </is>
      </c>
      <c r="E683" s="30" t="n">
        <v>1</v>
      </c>
      <c r="F683" s="6" t="inlineStr">
        <is>
          <t>Fairy Wind</t>
        </is>
      </c>
      <c r="G683" s="30" t="n">
        <v>5</v>
      </c>
      <c r="H683" s="6" t="inlineStr">
        <is>
          <t>Baby Doll Eyes</t>
        </is>
      </c>
      <c r="I683" s="30" t="n">
        <v>8</v>
      </c>
      <c r="J683" s="6" t="inlineStr">
        <is>
          <t>Disarming Voice</t>
        </is>
      </c>
      <c r="K683" s="30" t="n">
        <v>12</v>
      </c>
      <c r="L683" s="6" t="inlineStr">
        <is>
          <t>Draining Kiss</t>
        </is>
      </c>
      <c r="M683" s="30" t="n">
        <v>16</v>
      </c>
      <c r="N683" s="6" t="inlineStr">
        <is>
          <t>Wish</t>
        </is>
      </c>
      <c r="O683" s="30" t="n">
        <v>20</v>
      </c>
      <c r="P683" s="6" t="inlineStr">
        <is>
          <t>Light Screen</t>
        </is>
      </c>
      <c r="Q683" s="30" t="n">
        <v>24</v>
      </c>
      <c r="R683" s="6" t="inlineStr">
        <is>
          <t>Dazzling Gleam</t>
        </is>
      </c>
      <c r="S683" s="30" t="n">
        <v>28</v>
      </c>
      <c r="T683" s="6" t="inlineStr">
        <is>
          <t>Moonblast</t>
        </is>
      </c>
      <c r="U683" s="30" t="n">
        <v>32</v>
      </c>
      <c r="V683" s="6" t="inlineStr">
        <is>
          <t>Belly Drum</t>
        </is>
      </c>
      <c r="W683" s="30" t="n">
        <v>35</v>
      </c>
      <c r="X683" s="6" t="inlineStr">
        <is>
          <t>Misty Terrain</t>
        </is>
      </c>
      <c r="Y683" s="30" t="n">
        <v>36</v>
      </c>
      <c r="Z683" s="6" t="inlineStr">
        <is>
          <t>Play Rough</t>
        </is>
      </c>
      <c r="AA683" s="30" t="n">
        <v>40</v>
      </c>
      <c r="AB683" s="6" t="inlineStr">
        <is>
          <t>Calm Mind</t>
        </is>
      </c>
      <c r="AC683" s="30" t="n">
        <v>44</v>
      </c>
      <c r="AD683" s="6" t="inlineStr">
        <is>
          <t>Geomancy</t>
        </is>
      </c>
      <c r="AE683" s="30" t="n">
        <v>48</v>
      </c>
      <c r="AR683" s="31" t="n"/>
    </row>
    <row r="684">
      <c r="A684" s="7" t="inlineStr">
        <is>
          <t>SLURPUFF</t>
        </is>
      </c>
      <c r="B684" s="6" t="inlineStr">
        <is>
          <t>Pound</t>
        </is>
      </c>
      <c r="C684" s="30" t="n">
        <v>1</v>
      </c>
      <c r="D684" s="6" t="inlineStr">
        <is>
          <t>Charm</t>
        </is>
      </c>
      <c r="E684" s="30" t="n">
        <v>1</v>
      </c>
      <c r="F684" s="6" t="inlineStr">
        <is>
          <t>Fairy Wind</t>
        </is>
      </c>
      <c r="G684" s="30" t="n">
        <v>5</v>
      </c>
      <c r="H684" s="6" t="inlineStr">
        <is>
          <t>Baby Doll Eyes</t>
        </is>
      </c>
      <c r="I684" s="30" t="n">
        <v>8</v>
      </c>
      <c r="J684" s="6" t="inlineStr">
        <is>
          <t>Disarming Voice</t>
        </is>
      </c>
      <c r="K684" s="30" t="n">
        <v>12</v>
      </c>
      <c r="L684" s="6" t="inlineStr">
        <is>
          <t>Draining Kiss</t>
        </is>
      </c>
      <c r="M684" s="30" t="n">
        <v>16</v>
      </c>
      <c r="N684" s="6" t="inlineStr">
        <is>
          <t>Wish</t>
        </is>
      </c>
      <c r="O684" s="30" t="n">
        <v>20</v>
      </c>
      <c r="P684" s="6" t="inlineStr">
        <is>
          <t>Belly Drum</t>
        </is>
      </c>
      <c r="Q684" s="30" t="n">
        <v>24</v>
      </c>
      <c r="R684" s="6" t="inlineStr">
        <is>
          <t>Dazzling Gleam</t>
        </is>
      </c>
      <c r="S684" s="30" t="n">
        <v>28</v>
      </c>
      <c r="T684" s="6" t="inlineStr">
        <is>
          <t>Moonblast</t>
        </is>
      </c>
      <c r="U684" s="30" t="n">
        <v>32</v>
      </c>
      <c r="V684" s="6" t="inlineStr">
        <is>
          <t>Play Rough</t>
        </is>
      </c>
      <c r="W684" s="30" t="n">
        <v>36</v>
      </c>
      <c r="X684" s="6" t="inlineStr">
        <is>
          <t>Calm Mind</t>
        </is>
      </c>
      <c r="Y684" s="30" t="n">
        <v>44</v>
      </c>
      <c r="Z684" s="6" t="inlineStr">
        <is>
          <t>Drain Punch</t>
        </is>
      </c>
      <c r="AA684" s="30" t="n">
        <v>48</v>
      </c>
      <c r="AR684" s="31" t="n"/>
    </row>
    <row r="685">
      <c r="A685" s="7" t="inlineStr">
        <is>
          <t>INKAY</t>
        </is>
      </c>
      <c r="B685" s="6" t="inlineStr">
        <is>
          <t>Tackle</t>
        </is>
      </c>
      <c r="C685" s="30" t="n">
        <v>1</v>
      </c>
      <c r="D685" s="6" t="inlineStr">
        <is>
          <t>Peck</t>
        </is>
      </c>
      <c r="E685" s="30" t="n">
        <v>1</v>
      </c>
      <c r="F685" s="6" t="inlineStr">
        <is>
          <t>Hypnosis</t>
        </is>
      </c>
      <c r="G685" s="30" t="n">
        <v>5</v>
      </c>
      <c r="H685" s="6" t="inlineStr">
        <is>
          <t>Foul Play</t>
        </is>
      </c>
      <c r="I685" s="30" t="n">
        <v>8</v>
      </c>
      <c r="J685" s="6" t="inlineStr">
        <is>
          <t>Reflect</t>
        </is>
      </c>
      <c r="K685" s="30" t="n">
        <v>11</v>
      </c>
      <c r="L685" s="6" t="inlineStr">
        <is>
          <t>Psybeam</t>
        </is>
      </c>
      <c r="M685" s="30" t="n">
        <v>14</v>
      </c>
      <c r="N685" s="6" t="inlineStr">
        <is>
          <t>Swagger</t>
        </is>
      </c>
      <c r="O685" s="30" t="n">
        <v>17</v>
      </c>
      <c r="P685" s="6" t="inlineStr">
        <is>
          <t>Pluck</t>
        </is>
      </c>
      <c r="Q685" s="30" t="n">
        <v>20</v>
      </c>
      <c r="R685" s="6" t="inlineStr">
        <is>
          <t>Psycho Cut</t>
        </is>
      </c>
      <c r="S685" s="30" t="n">
        <v>23</v>
      </c>
      <c r="T685" s="6" t="inlineStr">
        <is>
          <t>Night Slash</t>
        </is>
      </c>
      <c r="U685" s="30" t="n">
        <v>26</v>
      </c>
      <c r="V685" s="6" t="inlineStr">
        <is>
          <t>Superpower</t>
        </is>
      </c>
      <c r="W685" s="30" t="n">
        <v>29</v>
      </c>
      <c r="X685" s="6" t="inlineStr">
        <is>
          <t>Topsy Turvy</t>
        </is>
      </c>
      <c r="Y685" s="30" t="n">
        <v>32</v>
      </c>
      <c r="Z685" s="6" t="inlineStr">
        <is>
          <t>Slash</t>
        </is>
      </c>
      <c r="AA685" s="30" t="n">
        <v>36</v>
      </c>
      <c r="AR685" s="31" t="n"/>
    </row>
    <row r="686">
      <c r="A686" s="7" t="inlineStr">
        <is>
          <t>MALAMAR</t>
        </is>
      </c>
      <c r="B686" s="6" t="inlineStr">
        <is>
          <t>Reversal</t>
        </is>
      </c>
      <c r="C686" s="30" t="inlineStr">
        <is>
          <t>Evo</t>
        </is>
      </c>
      <c r="D686" s="6" t="inlineStr">
        <is>
          <t>Tackle</t>
        </is>
      </c>
      <c r="E686" s="30" t="n">
        <v>1</v>
      </c>
      <c r="F686" s="6" t="inlineStr">
        <is>
          <t>Peck</t>
        </is>
      </c>
      <c r="G686" s="30" t="n">
        <v>1</v>
      </c>
      <c r="H686" s="6" t="inlineStr">
        <is>
          <t>Hypnosis</t>
        </is>
      </c>
      <c r="I686" s="30" t="n">
        <v>5</v>
      </c>
      <c r="J686" s="6" t="inlineStr">
        <is>
          <t>Foul Play</t>
        </is>
      </c>
      <c r="K686" s="30" t="n">
        <v>8</v>
      </c>
      <c r="L686" s="6" t="inlineStr">
        <is>
          <t>Reflect</t>
        </is>
      </c>
      <c r="M686" s="30" t="n">
        <v>11</v>
      </c>
      <c r="N686" s="6" t="inlineStr">
        <is>
          <t>Psybeam</t>
        </is>
      </c>
      <c r="O686" s="30" t="n">
        <v>14</v>
      </c>
      <c r="P686" s="6" t="inlineStr">
        <is>
          <t>Swagger</t>
        </is>
      </c>
      <c r="Q686" s="30" t="n">
        <v>17</v>
      </c>
      <c r="R686" s="6" t="inlineStr">
        <is>
          <t>Pluck</t>
        </is>
      </c>
      <c r="S686" s="30" t="n">
        <v>20</v>
      </c>
      <c r="T686" s="6" t="inlineStr">
        <is>
          <t>Psycho Cut</t>
        </is>
      </c>
      <c r="U686" s="30" t="n">
        <v>23</v>
      </c>
      <c r="V686" s="6" t="inlineStr">
        <is>
          <t>Night Slash</t>
        </is>
      </c>
      <c r="W686" s="30" t="n">
        <v>26</v>
      </c>
      <c r="X686" s="6" t="inlineStr">
        <is>
          <t>Superpower</t>
        </is>
      </c>
      <c r="Y686" s="30" t="n">
        <v>29</v>
      </c>
      <c r="Z686" s="6" t="inlineStr">
        <is>
          <t>Topsy Turvy</t>
        </is>
      </c>
      <c r="AA686" s="30" t="n">
        <v>32</v>
      </c>
      <c r="AB686" s="6" t="inlineStr">
        <is>
          <t>Slash</t>
        </is>
      </c>
      <c r="AC686" s="30" t="n">
        <v>36</v>
      </c>
      <c r="AD686" s="6" t="inlineStr">
        <is>
          <t>Knock Off</t>
        </is>
      </c>
      <c r="AE686" s="30" t="n">
        <v>40</v>
      </c>
      <c r="AR686" s="31" t="n"/>
    </row>
    <row r="687">
      <c r="A687" s="7" t="inlineStr">
        <is>
          <t>BINACLE</t>
        </is>
      </c>
      <c r="B687" s="6" t="inlineStr">
        <is>
          <t>Scratch</t>
        </is>
      </c>
      <c r="C687" s="30" t="n">
        <v>1</v>
      </c>
      <c r="D687" s="6" t="inlineStr">
        <is>
          <t>Sand Attack</t>
        </is>
      </c>
      <c r="E687" s="30" t="n">
        <v>1</v>
      </c>
      <c r="F687" s="6" t="inlineStr">
        <is>
          <t>Water Gun</t>
        </is>
      </c>
      <c r="G687" s="30" t="n">
        <v>5</v>
      </c>
      <c r="H687" s="6" t="inlineStr">
        <is>
          <t>Fury Swipes</t>
        </is>
      </c>
      <c r="I687" s="30" t="n">
        <v>8</v>
      </c>
      <c r="J687" s="6" t="inlineStr">
        <is>
          <t>Rock Throw</t>
        </is>
      </c>
      <c r="K687" s="30" t="n">
        <v>11</v>
      </c>
      <c r="L687" s="6" t="inlineStr">
        <is>
          <t>Slash</t>
        </is>
      </c>
      <c r="M687" s="30" t="n">
        <v>14</v>
      </c>
      <c r="N687" s="6" t="inlineStr">
        <is>
          <t>Razor Shell</t>
        </is>
      </c>
      <c r="O687" s="30" t="n">
        <v>17</v>
      </c>
      <c r="P687" s="6" t="inlineStr">
        <is>
          <t>Rock Tomb</t>
        </is>
      </c>
      <c r="Q687" s="30" t="n">
        <v>20</v>
      </c>
      <c r="R687" s="6" t="inlineStr">
        <is>
          <t>Hone Claws</t>
        </is>
      </c>
      <c r="S687" s="30" t="n">
        <v>23</v>
      </c>
      <c r="T687" s="6" t="inlineStr">
        <is>
          <t>Clamp</t>
        </is>
      </c>
      <c r="U687" s="30" t="n">
        <v>26</v>
      </c>
      <c r="V687" s="6" t="inlineStr">
        <is>
          <t>Rock Slide</t>
        </is>
      </c>
      <c r="W687" s="30" t="n">
        <v>29</v>
      </c>
      <c r="X687" s="6" t="inlineStr">
        <is>
          <t>Cross Chop</t>
        </is>
      </c>
      <c r="Y687" s="30" t="n">
        <v>32</v>
      </c>
      <c r="Z687" s="6" t="inlineStr">
        <is>
          <t>Shell Smash</t>
        </is>
      </c>
      <c r="AA687" s="30" t="n">
        <v>35</v>
      </c>
      <c r="AR687" s="31" t="n"/>
    </row>
    <row r="688">
      <c r="A688" s="7" t="inlineStr">
        <is>
          <t>BARBARACLE</t>
        </is>
      </c>
      <c r="B688" s="6" t="inlineStr">
        <is>
          <t>Scratch</t>
        </is>
      </c>
      <c r="C688" s="30" t="n">
        <v>1</v>
      </c>
      <c r="D688" s="6" t="inlineStr">
        <is>
          <t>Sand Attack</t>
        </is>
      </c>
      <c r="E688" s="30" t="n">
        <v>1</v>
      </c>
      <c r="F688" s="6" t="inlineStr">
        <is>
          <t>Water Gun</t>
        </is>
      </c>
      <c r="G688" s="30" t="n">
        <v>5</v>
      </c>
      <c r="H688" s="6" t="inlineStr">
        <is>
          <t>Fury Swipes</t>
        </is>
      </c>
      <c r="I688" s="30" t="n">
        <v>8</v>
      </c>
      <c r="J688" s="6" t="inlineStr">
        <is>
          <t>Rock Throw</t>
        </is>
      </c>
      <c r="K688" s="30" t="n">
        <v>11</v>
      </c>
      <c r="L688" s="6" t="inlineStr">
        <is>
          <t>Slash</t>
        </is>
      </c>
      <c r="M688" s="30" t="n">
        <v>14</v>
      </c>
      <c r="N688" s="6" t="inlineStr">
        <is>
          <t>Razor Shell</t>
        </is>
      </c>
      <c r="O688" s="30" t="n">
        <v>17</v>
      </c>
      <c r="P688" s="6" t="inlineStr">
        <is>
          <t>Rock Tomb</t>
        </is>
      </c>
      <c r="Q688" s="30" t="n">
        <v>20</v>
      </c>
      <c r="R688" s="6" t="inlineStr">
        <is>
          <t>Hone Claws</t>
        </is>
      </c>
      <c r="S688" s="30" t="n">
        <v>23</v>
      </c>
      <c r="T688" s="6" t="inlineStr">
        <is>
          <t>Clamp</t>
        </is>
      </c>
      <c r="U688" s="30" t="n">
        <v>26</v>
      </c>
      <c r="V688" s="6" t="inlineStr">
        <is>
          <t>Rock Slide</t>
        </is>
      </c>
      <c r="W688" s="30" t="n">
        <v>29</v>
      </c>
      <c r="X688" s="6" t="inlineStr">
        <is>
          <t>Cross Chop</t>
        </is>
      </c>
      <c r="Y688" s="30" t="n">
        <v>32</v>
      </c>
      <c r="Z688" s="6" t="inlineStr">
        <is>
          <t>Shell Smash</t>
        </is>
      </c>
      <c r="AA688" s="30" t="n">
        <v>35</v>
      </c>
      <c r="AB688" s="6" t="inlineStr">
        <is>
          <t>Stone Edge</t>
        </is>
      </c>
      <c r="AC688" s="30" t="n">
        <v>36</v>
      </c>
      <c r="AD688" s="6" t="inlineStr">
        <is>
          <t>Night Slash</t>
        </is>
      </c>
      <c r="AE688" s="30" t="n">
        <v>40</v>
      </c>
      <c r="AR688" s="31" t="n"/>
    </row>
    <row r="689">
      <c r="A689" s="7" t="inlineStr">
        <is>
          <t>SKRELP</t>
        </is>
      </c>
      <c r="B689" s="6" t="inlineStr">
        <is>
          <t>Pound</t>
        </is>
      </c>
      <c r="C689" s="30" t="n">
        <v>1</v>
      </c>
      <c r="D689" s="6" t="inlineStr">
        <is>
          <t>Poison Gas</t>
        </is>
      </c>
      <c r="E689" s="30" t="n">
        <v>1</v>
      </c>
      <c r="F689" s="6" t="inlineStr">
        <is>
          <t>Acid</t>
        </is>
      </c>
      <c r="G689" s="30" t="n">
        <v>5</v>
      </c>
      <c r="H689" s="6" t="inlineStr">
        <is>
          <t>Poison Sting</t>
        </is>
      </c>
      <c r="I689" s="30" t="n">
        <v>8</v>
      </c>
      <c r="J689" s="6" t="inlineStr">
        <is>
          <t>Venoshock</t>
        </is>
      </c>
      <c r="K689" s="30" t="n">
        <v>12</v>
      </c>
      <c r="L689" s="6" t="inlineStr">
        <is>
          <t>Toxic Spikes</t>
        </is>
      </c>
      <c r="M689" s="30" t="n">
        <v>16</v>
      </c>
      <c r="N689" s="6" t="inlineStr">
        <is>
          <t>Poison Fang</t>
        </is>
      </c>
      <c r="O689" s="30" t="n">
        <v>20</v>
      </c>
      <c r="P689" s="6" t="inlineStr">
        <is>
          <t>Sludge</t>
        </is>
      </c>
      <c r="Q689" s="30" t="n">
        <v>24</v>
      </c>
      <c r="R689" s="6" t="inlineStr">
        <is>
          <t>Venom Drench</t>
        </is>
      </c>
      <c r="S689" s="30" t="n">
        <v>28</v>
      </c>
      <c r="T689" s="6" t="inlineStr">
        <is>
          <t>Poison Jab</t>
        </is>
      </c>
      <c r="U689" s="30" t="n">
        <v>32</v>
      </c>
      <c r="V689" s="6" t="inlineStr">
        <is>
          <t>Sludge Bomb</t>
        </is>
      </c>
      <c r="W689" s="30" t="n">
        <v>36</v>
      </c>
      <c r="X689" s="6" t="inlineStr">
        <is>
          <t>Gunk Shot</t>
        </is>
      </c>
      <c r="Y689" s="30" t="n">
        <v>40</v>
      </c>
      <c r="Z689" s="6" t="inlineStr">
        <is>
          <t>Toxic</t>
        </is>
      </c>
      <c r="AA689" s="30" t="n">
        <v>44</v>
      </c>
      <c r="AB689" s="6" t="inlineStr">
        <is>
          <t>Dragon Pulse</t>
        </is>
      </c>
      <c r="AC689" s="30" t="n">
        <v>46</v>
      </c>
      <c r="AD689" s="6" t="inlineStr">
        <is>
          <t>Sludge Wave</t>
        </is>
      </c>
      <c r="AE689" s="30" t="n">
        <v>48</v>
      </c>
      <c r="AR689" s="31" t="n"/>
    </row>
    <row r="690">
      <c r="A690" s="7" t="inlineStr">
        <is>
          <t>DRAGALGE</t>
        </is>
      </c>
      <c r="B690" s="6" t="inlineStr">
        <is>
          <t>Pound</t>
        </is>
      </c>
      <c r="C690" s="30" t="n">
        <v>1</v>
      </c>
      <c r="D690" s="6" t="inlineStr">
        <is>
          <t>Poison Gas</t>
        </is>
      </c>
      <c r="E690" s="30" t="n">
        <v>1</v>
      </c>
      <c r="F690" s="6" t="inlineStr">
        <is>
          <t>Acid</t>
        </is>
      </c>
      <c r="G690" s="30" t="n">
        <v>5</v>
      </c>
      <c r="H690" s="6" t="inlineStr">
        <is>
          <t>Poison Sting</t>
        </is>
      </c>
      <c r="I690" s="30" t="n">
        <v>8</v>
      </c>
      <c r="J690" s="6" t="inlineStr">
        <is>
          <t>Venoshock</t>
        </is>
      </c>
      <c r="K690" s="30" t="n">
        <v>12</v>
      </c>
      <c r="L690" s="6" t="inlineStr">
        <is>
          <t>Toxic Spikes</t>
        </is>
      </c>
      <c r="M690" s="30" t="n">
        <v>16</v>
      </c>
      <c r="N690" s="6" t="inlineStr">
        <is>
          <t>Poison Fang</t>
        </is>
      </c>
      <c r="O690" s="30" t="n">
        <v>20</v>
      </c>
      <c r="P690" s="6" t="inlineStr">
        <is>
          <t>Sludge</t>
        </is>
      </c>
      <c r="Q690" s="30" t="n">
        <v>24</v>
      </c>
      <c r="R690" s="6" t="inlineStr">
        <is>
          <t>Venom Drench</t>
        </is>
      </c>
      <c r="S690" s="30" t="n">
        <v>28</v>
      </c>
      <c r="T690" s="6" t="inlineStr">
        <is>
          <t>Poison Jab</t>
        </is>
      </c>
      <c r="U690" s="30" t="n">
        <v>32</v>
      </c>
      <c r="V690" s="6" t="inlineStr">
        <is>
          <t>Sludge Bomb</t>
        </is>
      </c>
      <c r="W690" s="30" t="n">
        <v>36</v>
      </c>
      <c r="X690" s="6" t="inlineStr">
        <is>
          <t>Gunk Shot</t>
        </is>
      </c>
      <c r="Y690" s="30" t="n">
        <v>40</v>
      </c>
      <c r="Z690" s="6" t="inlineStr">
        <is>
          <t>Toxic</t>
        </is>
      </c>
      <c r="AA690" s="30" t="n">
        <v>44</v>
      </c>
      <c r="AB690" s="6" t="inlineStr">
        <is>
          <t>Sludge Wave</t>
        </is>
      </c>
      <c r="AC690" s="30" t="n">
        <v>48</v>
      </c>
      <c r="AR690" s="31" t="n"/>
    </row>
    <row r="691">
      <c r="A691" s="7" t="inlineStr">
        <is>
          <t>CLAUNCHER</t>
        </is>
      </c>
      <c r="B691" s="6" t="inlineStr">
        <is>
          <t>Tackle</t>
        </is>
      </c>
      <c r="C691" s="30" t="n">
        <v>1</v>
      </c>
      <c r="D691" s="6" t="inlineStr">
        <is>
          <t>Tail Whip</t>
        </is>
      </c>
      <c r="E691" s="30" t="n">
        <v>1</v>
      </c>
      <c r="F691" s="6" t="inlineStr">
        <is>
          <t>Water Gun</t>
        </is>
      </c>
      <c r="G691" s="30" t="n">
        <v>5</v>
      </c>
      <c r="H691" s="6" t="inlineStr">
        <is>
          <t>Aqua Jet</t>
        </is>
      </c>
      <c r="I691" s="30" t="n">
        <v>8</v>
      </c>
      <c r="J691" s="6" t="inlineStr">
        <is>
          <t>Water Pulse</t>
        </is>
      </c>
      <c r="K691" s="30" t="n">
        <v>12</v>
      </c>
      <c r="L691" s="6" t="inlineStr">
        <is>
          <t>Water Sport</t>
        </is>
      </c>
      <c r="M691" s="30" t="n">
        <v>16</v>
      </c>
      <c r="N691" s="6" t="inlineStr">
        <is>
          <t>Bubble Beam</t>
        </is>
      </c>
      <c r="O691" s="30" t="n">
        <v>20</v>
      </c>
      <c r="P691" s="6" t="inlineStr">
        <is>
          <t>Aqua Ring</t>
        </is>
      </c>
      <c r="Q691" s="30" t="n">
        <v>24</v>
      </c>
      <c r="R691" s="6" t="inlineStr">
        <is>
          <t>Brine</t>
        </is>
      </c>
      <c r="S691" s="30" t="n">
        <v>28</v>
      </c>
      <c r="T691" s="6" t="inlineStr">
        <is>
          <t>Aqua Tail</t>
        </is>
      </c>
      <c r="U691" s="30" t="n">
        <v>32</v>
      </c>
      <c r="V691" s="6" t="inlineStr">
        <is>
          <t>Surf</t>
        </is>
      </c>
      <c r="W691" s="30" t="n">
        <v>36</v>
      </c>
      <c r="X691" s="6" t="inlineStr">
        <is>
          <t>Aura Sphere</t>
        </is>
      </c>
      <c r="Y691" s="30" t="n">
        <v>38</v>
      </c>
      <c r="Z691" s="6" t="inlineStr">
        <is>
          <t>Smack Down</t>
        </is>
      </c>
      <c r="AA691" s="30" t="n">
        <v>40</v>
      </c>
      <c r="AB691" s="6" t="inlineStr">
        <is>
          <t>Hydro Pump</t>
        </is>
      </c>
      <c r="AC691" s="30" t="n">
        <v>44</v>
      </c>
      <c r="AD691" s="6" t="inlineStr">
        <is>
          <t>Muddy Water</t>
        </is>
      </c>
      <c r="AE691" s="30" t="n">
        <v>48</v>
      </c>
      <c r="AR691" s="31" t="n"/>
    </row>
    <row r="692">
      <c r="A692" s="7" t="inlineStr">
        <is>
          <t>CLAWITZER</t>
        </is>
      </c>
      <c r="B692" s="6" t="inlineStr">
        <is>
          <t>Tackle</t>
        </is>
      </c>
      <c r="C692" s="30" t="n">
        <v>1</v>
      </c>
      <c r="D692" s="6" t="inlineStr">
        <is>
          <t>Tail Whip</t>
        </is>
      </c>
      <c r="E692" s="30" t="n">
        <v>1</v>
      </c>
      <c r="F692" s="6" t="inlineStr">
        <is>
          <t>Water Gun</t>
        </is>
      </c>
      <c r="G692" s="30" t="n">
        <v>5</v>
      </c>
      <c r="H692" s="6" t="inlineStr">
        <is>
          <t>Aqua Jet</t>
        </is>
      </c>
      <c r="I692" s="30" t="n">
        <v>8</v>
      </c>
      <c r="J692" s="6" t="inlineStr">
        <is>
          <t>Water Pulse</t>
        </is>
      </c>
      <c r="K692" s="30" t="n">
        <v>12</v>
      </c>
      <c r="L692" s="6" t="inlineStr">
        <is>
          <t>Water Sport</t>
        </is>
      </c>
      <c r="M692" s="30" t="n">
        <v>16</v>
      </c>
      <c r="N692" s="6" t="inlineStr">
        <is>
          <t>Bubble Beam</t>
        </is>
      </c>
      <c r="O692" s="30" t="n">
        <v>20</v>
      </c>
      <c r="P692" s="6" t="inlineStr">
        <is>
          <t>Brine</t>
        </is>
      </c>
      <c r="Q692" s="30" t="n">
        <v>28</v>
      </c>
      <c r="R692" s="6" t="inlineStr">
        <is>
          <t>Aqua Tail</t>
        </is>
      </c>
      <c r="S692" s="30" t="n">
        <v>32</v>
      </c>
      <c r="T692" s="6" t="inlineStr">
        <is>
          <t>Aura Sphere</t>
        </is>
      </c>
      <c r="U692" s="30" t="n">
        <v>36</v>
      </c>
      <c r="V692" s="6" t="inlineStr">
        <is>
          <t>Smack Down</t>
        </is>
      </c>
      <c r="W692" s="30" t="n">
        <v>40</v>
      </c>
      <c r="X692" s="6" t="inlineStr">
        <is>
          <t>Hydro Pump</t>
        </is>
      </c>
      <c r="Y692" s="30" t="n">
        <v>44</v>
      </c>
      <c r="Z692" s="6" t="inlineStr">
        <is>
          <t>Dark Pulse</t>
        </is>
      </c>
      <c r="AA692" s="30" t="n">
        <v>44</v>
      </c>
      <c r="AR692" s="31" t="n"/>
    </row>
    <row r="693">
      <c r="A693" s="7" t="inlineStr">
        <is>
          <t>HELIOPTILE</t>
        </is>
      </c>
      <c r="B693" s="6" t="inlineStr">
        <is>
          <t>Pound</t>
        </is>
      </c>
      <c r="C693" s="30" t="n">
        <v>1</v>
      </c>
      <c r="D693" s="6" t="inlineStr">
        <is>
          <t>Thunder Wave</t>
        </is>
      </c>
      <c r="E693" s="30" t="n">
        <v>1</v>
      </c>
      <c r="F693" s="6" t="inlineStr">
        <is>
          <t>Thunder Shock</t>
        </is>
      </c>
      <c r="G693" s="30" t="n">
        <v>5</v>
      </c>
      <c r="H693" s="6" t="inlineStr">
        <is>
          <t>Quick Attack</t>
        </is>
      </c>
      <c r="I693" s="30" t="n">
        <v>8</v>
      </c>
      <c r="J693" s="6" t="inlineStr">
        <is>
          <t>Mud Slap</t>
        </is>
      </c>
      <c r="K693" s="30" t="n">
        <v>11</v>
      </c>
      <c r="L693" s="6" t="inlineStr">
        <is>
          <t>Shock Wave</t>
        </is>
      </c>
      <c r="M693" s="30" t="n">
        <v>14</v>
      </c>
      <c r="N693" s="6" t="inlineStr">
        <is>
          <t>Charge</t>
        </is>
      </c>
      <c r="O693" s="30" t="n">
        <v>17</v>
      </c>
      <c r="P693" s="6" t="inlineStr">
        <is>
          <t>Volt Switch</t>
        </is>
      </c>
      <c r="Q693" s="30" t="n">
        <v>20</v>
      </c>
      <c r="R693" s="6" t="inlineStr">
        <is>
          <t>Parabolic Charge</t>
        </is>
      </c>
      <c r="S693" s="30" t="n">
        <v>23</v>
      </c>
      <c r="T693" s="6" t="inlineStr">
        <is>
          <t>Electro Ball</t>
        </is>
      </c>
      <c r="U693" s="30" t="n">
        <v>26</v>
      </c>
      <c r="V693" s="6" t="inlineStr">
        <is>
          <t>Bulldoze</t>
        </is>
      </c>
      <c r="W693" s="30" t="n">
        <v>29</v>
      </c>
      <c r="X693" s="6" t="inlineStr">
        <is>
          <t>Thunderbolt</t>
        </is>
      </c>
      <c r="Y693" s="30" t="n">
        <v>32</v>
      </c>
      <c r="Z693" s="6" t="inlineStr">
        <is>
          <t>Surf</t>
        </is>
      </c>
      <c r="AA693" s="30" t="n">
        <v>35</v>
      </c>
      <c r="AR693" s="31" t="n"/>
    </row>
    <row r="694">
      <c r="A694" s="7" t="inlineStr">
        <is>
          <t>HELIOLISK</t>
        </is>
      </c>
      <c r="B694" s="6" t="inlineStr">
        <is>
          <t>Pound</t>
        </is>
      </c>
      <c r="C694" s="30" t="n">
        <v>1</v>
      </c>
      <c r="D694" s="6" t="inlineStr">
        <is>
          <t>Thunder Wave</t>
        </is>
      </c>
      <c r="E694" s="30" t="n">
        <v>1</v>
      </c>
      <c r="F694" s="6" t="inlineStr">
        <is>
          <t>Thunder Shock</t>
        </is>
      </c>
      <c r="G694" s="30" t="n">
        <v>1</v>
      </c>
      <c r="H694" s="6" t="inlineStr">
        <is>
          <t>Quick Attack</t>
        </is>
      </c>
      <c r="I694" s="30" t="n">
        <v>1</v>
      </c>
      <c r="J694" s="6" t="inlineStr">
        <is>
          <t>Mud Slap</t>
        </is>
      </c>
      <c r="K694" s="30" t="n">
        <v>1</v>
      </c>
      <c r="L694" s="6" t="inlineStr">
        <is>
          <t>Volt Switch</t>
        </is>
      </c>
      <c r="M694" s="30" t="n">
        <v>28</v>
      </c>
      <c r="N694" s="6" t="inlineStr">
        <is>
          <t>Thunderbolt</t>
        </is>
      </c>
      <c r="O694" s="30" t="n">
        <v>36</v>
      </c>
      <c r="P694" s="6" t="inlineStr">
        <is>
          <t>Surf</t>
        </is>
      </c>
      <c r="Q694" s="30" t="n">
        <v>44</v>
      </c>
      <c r="R694" s="6" t="inlineStr">
        <is>
          <t>Thunder</t>
        </is>
      </c>
      <c r="S694" s="30" t="n">
        <v>50</v>
      </c>
      <c r="AR694" s="31" t="n"/>
    </row>
    <row r="695">
      <c r="A695" s="7" t="inlineStr">
        <is>
          <t>TYRUNT</t>
        </is>
      </c>
      <c r="B695" s="6" t="inlineStr">
        <is>
          <t>Tackle</t>
        </is>
      </c>
      <c r="C695" s="30" t="n">
        <v>1</v>
      </c>
      <c r="D695" s="6" t="inlineStr">
        <is>
          <t>Harden</t>
        </is>
      </c>
      <c r="E695" s="30" t="n">
        <v>1</v>
      </c>
      <c r="F695" s="6" t="inlineStr">
        <is>
          <t>Rock Throw</t>
        </is>
      </c>
      <c r="G695" s="30" t="n">
        <v>5</v>
      </c>
      <c r="H695" s="6" t="inlineStr">
        <is>
          <t>Rock Polish</t>
        </is>
      </c>
      <c r="I695" s="30" t="n">
        <v>8</v>
      </c>
      <c r="J695" s="6" t="inlineStr">
        <is>
          <t>Smack Down</t>
        </is>
      </c>
      <c r="K695" s="30" t="n">
        <v>12</v>
      </c>
      <c r="L695" s="6" t="inlineStr">
        <is>
          <t>Rock Tomb</t>
        </is>
      </c>
      <c r="M695" s="30" t="n">
        <v>16</v>
      </c>
      <c r="N695" s="6" t="inlineStr">
        <is>
          <t>Stealth Rock</t>
        </is>
      </c>
      <c r="O695" s="30" t="n">
        <v>20</v>
      </c>
      <c r="P695" s="6" t="inlineStr">
        <is>
          <t>Rock Slide</t>
        </is>
      </c>
      <c r="Q695" s="30" t="n">
        <v>24</v>
      </c>
      <c r="R695" s="6" t="inlineStr">
        <is>
          <t>Ancient Power</t>
        </is>
      </c>
      <c r="S695" s="30" t="n">
        <v>28</v>
      </c>
      <c r="T695" s="6" t="inlineStr">
        <is>
          <t>Rock Blast</t>
        </is>
      </c>
      <c r="U695" s="30" t="n">
        <v>32</v>
      </c>
      <c r="V695" s="6" t="inlineStr">
        <is>
          <t>Stone Edge</t>
        </is>
      </c>
      <c r="W695" s="30" t="n">
        <v>36</v>
      </c>
      <c r="X695" s="6" t="inlineStr">
        <is>
          <t>Head Smash</t>
        </is>
      </c>
      <c r="Y695" s="30" t="n">
        <v>40</v>
      </c>
      <c r="Z695" s="6" t="inlineStr">
        <is>
          <t>Dragon Dance</t>
        </is>
      </c>
      <c r="AA695" s="30" t="n">
        <v>41</v>
      </c>
      <c r="AB695" s="6" t="inlineStr">
        <is>
          <t>Wide Guard</t>
        </is>
      </c>
      <c r="AC695" s="30" t="n">
        <v>44</v>
      </c>
      <c r="AD695" s="6" t="inlineStr">
        <is>
          <t>Rock Wrecker</t>
        </is>
      </c>
      <c r="AE695" s="30" t="n">
        <v>48</v>
      </c>
      <c r="AR695" s="31" t="n"/>
    </row>
    <row r="696">
      <c r="A696" s="7" t="inlineStr">
        <is>
          <t>TYRANTRUM</t>
        </is>
      </c>
      <c r="B696" s="6" t="inlineStr">
        <is>
          <t>Tackle</t>
        </is>
      </c>
      <c r="C696" s="30" t="n">
        <v>1</v>
      </c>
      <c r="D696" s="6" t="inlineStr">
        <is>
          <t>Harden</t>
        </is>
      </c>
      <c r="E696" s="30" t="n">
        <v>1</v>
      </c>
      <c r="F696" s="6" t="inlineStr">
        <is>
          <t>Rock Throw</t>
        </is>
      </c>
      <c r="G696" s="30" t="n">
        <v>5</v>
      </c>
      <c r="H696" s="6" t="inlineStr">
        <is>
          <t>Rock Polish</t>
        </is>
      </c>
      <c r="I696" s="30" t="n">
        <v>8</v>
      </c>
      <c r="J696" s="6" t="inlineStr">
        <is>
          <t>Smack Down</t>
        </is>
      </c>
      <c r="K696" s="30" t="n">
        <v>12</v>
      </c>
      <c r="L696" s="6" t="inlineStr">
        <is>
          <t>Rock Tomb</t>
        </is>
      </c>
      <c r="M696" s="30" t="n">
        <v>16</v>
      </c>
      <c r="N696" s="6" t="inlineStr">
        <is>
          <t>Stealth Rock</t>
        </is>
      </c>
      <c r="O696" s="30" t="n">
        <v>20</v>
      </c>
      <c r="P696" s="6" t="inlineStr">
        <is>
          <t>Dragon Dance</t>
        </is>
      </c>
      <c r="Q696" s="30" t="n">
        <v>24</v>
      </c>
      <c r="R696" s="6" t="inlineStr">
        <is>
          <t>Ancient Power</t>
        </is>
      </c>
      <c r="S696" s="30" t="n">
        <v>28</v>
      </c>
      <c r="T696" s="6" t="inlineStr">
        <is>
          <t>Rock Blast</t>
        </is>
      </c>
      <c r="U696" s="30" t="n">
        <v>32</v>
      </c>
      <c r="V696" s="6" t="inlineStr">
        <is>
          <t>Wide Guard</t>
        </is>
      </c>
      <c r="W696" s="30" t="n">
        <v>44</v>
      </c>
      <c r="X696" s="6" t="inlineStr">
        <is>
          <t>Crunch</t>
        </is>
      </c>
      <c r="Y696" s="30" t="n">
        <v>48</v>
      </c>
      <c r="Z696" s="6" t="inlineStr">
        <is>
          <t>Head Smash</t>
        </is>
      </c>
      <c r="AA696" s="30" t="n">
        <v>49</v>
      </c>
      <c r="AR696" s="31" t="n"/>
    </row>
    <row r="697">
      <c r="A697" s="7" t="inlineStr">
        <is>
          <t>AMAURA</t>
        </is>
      </c>
      <c r="B697" s="6" t="inlineStr">
        <is>
          <t>Tackle</t>
        </is>
      </c>
      <c r="C697" s="30" t="n">
        <v>1</v>
      </c>
      <c r="D697" s="6" t="inlineStr">
        <is>
          <t>Harden</t>
        </is>
      </c>
      <c r="E697" s="30" t="n">
        <v>1</v>
      </c>
      <c r="F697" s="6" t="inlineStr">
        <is>
          <t>Rock Throw</t>
        </is>
      </c>
      <c r="G697" s="30" t="n">
        <v>5</v>
      </c>
      <c r="H697" s="6" t="inlineStr">
        <is>
          <t>Rock Polish</t>
        </is>
      </c>
      <c r="I697" s="30" t="n">
        <v>8</v>
      </c>
      <c r="J697" s="6" t="inlineStr">
        <is>
          <t>Smack Down</t>
        </is>
      </c>
      <c r="K697" s="30" t="n">
        <v>12</v>
      </c>
      <c r="L697" s="6" t="inlineStr">
        <is>
          <t>Rock Tomb</t>
        </is>
      </c>
      <c r="M697" s="30" t="n">
        <v>16</v>
      </c>
      <c r="N697" s="6" t="inlineStr">
        <is>
          <t>Stealth Rock</t>
        </is>
      </c>
      <c r="O697" s="30" t="n">
        <v>20</v>
      </c>
      <c r="P697" s="6" t="inlineStr">
        <is>
          <t>Rock Slide</t>
        </is>
      </c>
      <c r="Q697" s="30" t="n">
        <v>24</v>
      </c>
      <c r="R697" s="6" t="inlineStr">
        <is>
          <t>Ancient Power</t>
        </is>
      </c>
      <c r="S697" s="30" t="n">
        <v>28</v>
      </c>
      <c r="T697" s="6" t="inlineStr">
        <is>
          <t>Rock Blast</t>
        </is>
      </c>
      <c r="U697" s="30" t="n">
        <v>32</v>
      </c>
      <c r="V697" s="6" t="inlineStr">
        <is>
          <t>Stone Edge</t>
        </is>
      </c>
      <c r="W697" s="30" t="n">
        <v>36</v>
      </c>
      <c r="X697" s="6" t="inlineStr">
        <is>
          <t>Head Smash</t>
        </is>
      </c>
      <c r="Y697" s="30" t="n">
        <v>40</v>
      </c>
      <c r="Z697" s="6" t="inlineStr">
        <is>
          <t>Freeze Dry</t>
        </is>
      </c>
      <c r="AA697" s="30" t="n">
        <v>41</v>
      </c>
      <c r="AB697" s="6" t="inlineStr">
        <is>
          <t>Wide Guard</t>
        </is>
      </c>
      <c r="AC697" s="30" t="n">
        <v>44</v>
      </c>
      <c r="AD697" s="6" t="inlineStr">
        <is>
          <t>Rock Wrecker</t>
        </is>
      </c>
      <c r="AE697" s="30" t="n">
        <v>48</v>
      </c>
      <c r="AR697" s="31" t="n"/>
    </row>
    <row r="698">
      <c r="A698" s="7" t="inlineStr">
        <is>
          <t>AURORUS</t>
        </is>
      </c>
      <c r="B698" s="6" t="inlineStr">
        <is>
          <t>Tackle</t>
        </is>
      </c>
      <c r="C698" s="30" t="n">
        <v>1</v>
      </c>
      <c r="D698" s="6" t="inlineStr">
        <is>
          <t>Harden</t>
        </is>
      </c>
      <c r="E698" s="30" t="n">
        <v>1</v>
      </c>
      <c r="F698" s="6" t="inlineStr">
        <is>
          <t>Rock Throw</t>
        </is>
      </c>
      <c r="G698" s="30" t="n">
        <v>5</v>
      </c>
      <c r="H698" s="6" t="inlineStr">
        <is>
          <t>Rock Polish</t>
        </is>
      </c>
      <c r="I698" s="30" t="n">
        <v>8</v>
      </c>
      <c r="J698" s="6" t="inlineStr">
        <is>
          <t>Smack Down</t>
        </is>
      </c>
      <c r="K698" s="30" t="n">
        <v>12</v>
      </c>
      <c r="L698" s="6" t="inlineStr">
        <is>
          <t>Rock Tomb</t>
        </is>
      </c>
      <c r="M698" s="30" t="n">
        <v>16</v>
      </c>
      <c r="N698" s="6" t="inlineStr">
        <is>
          <t>Stealth Rock</t>
        </is>
      </c>
      <c r="O698" s="30" t="n">
        <v>20</v>
      </c>
      <c r="P698" s="6" t="inlineStr">
        <is>
          <t>Freeze Dry</t>
        </is>
      </c>
      <c r="Q698" s="30" t="n">
        <v>24</v>
      </c>
      <c r="R698" s="6" t="inlineStr">
        <is>
          <t>Ancient Power</t>
        </is>
      </c>
      <c r="S698" s="30" t="n">
        <v>28</v>
      </c>
      <c r="T698" s="6" t="inlineStr">
        <is>
          <t>Rock Blast</t>
        </is>
      </c>
      <c r="U698" s="30" t="n">
        <v>32</v>
      </c>
      <c r="V698" s="6" t="inlineStr">
        <is>
          <t>Head Smash</t>
        </is>
      </c>
      <c r="W698" s="30" t="n">
        <v>40</v>
      </c>
      <c r="X698" s="6" t="inlineStr">
        <is>
          <t>Wide Guard</t>
        </is>
      </c>
      <c r="Y698" s="30" t="n">
        <v>44</v>
      </c>
      <c r="Z698" s="6" t="inlineStr">
        <is>
          <t>Earth Power</t>
        </is>
      </c>
      <c r="AA698" s="30" t="n">
        <v>46</v>
      </c>
      <c r="AB698" s="6" t="inlineStr">
        <is>
          <t>Hyper Voice</t>
        </is>
      </c>
      <c r="AC698" s="30" t="n">
        <v>48</v>
      </c>
      <c r="AR698" s="31" t="n"/>
    </row>
    <row r="699">
      <c r="A699" s="7" t="inlineStr">
        <is>
          <t>SYLVEON</t>
        </is>
      </c>
      <c r="B699" s="6" t="inlineStr">
        <is>
          <t>Pound</t>
        </is>
      </c>
      <c r="C699" s="30" t="n">
        <v>1</v>
      </c>
      <c r="D699" s="6" t="inlineStr">
        <is>
          <t>Charm</t>
        </is>
      </c>
      <c r="E699" s="30" t="n">
        <v>1</v>
      </c>
      <c r="F699" s="6" t="inlineStr">
        <is>
          <t>Fairy Wind</t>
        </is>
      </c>
      <c r="G699" s="30" t="n">
        <v>5</v>
      </c>
      <c r="H699" s="6" t="inlineStr">
        <is>
          <t>Baby Doll Eyes</t>
        </is>
      </c>
      <c r="I699" s="30" t="n">
        <v>8</v>
      </c>
      <c r="J699" s="6" t="inlineStr">
        <is>
          <t>Disarming Voice</t>
        </is>
      </c>
      <c r="K699" s="30" t="n">
        <v>12</v>
      </c>
      <c r="L699" s="6" t="inlineStr">
        <is>
          <t>Draining Kiss</t>
        </is>
      </c>
      <c r="M699" s="30" t="n">
        <v>16</v>
      </c>
      <c r="N699" s="6" t="inlineStr">
        <is>
          <t>Wish</t>
        </is>
      </c>
      <c r="O699" s="30" t="n">
        <v>20</v>
      </c>
      <c r="P699" s="6" t="inlineStr">
        <is>
          <t>Light Screen</t>
        </is>
      </c>
      <c r="Q699" s="30" t="n">
        <v>24</v>
      </c>
      <c r="R699" s="6" t="inlineStr">
        <is>
          <t>Dazzling Gleam</t>
        </is>
      </c>
      <c r="S699" s="30" t="n">
        <v>28</v>
      </c>
      <c r="T699" s="6" t="inlineStr">
        <is>
          <t>Moonblast</t>
        </is>
      </c>
      <c r="U699" s="30" t="n">
        <v>32</v>
      </c>
      <c r="V699" s="6" t="inlineStr">
        <is>
          <t>Misty Terrain</t>
        </is>
      </c>
      <c r="W699" s="30" t="n">
        <v>36</v>
      </c>
      <c r="X699" s="6" t="inlineStr">
        <is>
          <t>Play Rough</t>
        </is>
      </c>
      <c r="Y699" s="30" t="n">
        <v>40</v>
      </c>
      <c r="Z699" s="6" t="inlineStr">
        <is>
          <t>Calm Mind</t>
        </is>
      </c>
      <c r="AA699" s="30" t="n">
        <v>44</v>
      </c>
      <c r="AB699" s="6" t="inlineStr">
        <is>
          <t>Geomancy</t>
        </is>
      </c>
      <c r="AC699" s="30" t="n">
        <v>48</v>
      </c>
      <c r="AR699" s="31" t="n"/>
    </row>
    <row r="700">
      <c r="A700" s="7" t="inlineStr">
        <is>
          <t>HAWLUCHA</t>
        </is>
      </c>
      <c r="B700" s="6" t="inlineStr">
        <is>
          <t>Tackle</t>
        </is>
      </c>
      <c r="C700" s="30" t="n">
        <v>1</v>
      </c>
      <c r="D700" s="6" t="inlineStr">
        <is>
          <t>Leer</t>
        </is>
      </c>
      <c r="E700" s="30" t="n">
        <v>1</v>
      </c>
      <c r="F700" s="6" t="inlineStr">
        <is>
          <t>Low Kick</t>
        </is>
      </c>
      <c r="G700" s="30" t="n">
        <v>5</v>
      </c>
      <c r="H700" s="6" t="inlineStr">
        <is>
          <t>Focus Energy</t>
        </is>
      </c>
      <c r="I700" s="30" t="n">
        <v>8</v>
      </c>
      <c r="J700" s="6" t="inlineStr">
        <is>
          <t>Arm Thrust</t>
        </is>
      </c>
      <c r="K700" s="30" t="n">
        <v>12</v>
      </c>
      <c r="L700" s="6" t="inlineStr">
        <is>
          <t>Rock Smash</t>
        </is>
      </c>
      <c r="M700" s="30" t="n">
        <v>16</v>
      </c>
      <c r="N700" s="6" t="inlineStr">
        <is>
          <t>Force Palm</t>
        </is>
      </c>
      <c r="O700" s="30" t="n">
        <v>20</v>
      </c>
      <c r="P700" s="6" t="inlineStr">
        <is>
          <t>Flying Press</t>
        </is>
      </c>
      <c r="Q700" s="30" t="n">
        <v>24</v>
      </c>
      <c r="R700" s="6" t="inlineStr">
        <is>
          <t>Brick Break</t>
        </is>
      </c>
      <c r="S700" s="30" t="n">
        <v>28</v>
      </c>
      <c r="T700" s="6" t="inlineStr">
        <is>
          <t>Bulk Up</t>
        </is>
      </c>
      <c r="U700" s="30" t="n">
        <v>32</v>
      </c>
      <c r="V700" s="6" t="inlineStr">
        <is>
          <t>Acrobatics</t>
        </is>
      </c>
      <c r="W700" s="30" t="n">
        <v>36</v>
      </c>
      <c r="X700" s="6" t="inlineStr">
        <is>
          <t>Close Combat</t>
        </is>
      </c>
      <c r="Y700" s="30" t="n">
        <v>40</v>
      </c>
      <c r="Z700" s="6" t="inlineStr">
        <is>
          <t>Superpower</t>
        </is>
      </c>
      <c r="AA700" s="30" t="n">
        <v>44</v>
      </c>
      <c r="AB700" s="6" t="inlineStr">
        <is>
          <t>High Jump Kick</t>
        </is>
      </c>
      <c r="AC700" s="30" t="n">
        <v>48</v>
      </c>
      <c r="AR700" s="31" t="n"/>
    </row>
    <row r="701">
      <c r="A701" s="7" t="inlineStr">
        <is>
          <t>DEDENNE</t>
        </is>
      </c>
      <c r="B701" s="6" t="inlineStr">
        <is>
          <t>Tackle</t>
        </is>
      </c>
      <c r="C701" s="30" t="n">
        <v>1</v>
      </c>
      <c r="D701" s="6" t="inlineStr">
        <is>
          <t>Thunder Wave</t>
        </is>
      </c>
      <c r="E701" s="30" t="n">
        <v>1</v>
      </c>
      <c r="F701" s="6" t="inlineStr">
        <is>
          <t>Thunder Shock</t>
        </is>
      </c>
      <c r="G701" s="30" t="n">
        <v>5</v>
      </c>
      <c r="H701" s="6" t="inlineStr">
        <is>
          <t>Quick Attack</t>
        </is>
      </c>
      <c r="I701" s="30" t="n">
        <v>8</v>
      </c>
      <c r="J701" s="6" t="inlineStr">
        <is>
          <t>Charge</t>
        </is>
      </c>
      <c r="K701" s="30" t="n">
        <v>12</v>
      </c>
      <c r="L701" s="6" t="inlineStr">
        <is>
          <t>Spark</t>
        </is>
      </c>
      <c r="M701" s="30" t="n">
        <v>16</v>
      </c>
      <c r="N701" s="6" t="inlineStr">
        <is>
          <t>Volt Switch</t>
        </is>
      </c>
      <c r="O701" s="30" t="n">
        <v>20</v>
      </c>
      <c r="P701" s="6" t="inlineStr">
        <is>
          <t>Nuzzle</t>
        </is>
      </c>
      <c r="Q701" s="30" t="n">
        <v>24</v>
      </c>
      <c r="R701" s="6" t="inlineStr">
        <is>
          <t>Discharge</t>
        </is>
      </c>
      <c r="S701" s="30" t="n">
        <v>28</v>
      </c>
      <c r="T701" s="6" t="inlineStr">
        <is>
          <t>Thunder Fang</t>
        </is>
      </c>
      <c r="U701" s="30" t="n">
        <v>32</v>
      </c>
      <c r="V701" s="6" t="inlineStr">
        <is>
          <t>Dazzling Gleam</t>
        </is>
      </c>
      <c r="W701" s="30" t="n">
        <v>36</v>
      </c>
      <c r="X701" s="6" t="inlineStr">
        <is>
          <t>Wild Charge</t>
        </is>
      </c>
      <c r="Y701" s="30" t="n">
        <v>40</v>
      </c>
      <c r="Z701" s="6" t="inlineStr">
        <is>
          <t>Thunder</t>
        </is>
      </c>
      <c r="AA701" s="30" t="n">
        <v>44</v>
      </c>
      <c r="AR701" s="31" t="n"/>
    </row>
    <row r="702">
      <c r="A702" s="7" t="inlineStr">
        <is>
          <t>CARBINK</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Moonblast</t>
        </is>
      </c>
      <c r="Q702" s="30" t="n">
        <v>24</v>
      </c>
      <c r="R702" s="6" t="inlineStr">
        <is>
          <t>Ancient Power</t>
        </is>
      </c>
      <c r="S702" s="30" t="n">
        <v>28</v>
      </c>
      <c r="T702" s="6" t="inlineStr">
        <is>
          <t>Rock Blast</t>
        </is>
      </c>
      <c r="U702" s="30" t="n">
        <v>32</v>
      </c>
      <c r="V702" s="6" t="inlineStr">
        <is>
          <t>Flail</t>
        </is>
      </c>
      <c r="W702" s="30" t="n">
        <v>36</v>
      </c>
      <c r="X702" s="6" t="inlineStr">
        <is>
          <t>Head Smash</t>
        </is>
      </c>
      <c r="Y702" s="30" t="n">
        <v>40</v>
      </c>
      <c r="Z702" s="6" t="inlineStr">
        <is>
          <t>Wide Guard</t>
        </is>
      </c>
      <c r="AA702" s="30" t="n">
        <v>44</v>
      </c>
      <c r="AR702" s="31" t="n"/>
    </row>
    <row r="703">
      <c r="A703" s="7" t="inlineStr">
        <is>
          <t>GOOMY</t>
        </is>
      </c>
      <c r="B703" s="6" t="inlineStr">
        <is>
          <t>Tackle</t>
        </is>
      </c>
      <c r="C703" s="30" t="n">
        <v>1</v>
      </c>
      <c r="D703" s="6" t="inlineStr">
        <is>
          <t>Leer</t>
        </is>
      </c>
      <c r="E703" s="30" t="n">
        <v>1</v>
      </c>
      <c r="F703" s="6" t="inlineStr">
        <is>
          <t>Twister</t>
        </is>
      </c>
      <c r="G703" s="30" t="n">
        <v>5</v>
      </c>
      <c r="H703" s="6" t="inlineStr">
        <is>
          <t>Dragon Breath</t>
        </is>
      </c>
      <c r="I703" s="30" t="n">
        <v>8</v>
      </c>
      <c r="J703" s="6" t="inlineStr">
        <is>
          <t>Scary Face</t>
        </is>
      </c>
      <c r="K703" s="30" t="n">
        <v>12</v>
      </c>
      <c r="L703" s="6" t="inlineStr">
        <is>
          <t>Dragon Tail</t>
        </is>
      </c>
      <c r="M703" s="30" t="n">
        <v>16</v>
      </c>
      <c r="N703" s="6" t="inlineStr">
        <is>
          <t>Dragon Claw</t>
        </is>
      </c>
      <c r="O703" s="30" t="n">
        <v>20</v>
      </c>
      <c r="P703" s="6" t="inlineStr">
        <is>
          <t>Dragon Pulse</t>
        </is>
      </c>
      <c r="Q703" s="30" t="n">
        <v>24</v>
      </c>
      <c r="R703" s="6" t="inlineStr">
        <is>
          <t>Dragon Dance</t>
        </is>
      </c>
      <c r="S703" s="30" t="n">
        <v>28</v>
      </c>
      <c r="T703" s="6" t="inlineStr">
        <is>
          <t>Dragon Rush</t>
        </is>
      </c>
      <c r="U703" s="30" t="n">
        <v>32</v>
      </c>
      <c r="V703" s="6" t="inlineStr">
        <is>
          <t>Outrage</t>
        </is>
      </c>
      <c r="W703" s="30" t="n">
        <v>36</v>
      </c>
      <c r="X703" s="6" t="inlineStr">
        <is>
          <t>Draco Meteor</t>
        </is>
      </c>
      <c r="Y703" s="30" t="n">
        <v>40</v>
      </c>
      <c r="Z703" s="6" t="inlineStr">
        <is>
          <t>Muddy Water</t>
        </is>
      </c>
      <c r="AA703" s="30" t="n">
        <v>44</v>
      </c>
      <c r="AB703" s="6" t="inlineStr">
        <is>
          <t>Body Slam</t>
        </is>
      </c>
      <c r="AC703" s="30" t="n">
        <v>48</v>
      </c>
      <c r="AR703" s="31" t="n"/>
    </row>
    <row r="704">
      <c r="A704" s="7" t="inlineStr">
        <is>
          <t>SLIGGOO</t>
        </is>
      </c>
      <c r="B704" s="6" t="inlineStr">
        <is>
          <t>Tackle</t>
        </is>
      </c>
      <c r="C704" s="30" t="n">
        <v>1</v>
      </c>
      <c r="D704" s="6" t="inlineStr">
        <is>
          <t>Leer</t>
        </is>
      </c>
      <c r="E704" s="30" t="n">
        <v>1</v>
      </c>
      <c r="F704" s="6" t="inlineStr">
        <is>
          <t>Twister</t>
        </is>
      </c>
      <c r="G704" s="30" t="n">
        <v>5</v>
      </c>
      <c r="H704" s="6" t="inlineStr">
        <is>
          <t>Dragon Breath</t>
        </is>
      </c>
      <c r="I704" s="30" t="n">
        <v>8</v>
      </c>
      <c r="J704" s="6" t="inlineStr">
        <is>
          <t>Scary Face</t>
        </is>
      </c>
      <c r="K704" s="30" t="n">
        <v>12</v>
      </c>
      <c r="L704" s="6" t="inlineStr">
        <is>
          <t>Dragon Tail</t>
        </is>
      </c>
      <c r="M704" s="30" t="n">
        <v>16</v>
      </c>
      <c r="N704" s="6" t="inlineStr">
        <is>
          <t>Dragon Claw</t>
        </is>
      </c>
      <c r="O704" s="30" t="n">
        <v>20</v>
      </c>
      <c r="P704" s="6" t="inlineStr">
        <is>
          <t>Dragon Pulse</t>
        </is>
      </c>
      <c r="Q704" s="30" t="n">
        <v>24</v>
      </c>
      <c r="R704" s="6" t="inlineStr">
        <is>
          <t>Dragon Dance</t>
        </is>
      </c>
      <c r="S704" s="30" t="n">
        <v>28</v>
      </c>
      <c r="T704" s="6" t="inlineStr">
        <is>
          <t>Dragon Rush</t>
        </is>
      </c>
      <c r="U704" s="30" t="n">
        <v>32</v>
      </c>
      <c r="V704" s="6" t="inlineStr">
        <is>
          <t>Outrage</t>
        </is>
      </c>
      <c r="W704" s="30" t="n">
        <v>36</v>
      </c>
      <c r="X704" s="6" t="inlineStr">
        <is>
          <t>Draco Meteor</t>
        </is>
      </c>
      <c r="Y704" s="30" t="n">
        <v>40</v>
      </c>
      <c r="Z704" s="6" t="inlineStr">
        <is>
          <t>Muddy Water</t>
        </is>
      </c>
      <c r="AA704" s="30" t="n">
        <v>44</v>
      </c>
      <c r="AB704" s="6" t="inlineStr">
        <is>
          <t>Body Slam</t>
        </is>
      </c>
      <c r="AC704" s="30" t="n">
        <v>48</v>
      </c>
      <c r="AD704" s="6" t="inlineStr">
        <is>
          <t>Recover</t>
        </is>
      </c>
      <c r="AE704" s="30" t="n">
        <v>52</v>
      </c>
      <c r="AR704" s="31" t="n"/>
    </row>
    <row r="705">
      <c r="A705" s="7" t="inlineStr">
        <is>
          <t>GOODRA</t>
        </is>
      </c>
      <c r="B705" s="6" t="inlineStr">
        <is>
          <t>Tackle</t>
        </is>
      </c>
      <c r="C705" s="30" t="n">
        <v>1</v>
      </c>
      <c r="D705" s="6" t="inlineStr">
        <is>
          <t>Absorb</t>
        </is>
      </c>
      <c r="E705" s="30" t="n">
        <v>1</v>
      </c>
      <c r="F705" s="6" t="inlineStr">
        <is>
          <t>Bide</t>
        </is>
      </c>
      <c r="G705" s="30" t="n">
        <v>5</v>
      </c>
      <c r="H705" s="6" t="inlineStr">
        <is>
          <t>Dragon Breath</t>
        </is>
      </c>
      <c r="I705" s="30" t="n">
        <v>8</v>
      </c>
      <c r="J705" s="6" t="inlineStr">
        <is>
          <t>Protect</t>
        </is>
      </c>
      <c r="K705" s="30" t="n">
        <v>12</v>
      </c>
      <c r="L705" s="6" t="inlineStr">
        <is>
          <t>Water Pulse</t>
        </is>
      </c>
      <c r="M705" s="30" t="n">
        <v>16</v>
      </c>
      <c r="N705" s="6" t="inlineStr">
        <is>
          <t>Dragon Pulse</t>
        </is>
      </c>
      <c r="O705" s="30" t="n">
        <v>20</v>
      </c>
      <c r="P705" s="6" t="inlineStr">
        <is>
          <t>Acid Armor</t>
        </is>
      </c>
      <c r="Q705" s="30" t="n">
        <v>24</v>
      </c>
      <c r="R705" s="6" t="inlineStr">
        <is>
          <t>Muddy Water</t>
        </is>
      </c>
      <c r="S705" s="30" t="n">
        <v>28</v>
      </c>
      <c r="T705" s="6" t="inlineStr">
        <is>
          <t>Power Whip</t>
        </is>
      </c>
      <c r="U705" s="30" t="n">
        <v>32</v>
      </c>
      <c r="V705" s="6" t="inlineStr">
        <is>
          <t>Recover</t>
        </is>
      </c>
      <c r="W705" s="30" t="n">
        <v>36</v>
      </c>
      <c r="X705" s="6" t="inlineStr">
        <is>
          <t>Surf</t>
        </is>
      </c>
      <c r="Y705" s="30" t="n">
        <v>40</v>
      </c>
      <c r="Z705" s="6" t="inlineStr">
        <is>
          <t>Outrage</t>
        </is>
      </c>
      <c r="AA705" s="30" t="n">
        <v>44</v>
      </c>
      <c r="AB705" s="6" t="inlineStr">
        <is>
          <t>Draco Meteor</t>
        </is>
      </c>
      <c r="AC705" s="30" t="n">
        <v>48</v>
      </c>
      <c r="AR705" s="31" t="n"/>
    </row>
    <row r="706">
      <c r="A706" s="7" t="inlineStr">
        <is>
          <t>KLEFKI</t>
        </is>
      </c>
      <c r="B706" s="6" t="inlineStr">
        <is>
          <t>Tackle</t>
        </is>
      </c>
      <c r="C706" s="30" t="n">
        <v>1</v>
      </c>
      <c r="D706" s="6" t="inlineStr">
        <is>
          <t>Harden</t>
        </is>
      </c>
      <c r="E706" s="30" t="n">
        <v>1</v>
      </c>
      <c r="F706" s="6" t="inlineStr">
        <is>
          <t>Metal Claw</t>
        </is>
      </c>
      <c r="G706" s="30" t="n">
        <v>5</v>
      </c>
      <c r="H706" s="6" t="inlineStr">
        <is>
          <t>Iron Defense</t>
        </is>
      </c>
      <c r="I706" s="30" t="n">
        <v>8</v>
      </c>
      <c r="J706" s="6" t="inlineStr">
        <is>
          <t>Mirror Shot</t>
        </is>
      </c>
      <c r="K706" s="30" t="n">
        <v>12</v>
      </c>
      <c r="L706" s="6" t="inlineStr">
        <is>
          <t>Metal Sound</t>
        </is>
      </c>
      <c r="M706" s="30" t="n">
        <v>16</v>
      </c>
      <c r="N706" s="6" t="inlineStr">
        <is>
          <t>Magnet Rise</t>
        </is>
      </c>
      <c r="O706" s="30" t="n">
        <v>20</v>
      </c>
      <c r="P706" s="6" t="inlineStr">
        <is>
          <t>Spikes</t>
        </is>
      </c>
      <c r="Q706" s="30" t="n">
        <v>24</v>
      </c>
      <c r="R706" s="6" t="inlineStr">
        <is>
          <t>Iron Head</t>
        </is>
      </c>
      <c r="S706" s="30" t="n">
        <v>28</v>
      </c>
      <c r="T706" s="6" t="inlineStr">
        <is>
          <t>Flash Cannon</t>
        </is>
      </c>
      <c r="U706" s="30" t="n">
        <v>32</v>
      </c>
      <c r="V706" s="6" t="inlineStr">
        <is>
          <t>Foul Play</t>
        </is>
      </c>
      <c r="W706" s="30" t="n">
        <v>36</v>
      </c>
      <c r="X706" s="6" t="inlineStr">
        <is>
          <t>Gear Grind</t>
        </is>
      </c>
      <c r="Y706" s="30" t="n">
        <v>40</v>
      </c>
      <c r="Z706" s="6" t="inlineStr">
        <is>
          <t>Iron Tail</t>
        </is>
      </c>
      <c r="AA706" s="30" t="n">
        <v>44</v>
      </c>
      <c r="AB706" s="6" t="inlineStr">
        <is>
          <t>Thunder Wave</t>
        </is>
      </c>
      <c r="AC706" s="30" t="n">
        <v>48</v>
      </c>
      <c r="AR706" s="31" t="n"/>
    </row>
    <row r="707">
      <c r="A707" s="7" t="inlineStr">
        <is>
          <t>PHANTUMP</t>
        </is>
      </c>
      <c r="B707" s="6" t="inlineStr">
        <is>
          <t>Astonish</t>
        </is>
      </c>
      <c r="C707" s="30" t="n">
        <v>1</v>
      </c>
      <c r="D707" s="6" t="inlineStr">
        <is>
          <t>Confuse Ray</t>
        </is>
      </c>
      <c r="E707" s="30" t="n">
        <v>1</v>
      </c>
      <c r="F707" s="6" t="inlineStr">
        <is>
          <t>Lick</t>
        </is>
      </c>
      <c r="G707" s="30" t="n">
        <v>5</v>
      </c>
      <c r="H707" s="6" t="inlineStr">
        <is>
          <t>Shadow Sneak</t>
        </is>
      </c>
      <c r="I707" s="30" t="n">
        <v>8</v>
      </c>
      <c r="J707" s="6" t="inlineStr">
        <is>
          <t>Night Shade</t>
        </is>
      </c>
      <c r="K707" s="30" t="n">
        <v>12</v>
      </c>
      <c r="L707" s="6" t="inlineStr">
        <is>
          <t>Hex</t>
        </is>
      </c>
      <c r="M707" s="30" t="n">
        <v>16</v>
      </c>
      <c r="N707" s="6" t="inlineStr">
        <is>
          <t>Will O Wisp</t>
        </is>
      </c>
      <c r="O707" s="30" t="n">
        <v>20</v>
      </c>
      <c r="P707" s="6" t="inlineStr">
        <is>
          <t>Ominous Wind</t>
        </is>
      </c>
      <c r="Q707" s="30" t="n">
        <v>24</v>
      </c>
      <c r="R707" s="6" t="inlineStr">
        <is>
          <t>Curse</t>
        </is>
      </c>
      <c r="S707" s="30" t="n">
        <v>28</v>
      </c>
      <c r="T707" s="6" t="inlineStr">
        <is>
          <t>Shadow Claw</t>
        </is>
      </c>
      <c r="U707" s="30" t="n">
        <v>32</v>
      </c>
      <c r="V707" s="6" t="inlineStr">
        <is>
          <t>Shadow Ball</t>
        </is>
      </c>
      <c r="W707" s="30" t="n">
        <v>36</v>
      </c>
      <c r="X707" s="6" t="inlineStr">
        <is>
          <t>Phantom Force</t>
        </is>
      </c>
      <c r="Y707" s="30" t="n">
        <v>40</v>
      </c>
      <c r="Z707" s="6" t="inlineStr">
        <is>
          <t>Horn Leech</t>
        </is>
      </c>
      <c r="AA707" s="30" t="n">
        <v>40</v>
      </c>
      <c r="AB707" s="6" t="inlineStr">
        <is>
          <t>Destiny Bond</t>
        </is>
      </c>
      <c r="AC707" s="30" t="n">
        <v>44</v>
      </c>
      <c r="AD707" s="6" t="inlineStr">
        <is>
          <t>Wood Hammer</t>
        </is>
      </c>
      <c r="AE707" s="30" t="n">
        <v>48</v>
      </c>
      <c r="AR707" s="31" t="n"/>
    </row>
    <row r="708">
      <c r="A708" s="7" t="inlineStr">
        <is>
          <t>TREVENANT</t>
        </is>
      </c>
      <c r="B708" s="6" t="inlineStr">
        <is>
          <t>Astonish</t>
        </is>
      </c>
      <c r="C708" s="30" t="n">
        <v>1</v>
      </c>
      <c r="D708" s="6" t="inlineStr">
        <is>
          <t>Confuse Ray</t>
        </is>
      </c>
      <c r="E708" s="30" t="n">
        <v>1</v>
      </c>
      <c r="F708" s="6" t="inlineStr">
        <is>
          <t>Lick</t>
        </is>
      </c>
      <c r="G708" s="30" t="n">
        <v>5</v>
      </c>
      <c r="H708" s="6" t="inlineStr">
        <is>
          <t>Shadow Sneak</t>
        </is>
      </c>
      <c r="I708" s="30" t="n">
        <v>8</v>
      </c>
      <c r="J708" s="6" t="inlineStr">
        <is>
          <t>Night Shade</t>
        </is>
      </c>
      <c r="K708" s="30" t="n">
        <v>12</v>
      </c>
      <c r="L708" s="6" t="inlineStr">
        <is>
          <t>Hex</t>
        </is>
      </c>
      <c r="M708" s="30" t="n">
        <v>16</v>
      </c>
      <c r="N708" s="6" t="inlineStr">
        <is>
          <t>Will O Wisp</t>
        </is>
      </c>
      <c r="O708" s="30" t="n">
        <v>20</v>
      </c>
      <c r="P708" s="6" t="inlineStr">
        <is>
          <t>Horn Leech</t>
        </is>
      </c>
      <c r="Q708" s="30" t="n">
        <v>24</v>
      </c>
      <c r="R708" s="6" t="inlineStr">
        <is>
          <t>Curse</t>
        </is>
      </c>
      <c r="S708" s="30" t="n">
        <v>28</v>
      </c>
      <c r="T708" s="6" t="inlineStr">
        <is>
          <t>Shadow Claw</t>
        </is>
      </c>
      <c r="U708" s="30" t="n">
        <v>32</v>
      </c>
      <c r="V708" s="6" t="inlineStr">
        <is>
          <t>Leech Seed</t>
        </is>
      </c>
      <c r="W708" s="30" t="n">
        <v>36</v>
      </c>
      <c r="X708" s="6" t="inlineStr">
        <is>
          <t>Phantom Force</t>
        </is>
      </c>
      <c r="Y708" s="30" t="n">
        <v>40</v>
      </c>
      <c r="Z708" s="6" t="inlineStr">
        <is>
          <t>Destiny Bond</t>
        </is>
      </c>
      <c r="AA708" s="30" t="n">
        <v>44</v>
      </c>
      <c r="AR708" s="31" t="n"/>
    </row>
    <row r="709">
      <c r="A709" s="7" t="inlineStr">
        <is>
          <t>PUMPKABOO (AVERAGE)</t>
        </is>
      </c>
      <c r="B709" s="6" t="inlineStr">
        <is>
          <t>Astonish</t>
        </is>
      </c>
      <c r="C709" s="30" t="n">
        <v>1</v>
      </c>
      <c r="D709" s="6" t="inlineStr">
        <is>
          <t>Confuse Ray</t>
        </is>
      </c>
      <c r="E709" s="30" t="n">
        <v>1</v>
      </c>
      <c r="F709" s="6" t="inlineStr">
        <is>
          <t>Lick</t>
        </is>
      </c>
      <c r="G709" s="30" t="n">
        <v>5</v>
      </c>
      <c r="H709" s="6" t="inlineStr">
        <is>
          <t>Night Shade</t>
        </is>
      </c>
      <c r="I709" s="30" t="n">
        <v>12</v>
      </c>
      <c r="J709" s="6" t="inlineStr">
        <is>
          <t>Hex</t>
        </is>
      </c>
      <c r="K709" s="30" t="n">
        <v>16</v>
      </c>
      <c r="L709" s="6" t="inlineStr">
        <is>
          <t>Will O Wisp</t>
        </is>
      </c>
      <c r="M709" s="30" t="n">
        <v>20</v>
      </c>
      <c r="N709" s="6" t="inlineStr">
        <is>
          <t>Ominous Wind</t>
        </is>
      </c>
      <c r="O709" s="30" t="n">
        <v>24</v>
      </c>
      <c r="P709" s="6" t="inlineStr">
        <is>
          <t>Curse</t>
        </is>
      </c>
      <c r="Q709" s="30" t="n">
        <v>28</v>
      </c>
      <c r="R709" s="6" t="inlineStr">
        <is>
          <t>Shadow Claw</t>
        </is>
      </c>
      <c r="S709" s="30" t="n">
        <v>32</v>
      </c>
      <c r="T709" s="6" t="inlineStr">
        <is>
          <t>Shadow Ball</t>
        </is>
      </c>
      <c r="U709" s="30" t="n">
        <v>36</v>
      </c>
      <c r="V709" s="6" t="inlineStr">
        <is>
          <t>Phantom Force</t>
        </is>
      </c>
      <c r="W709" s="30" t="n">
        <v>40</v>
      </c>
      <c r="X709" s="6" t="inlineStr">
        <is>
          <t>Shadow Sneak</t>
        </is>
      </c>
      <c r="Y709" s="30" t="n">
        <v>40</v>
      </c>
      <c r="Z709" s="6" t="inlineStr">
        <is>
          <t>Destiny Bond</t>
        </is>
      </c>
      <c r="AA709" s="30" t="n">
        <v>44</v>
      </c>
      <c r="AB709" s="6" t="inlineStr">
        <is>
          <t>Seed Bomb</t>
        </is>
      </c>
      <c r="AC709" s="30" t="n">
        <v>48</v>
      </c>
      <c r="AR709" s="31" t="n"/>
    </row>
    <row r="710">
      <c r="A710" s="7" t="inlineStr">
        <is>
          <t>GOURGEIST (AVERAGE)</t>
        </is>
      </c>
      <c r="B710" s="6" t="inlineStr">
        <is>
          <t>Astonish</t>
        </is>
      </c>
      <c r="C710" s="30" t="n">
        <v>1</v>
      </c>
      <c r="D710" s="6" t="inlineStr">
        <is>
          <t>Confuse Ray</t>
        </is>
      </c>
      <c r="E710" s="30" t="n">
        <v>1</v>
      </c>
      <c r="F710" s="6" t="inlineStr">
        <is>
          <t>Lick</t>
        </is>
      </c>
      <c r="G710" s="30" t="n">
        <v>5</v>
      </c>
      <c r="H710" s="6" t="inlineStr">
        <is>
          <t>Shadow Sneak</t>
        </is>
      </c>
      <c r="I710" s="30" t="n">
        <v>8</v>
      </c>
      <c r="J710" s="6" t="inlineStr">
        <is>
          <t>Night Shade</t>
        </is>
      </c>
      <c r="K710" s="30" t="n">
        <v>12</v>
      </c>
      <c r="L710" s="6" t="inlineStr">
        <is>
          <t>Hex</t>
        </is>
      </c>
      <c r="M710" s="30" t="n">
        <v>16</v>
      </c>
      <c r="N710" s="6" t="inlineStr">
        <is>
          <t>Will O Wisp</t>
        </is>
      </c>
      <c r="O710" s="30" t="n">
        <v>20</v>
      </c>
      <c r="P710" s="6" t="inlineStr">
        <is>
          <t>Curse</t>
        </is>
      </c>
      <c r="Q710" s="30" t="n">
        <v>28</v>
      </c>
      <c r="R710" s="6" t="inlineStr">
        <is>
          <t>Shadow Claw</t>
        </is>
      </c>
      <c r="S710" s="30" t="n">
        <v>32</v>
      </c>
      <c r="T710" s="6" t="inlineStr">
        <is>
          <t>Seed Bomb</t>
        </is>
      </c>
      <c r="U710" s="30" t="n">
        <v>36</v>
      </c>
      <c r="V710" s="6" t="inlineStr">
        <is>
          <t>Phantom Force</t>
        </is>
      </c>
      <c r="W710" s="30" t="n">
        <v>40</v>
      </c>
      <c r="X710" s="6" t="inlineStr">
        <is>
          <t>Destiny Bond</t>
        </is>
      </c>
      <c r="Y710" s="30" t="n">
        <v>44</v>
      </c>
      <c r="AR710" s="31" t="n"/>
    </row>
    <row r="711">
      <c r="A711" s="7" t="inlineStr">
        <is>
          <t>BERGMITE</t>
        </is>
      </c>
      <c r="B711" s="6" t="inlineStr">
        <is>
          <t>Powder Snow</t>
        </is>
      </c>
      <c r="C711" s="30" t="n">
        <v>1</v>
      </c>
      <c r="D711" s="6" t="inlineStr">
        <is>
          <t>Leer</t>
        </is>
      </c>
      <c r="E711" s="30" t="n">
        <v>1</v>
      </c>
      <c r="F711" s="6" t="inlineStr">
        <is>
          <t>Mist</t>
        </is>
      </c>
      <c r="G711" s="30" t="n">
        <v>5</v>
      </c>
      <c r="H711" s="6" t="inlineStr">
        <is>
          <t>Icy Wind</t>
        </is>
      </c>
      <c r="I711" s="30" t="n">
        <v>8</v>
      </c>
      <c r="J711" s="6" t="inlineStr">
        <is>
          <t>Ice Shard</t>
        </is>
      </c>
      <c r="K711" s="30" t="n">
        <v>12</v>
      </c>
      <c r="L711" s="6" t="inlineStr">
        <is>
          <t>Sharpen</t>
        </is>
      </c>
      <c r="M711" s="30" t="n">
        <v>20</v>
      </c>
      <c r="N711" s="6" t="inlineStr">
        <is>
          <t>Ice Fang</t>
        </is>
      </c>
      <c r="O711" s="30" t="n">
        <v>24</v>
      </c>
      <c r="P711" s="6" t="inlineStr">
        <is>
          <t>Ice Beam</t>
        </is>
      </c>
      <c r="Q711" s="30" t="n">
        <v>28</v>
      </c>
      <c r="R711" s="6" t="inlineStr">
        <is>
          <t>Freeze Dry</t>
        </is>
      </c>
      <c r="S711" s="30" t="n">
        <v>32</v>
      </c>
      <c r="T711" s="6" t="inlineStr">
        <is>
          <t>Icicle Crash</t>
        </is>
      </c>
      <c r="U711" s="30" t="n">
        <v>36</v>
      </c>
      <c r="V711" s="6" t="inlineStr">
        <is>
          <t>Recover</t>
        </is>
      </c>
      <c r="W711" s="30" t="n">
        <v>39</v>
      </c>
      <c r="X711" s="6" t="inlineStr">
        <is>
          <t>Blizzard</t>
        </is>
      </c>
      <c r="Y711" s="30" t="n">
        <v>40</v>
      </c>
      <c r="Z711" s="6" t="inlineStr">
        <is>
          <t>Sheer Cold</t>
        </is>
      </c>
      <c r="AA711" s="30" t="n">
        <v>44</v>
      </c>
      <c r="AB711" s="6" t="inlineStr">
        <is>
          <t>Triple Axel</t>
        </is>
      </c>
      <c r="AC711" s="30" t="n">
        <v>48</v>
      </c>
      <c r="AR711" s="31" t="n"/>
    </row>
    <row r="712">
      <c r="A712" s="7" t="inlineStr">
        <is>
          <t>AVALUGG</t>
        </is>
      </c>
      <c r="B712" s="6" t="inlineStr">
        <is>
          <t>Powder Snow</t>
        </is>
      </c>
      <c r="C712" s="30" t="n">
        <v>1</v>
      </c>
      <c r="D712" s="6" t="inlineStr">
        <is>
          <t>Leer</t>
        </is>
      </c>
      <c r="E712" s="30" t="n">
        <v>1</v>
      </c>
      <c r="F712" s="6" t="inlineStr">
        <is>
          <t>Mist</t>
        </is>
      </c>
      <c r="G712" s="30" t="n">
        <v>5</v>
      </c>
      <c r="H712" s="6" t="inlineStr">
        <is>
          <t>Icy Wind</t>
        </is>
      </c>
      <c r="I712" s="30" t="n">
        <v>8</v>
      </c>
      <c r="J712" s="6" t="inlineStr">
        <is>
          <t>Ice Shard</t>
        </is>
      </c>
      <c r="K712" s="30" t="n">
        <v>12</v>
      </c>
      <c r="L712" s="6" t="inlineStr">
        <is>
          <t>Sharpen</t>
        </is>
      </c>
      <c r="M712" s="30" t="n">
        <v>20</v>
      </c>
      <c r="N712" s="6" t="inlineStr">
        <is>
          <t>Recover</t>
        </is>
      </c>
      <c r="O712" s="30" t="n">
        <v>24</v>
      </c>
      <c r="P712" s="6" t="inlineStr">
        <is>
          <t>Ice Beam</t>
        </is>
      </c>
      <c r="Q712" s="30" t="n">
        <v>28</v>
      </c>
      <c r="R712" s="6" t="inlineStr">
        <is>
          <t>Freeze Dry</t>
        </is>
      </c>
      <c r="S712" s="30" t="n">
        <v>32</v>
      </c>
      <c r="T712" s="6" t="inlineStr">
        <is>
          <t>Blizzard</t>
        </is>
      </c>
      <c r="U712" s="30" t="n">
        <v>40</v>
      </c>
      <c r="V712" s="6" t="inlineStr">
        <is>
          <t>Rapid Spin</t>
        </is>
      </c>
      <c r="W712" s="30" t="n">
        <v>43</v>
      </c>
      <c r="X712" s="6" t="inlineStr">
        <is>
          <t>Sheer Cold</t>
        </is>
      </c>
      <c r="Y712" s="30" t="n">
        <v>44</v>
      </c>
      <c r="Z712" s="6" t="inlineStr">
        <is>
          <t>Avalanche</t>
        </is>
      </c>
      <c r="AA712" s="30" t="n">
        <v>48</v>
      </c>
      <c r="AR712" s="31" t="n"/>
    </row>
    <row r="713">
      <c r="A713" s="7" t="inlineStr">
        <is>
          <t>NOIBAT</t>
        </is>
      </c>
      <c r="B713" s="6" t="inlineStr">
        <is>
          <t>Gust</t>
        </is>
      </c>
      <c r="C713" s="30" t="n">
        <v>1</v>
      </c>
      <c r="D713" s="6" t="inlineStr">
        <is>
          <t>Leer</t>
        </is>
      </c>
      <c r="E713" s="30" t="n">
        <v>1</v>
      </c>
      <c r="F713" s="6" t="inlineStr">
        <is>
          <t>Quick Attack</t>
        </is>
      </c>
      <c r="G713" s="30" t="n">
        <v>5</v>
      </c>
      <c r="H713" s="6" t="inlineStr">
        <is>
          <t>Wing Attack</t>
        </is>
      </c>
      <c r="I713" s="30" t="n">
        <v>8</v>
      </c>
      <c r="J713" s="6" t="inlineStr">
        <is>
          <t>Roost</t>
        </is>
      </c>
      <c r="K713" s="30" t="n">
        <v>12</v>
      </c>
      <c r="L713" s="6" t="inlineStr">
        <is>
          <t>Air Cutter</t>
        </is>
      </c>
      <c r="M713" s="30" t="n">
        <v>16</v>
      </c>
      <c r="N713" s="6" t="inlineStr">
        <is>
          <t>Feather Dance</t>
        </is>
      </c>
      <c r="O713" s="30" t="n">
        <v>20</v>
      </c>
      <c r="P713" s="6" t="inlineStr">
        <is>
          <t>Aerial Ace</t>
        </is>
      </c>
      <c r="Q713" s="30" t="n">
        <v>24</v>
      </c>
      <c r="R713" s="6" t="inlineStr">
        <is>
          <t>Tailwind</t>
        </is>
      </c>
      <c r="S713" s="30" t="n">
        <v>28</v>
      </c>
      <c r="T713" s="6" t="inlineStr">
        <is>
          <t>Air Slash</t>
        </is>
      </c>
      <c r="U713" s="30" t="n">
        <v>32</v>
      </c>
      <c r="V713" s="6" t="inlineStr">
        <is>
          <t>Acrobatics</t>
        </is>
      </c>
      <c r="W713" s="30" t="n">
        <v>36</v>
      </c>
      <c r="X713" s="6" t="inlineStr">
        <is>
          <t>Brave Bird</t>
        </is>
      </c>
      <c r="Y713" s="30" t="n">
        <v>40</v>
      </c>
      <c r="Z713" s="6" t="inlineStr">
        <is>
          <t>Hurricane</t>
        </is>
      </c>
      <c r="AA713" s="30" t="n">
        <v>44</v>
      </c>
      <c r="AB713" s="6" t="inlineStr">
        <is>
          <t>Boomburst</t>
        </is>
      </c>
      <c r="AC713" s="30" t="n">
        <v>44</v>
      </c>
      <c r="AD713" s="6" t="inlineStr">
        <is>
          <t>Sky Attack</t>
        </is>
      </c>
      <c r="AE713" s="30" t="n">
        <v>48</v>
      </c>
      <c r="AR713" s="31" t="n"/>
    </row>
    <row r="714">
      <c r="A714" s="7" t="inlineStr">
        <is>
          <t>NOIVERN</t>
        </is>
      </c>
      <c r="B714" s="6" t="inlineStr">
        <is>
          <t>Tackle</t>
        </is>
      </c>
      <c r="C714" s="30" t="n">
        <v>1</v>
      </c>
      <c r="D714" s="6" t="inlineStr">
        <is>
          <t>Supersonic</t>
        </is>
      </c>
      <c r="E714" s="30" t="n">
        <v>1</v>
      </c>
      <c r="F714" s="6" t="inlineStr">
        <is>
          <t>Gust</t>
        </is>
      </c>
      <c r="G714" s="30" t="n">
        <v>5</v>
      </c>
      <c r="H714" s="6" t="inlineStr">
        <is>
          <t>Bite</t>
        </is>
      </c>
      <c r="I714" s="30" t="n">
        <v>8</v>
      </c>
      <c r="J714" s="6" t="inlineStr">
        <is>
          <t>Wing Attack</t>
        </is>
      </c>
      <c r="K714" s="30" t="n">
        <v>12</v>
      </c>
      <c r="L714" s="6" t="inlineStr">
        <is>
          <t>Air Cutter</t>
        </is>
      </c>
      <c r="M714" s="30" t="n">
        <v>16</v>
      </c>
      <c r="N714" s="6" t="inlineStr">
        <is>
          <t>Roost</t>
        </is>
      </c>
      <c r="O714" s="30" t="n">
        <v>20</v>
      </c>
      <c r="P714" s="6" t="inlineStr">
        <is>
          <t>Dragon Breath</t>
        </is>
      </c>
      <c r="Q714" s="30" t="n">
        <v>24</v>
      </c>
      <c r="R714" s="6" t="inlineStr">
        <is>
          <t>Tailwind</t>
        </is>
      </c>
      <c r="S714" s="30" t="n">
        <v>28</v>
      </c>
      <c r="T714" s="6" t="inlineStr">
        <is>
          <t>Air Slash</t>
        </is>
      </c>
      <c r="U714" s="30" t="n">
        <v>32</v>
      </c>
      <c r="V714" s="6" t="inlineStr">
        <is>
          <t>Dragon Pulse</t>
        </is>
      </c>
      <c r="W714" s="30" t="n">
        <v>36</v>
      </c>
      <c r="X714" s="6" t="inlineStr">
        <is>
          <t>Boomburst</t>
        </is>
      </c>
      <c r="Y714" s="30" t="n">
        <v>40</v>
      </c>
      <c r="Z714" s="6" t="inlineStr">
        <is>
          <t>Hurricane</t>
        </is>
      </c>
      <c r="AA714" s="30" t="n">
        <v>44</v>
      </c>
      <c r="AB714" s="6" t="inlineStr">
        <is>
          <t>Draco Meteor</t>
        </is>
      </c>
      <c r="AC714" s="30" t="n">
        <v>48</v>
      </c>
      <c r="AR714" s="31" t="n"/>
    </row>
    <row r="715">
      <c r="A715" s="7" t="inlineStr">
        <is>
          <t>XERNEAS (ACTIVE)</t>
        </is>
      </c>
      <c r="B715" s="6" t="inlineStr">
        <is>
          <t>Tackle</t>
        </is>
      </c>
      <c r="C715" s="30" t="n">
        <v>1</v>
      </c>
      <c r="D715" s="6" t="inlineStr">
        <is>
          <t>Gravity</t>
        </is>
      </c>
      <c r="E715" s="30" t="n">
        <v>1</v>
      </c>
      <c r="F715" s="6" t="inlineStr">
        <is>
          <t>Light Screen</t>
        </is>
      </c>
      <c r="G715" s="30" t="n">
        <v>5</v>
      </c>
      <c r="H715" s="6" t="inlineStr">
        <is>
          <t>Aurora Beam</t>
        </is>
      </c>
      <c r="I715" s="30" t="n">
        <v>10</v>
      </c>
      <c r="J715" s="6" t="inlineStr">
        <is>
          <t>Nature Power</t>
        </is>
      </c>
      <c r="K715" s="30" t="n">
        <v>15</v>
      </c>
      <c r="L715" s="6" t="inlineStr">
        <is>
          <t>Night Slash</t>
        </is>
      </c>
      <c r="M715" s="30" t="n">
        <v>20</v>
      </c>
      <c r="N715" s="6" t="inlineStr">
        <is>
          <t>Psych Up</t>
        </is>
      </c>
      <c r="O715" s="30" t="n">
        <v>30</v>
      </c>
      <c r="P715" s="6" t="inlineStr">
        <is>
          <t>Horn Leech</t>
        </is>
      </c>
      <c r="Q715" s="30" t="n">
        <v>35</v>
      </c>
      <c r="R715" s="6" t="inlineStr">
        <is>
          <t>Misty Terrain</t>
        </is>
      </c>
      <c r="S715" s="30" t="n">
        <v>40</v>
      </c>
      <c r="T715" s="6" t="inlineStr">
        <is>
          <t>Ingrain</t>
        </is>
      </c>
      <c r="U715" s="30" t="n">
        <v>45</v>
      </c>
      <c r="V715" s="6" t="inlineStr">
        <is>
          <t>Take Down</t>
        </is>
      </c>
      <c r="W715" s="30" t="n">
        <v>50</v>
      </c>
      <c r="X715" s="6" t="inlineStr">
        <is>
          <t>Moonblast</t>
        </is>
      </c>
      <c r="Y715" s="30" t="n">
        <v>60</v>
      </c>
      <c r="Z715" s="6" t="inlineStr">
        <is>
          <t>Megahorn</t>
        </is>
      </c>
      <c r="AA715" s="30" t="n">
        <v>70</v>
      </c>
      <c r="AB715" s="6" t="inlineStr">
        <is>
          <t>Close Combat</t>
        </is>
      </c>
      <c r="AC715" s="30" t="n">
        <v>75</v>
      </c>
      <c r="AD715" s="6" t="inlineStr">
        <is>
          <t>Outrage</t>
        </is>
      </c>
      <c r="AE715" s="30" t="n">
        <v>80</v>
      </c>
      <c r="AF715" s="6" t="inlineStr">
        <is>
          <t>Giga Impact</t>
        </is>
      </c>
      <c r="AG715" s="30" t="n">
        <v>85</v>
      </c>
      <c r="AR715" s="31" t="n"/>
    </row>
    <row r="716">
      <c r="A716" s="7" t="inlineStr">
        <is>
          <t>YVELTAL</t>
        </is>
      </c>
      <c r="B716" s="6" t="inlineStr">
        <is>
          <t>Gust</t>
        </is>
      </c>
      <c r="C716" s="30" t="n">
        <v>1</v>
      </c>
      <c r="D716" s="6" t="inlineStr">
        <is>
          <t>Double Team</t>
        </is>
      </c>
      <c r="E716" s="30" t="n">
        <v>1</v>
      </c>
      <c r="F716" s="6" t="inlineStr">
        <is>
          <t>Taunt</t>
        </is>
      </c>
      <c r="G716" s="30" t="n">
        <v>5</v>
      </c>
      <c r="H716" s="6" t="inlineStr">
        <is>
          <t>Snarl</t>
        </is>
      </c>
      <c r="I716" s="30" t="n">
        <v>10</v>
      </c>
      <c r="J716" s="6" t="inlineStr">
        <is>
          <t>Disable</t>
        </is>
      </c>
      <c r="K716" s="30" t="n">
        <v>15</v>
      </c>
      <c r="L716" s="6" t="inlineStr">
        <is>
          <t>Sucker Punch</t>
        </is>
      </c>
      <c r="M716" s="30" t="n">
        <v>20</v>
      </c>
      <c r="N716" s="6" t="inlineStr">
        <is>
          <t>Roost</t>
        </is>
      </c>
      <c r="O716" s="30" t="n">
        <v>30</v>
      </c>
      <c r="P716" s="6" t="inlineStr">
        <is>
          <t>Air Slash</t>
        </is>
      </c>
      <c r="Q716" s="30" t="n">
        <v>35</v>
      </c>
      <c r="R716" s="6" t="inlineStr">
        <is>
          <t>Dark Pulse</t>
        </is>
      </c>
      <c r="S716" s="30" t="n">
        <v>40</v>
      </c>
      <c r="T716" s="6" t="inlineStr">
        <is>
          <t>Psychic</t>
        </is>
      </c>
      <c r="U716" s="30" t="n">
        <v>45</v>
      </c>
      <c r="V716" s="6" t="inlineStr">
        <is>
          <t>Oblivion Wing</t>
        </is>
      </c>
      <c r="W716" s="30" t="n">
        <v>50</v>
      </c>
      <c r="X716" s="6" t="inlineStr">
        <is>
          <t>Phantom Force</t>
        </is>
      </c>
      <c r="Y716" s="30" t="n">
        <v>55</v>
      </c>
      <c r="Z716" s="6" t="inlineStr">
        <is>
          <t>Foul Play</t>
        </is>
      </c>
      <c r="AA716" s="30" t="n">
        <v>60</v>
      </c>
      <c r="AB716" s="6" t="inlineStr">
        <is>
          <t>Hurricane</t>
        </is>
      </c>
      <c r="AC716" s="30" t="n">
        <v>70</v>
      </c>
      <c r="AD716" s="6" t="inlineStr">
        <is>
          <t>Focus Blast</t>
        </is>
      </c>
      <c r="AE716" s="30" t="n">
        <v>75</v>
      </c>
      <c r="AF716" s="6" t="inlineStr">
        <is>
          <t>Sky Attack</t>
        </is>
      </c>
      <c r="AG716" s="30" t="n">
        <v>80</v>
      </c>
      <c r="AH716" s="6" t="inlineStr">
        <is>
          <t>Hyper Beam</t>
        </is>
      </c>
      <c r="AI716" s="30" t="n">
        <v>85</v>
      </c>
      <c r="AR716" s="31" t="n"/>
    </row>
    <row r="717">
      <c r="A717" s="7" t="inlineStr">
        <is>
          <t>ZYGARDE (10 AURA BREAK)</t>
        </is>
      </c>
      <c r="B717" s="6" t="inlineStr">
        <is>
          <t>Thousand Arrows</t>
        </is>
      </c>
      <c r="C717" s="30" t="n">
        <v>1</v>
      </c>
      <c r="D717" s="6" t="inlineStr">
        <is>
          <t>Thousand Waves</t>
        </is>
      </c>
      <c r="E717" s="30" t="n">
        <v>1</v>
      </c>
      <c r="F717" s="6" t="inlineStr">
        <is>
          <t>Crunch</t>
        </is>
      </c>
      <c r="G717" s="30" t="n">
        <v>1</v>
      </c>
      <c r="H717" s="6" t="inlineStr">
        <is>
          <t>Bind</t>
        </is>
      </c>
      <c r="I717" s="30" t="n">
        <v>1</v>
      </c>
      <c r="J717" s="6" t="inlineStr">
        <is>
          <t>Bulldoze</t>
        </is>
      </c>
      <c r="K717" s="30" t="n">
        <v>1</v>
      </c>
      <c r="L717" s="6" t="inlineStr">
        <is>
          <t>Dragon Breath</t>
        </is>
      </c>
      <c r="M717" s="30" t="n">
        <v>1</v>
      </c>
      <c r="N717" s="6" t="inlineStr">
        <is>
          <t>Bite</t>
        </is>
      </c>
      <c r="O717" s="30" t="n">
        <v>1</v>
      </c>
      <c r="P717" s="6" t="inlineStr">
        <is>
          <t>Haze</t>
        </is>
      </c>
      <c r="Q717" s="30" t="n">
        <v>8</v>
      </c>
      <c r="R717" s="6" t="inlineStr">
        <is>
          <t>Dig</t>
        </is>
      </c>
      <c r="S717" s="30" t="n">
        <v>16</v>
      </c>
      <c r="T717" s="6" t="inlineStr">
        <is>
          <t>Safeguard</t>
        </is>
      </c>
      <c r="U717" s="30" t="n">
        <v>24</v>
      </c>
      <c r="V717" s="6" t="inlineStr">
        <is>
          <t>Dragon Pulse</t>
        </is>
      </c>
      <c r="W717" s="30" t="n">
        <v>40</v>
      </c>
      <c r="X717" s="6" t="inlineStr">
        <is>
          <t>Lands Wrath</t>
        </is>
      </c>
      <c r="Y717" s="30" t="n">
        <v>48</v>
      </c>
      <c r="Z717" s="6" t="inlineStr">
        <is>
          <t>Glare</t>
        </is>
      </c>
      <c r="AA717" s="30" t="n">
        <v>56</v>
      </c>
      <c r="AB717" s="6" t="inlineStr">
        <is>
          <t>Earthquake</t>
        </is>
      </c>
      <c r="AC717" s="30" t="n">
        <v>80</v>
      </c>
      <c r="AD717" s="6" t="inlineStr">
        <is>
          <t>Outrage</t>
        </is>
      </c>
      <c r="AE717" s="30" t="n">
        <v>88</v>
      </c>
      <c r="AR717" s="31" t="n"/>
    </row>
    <row r="718">
      <c r="A718" s="7" t="inlineStr">
        <is>
          <t>DIANCIE</t>
        </is>
      </c>
      <c r="B718" s="6" t="inlineStr">
        <is>
          <t>Tackle</t>
        </is>
      </c>
      <c r="C718" s="30" t="n">
        <v>1</v>
      </c>
      <c r="D718" s="6" t="inlineStr">
        <is>
          <t>Harden</t>
        </is>
      </c>
      <c r="E718" s="30" t="n">
        <v>1</v>
      </c>
      <c r="F718" s="6" t="inlineStr">
        <is>
          <t>Diamond Storm</t>
        </is>
      </c>
      <c r="G718" s="30" t="n">
        <v>1</v>
      </c>
      <c r="H718" s="6" t="inlineStr">
        <is>
          <t>Guard Split</t>
        </is>
      </c>
      <c r="I718" s="30" t="n">
        <v>7</v>
      </c>
      <c r="J718" s="6" t="inlineStr">
        <is>
          <t>Smack Down</t>
        </is>
      </c>
      <c r="K718" s="30" t="n">
        <v>14</v>
      </c>
      <c r="L718" s="6" t="inlineStr">
        <is>
          <t>Flail</t>
        </is>
      </c>
      <c r="M718" s="30" t="n">
        <v>21</v>
      </c>
      <c r="N718" s="6" t="inlineStr">
        <is>
          <t>Ancient Power</t>
        </is>
      </c>
      <c r="O718" s="30" t="n">
        <v>28</v>
      </c>
      <c r="P718" s="6" t="inlineStr">
        <is>
          <t>Rock Slide</t>
        </is>
      </c>
      <c r="Q718" s="30" t="n">
        <v>49</v>
      </c>
      <c r="R718" s="6" t="inlineStr">
        <is>
          <t>Skill Swap</t>
        </is>
      </c>
      <c r="S718" s="30" t="n">
        <v>56</v>
      </c>
      <c r="T718" s="6" t="inlineStr">
        <is>
          <t>Power Gem</t>
        </is>
      </c>
      <c r="U718" s="30" t="n">
        <v>63</v>
      </c>
      <c r="V718" s="6" t="inlineStr">
        <is>
          <t>Stealth Rock</t>
        </is>
      </c>
      <c r="W718" s="30" t="n">
        <v>70</v>
      </c>
      <c r="X718" s="6" t="inlineStr">
        <is>
          <t>Moonblast</t>
        </is>
      </c>
      <c r="Y718" s="30" t="n">
        <v>77</v>
      </c>
      <c r="Z718" s="6" t="inlineStr">
        <is>
          <t>Stone Edge</t>
        </is>
      </c>
      <c r="AA718" s="30" t="n">
        <v>84</v>
      </c>
      <c r="AR718" s="31" t="n"/>
    </row>
    <row r="719">
      <c r="A719" s="7" t="inlineStr">
        <is>
          <t>HOOPA (CONFINED)</t>
        </is>
      </c>
      <c r="B719" s="6" t="inlineStr">
        <is>
          <t>Confusion</t>
        </is>
      </c>
      <c r="C719" s="30" t="n">
        <v>1</v>
      </c>
      <c r="D719" s="6" t="inlineStr">
        <is>
          <t>Ally Switch</t>
        </is>
      </c>
      <c r="E719" s="30" t="n">
        <v>1</v>
      </c>
      <c r="F719" s="6" t="inlineStr">
        <is>
          <t>Destiny Bond</t>
        </is>
      </c>
      <c r="G719" s="30" t="n">
        <v>1</v>
      </c>
      <c r="H719" s="6" t="inlineStr">
        <is>
          <t>Astonish</t>
        </is>
      </c>
      <c r="I719" s="30" t="n">
        <v>6</v>
      </c>
      <c r="J719" s="6" t="inlineStr">
        <is>
          <t>Trick</t>
        </is>
      </c>
      <c r="K719" s="30" t="n">
        <v>10</v>
      </c>
      <c r="L719" s="6" t="inlineStr">
        <is>
          <t>Light Screen</t>
        </is>
      </c>
      <c r="M719" s="30" t="n">
        <v>15</v>
      </c>
      <c r="N719" s="6" t="inlineStr">
        <is>
          <t>Skill Swap</t>
        </is>
      </c>
      <c r="O719" s="30" t="n">
        <v>25</v>
      </c>
      <c r="P719" s="6" t="inlineStr">
        <is>
          <t>Guard Split</t>
        </is>
      </c>
      <c r="Q719" s="30" t="n">
        <v>29</v>
      </c>
      <c r="R719" s="6" t="inlineStr">
        <is>
          <t>Power Split</t>
        </is>
      </c>
      <c r="S719" s="30" t="n">
        <v>29</v>
      </c>
      <c r="T719" s="6" t="inlineStr">
        <is>
          <t>Phantom Force</t>
        </is>
      </c>
      <c r="U719" s="30" t="n">
        <v>35</v>
      </c>
      <c r="V719" s="6" t="inlineStr">
        <is>
          <t>Zen Headbutt</t>
        </is>
      </c>
      <c r="W719" s="30" t="n">
        <v>46</v>
      </c>
      <c r="X719" s="6" t="inlineStr">
        <is>
          <t>Trick Room</t>
        </is>
      </c>
      <c r="Y719" s="30" t="n">
        <v>50</v>
      </c>
      <c r="Z719" s="6" t="inlineStr">
        <is>
          <t>Wonder Room</t>
        </is>
      </c>
      <c r="AA719" s="30" t="n">
        <v>50</v>
      </c>
      <c r="AB719" s="6" t="inlineStr">
        <is>
          <t>Psychic</t>
        </is>
      </c>
      <c r="AC719" s="30" t="n">
        <v>75</v>
      </c>
      <c r="AD719" s="6" t="inlineStr">
        <is>
          <t>Hyperspace Hole</t>
        </is>
      </c>
      <c r="AE719" s="30" t="n">
        <v>85</v>
      </c>
      <c r="AR719" s="31" t="n"/>
    </row>
    <row r="720">
      <c r="A720" s="7" t="inlineStr">
        <is>
          <t>HOOPA (UNBOUND)</t>
        </is>
      </c>
      <c r="B720" s="6" t="inlineStr">
        <is>
          <t>Confusion</t>
        </is>
      </c>
      <c r="C720" s="30" t="n">
        <v>1</v>
      </c>
      <c r="D720" s="6" t="inlineStr">
        <is>
          <t>Destiny Bond</t>
        </is>
      </c>
      <c r="E720" s="30" t="n">
        <v>1</v>
      </c>
      <c r="F720" s="6" t="inlineStr">
        <is>
          <t>Ally Switch</t>
        </is>
      </c>
      <c r="G720" s="30" t="n">
        <v>1</v>
      </c>
      <c r="H720" s="6" t="inlineStr">
        <is>
          <t>Astonish</t>
        </is>
      </c>
      <c r="I720" s="30" t="n">
        <v>6</v>
      </c>
      <c r="J720" s="6" t="inlineStr">
        <is>
          <t>Trick</t>
        </is>
      </c>
      <c r="K720" s="30" t="n">
        <v>10</v>
      </c>
      <c r="L720" s="6" t="inlineStr">
        <is>
          <t>Light Screen</t>
        </is>
      </c>
      <c r="M720" s="30" t="n">
        <v>15</v>
      </c>
      <c r="N720" s="6" t="inlineStr">
        <is>
          <t>Skill Swap</t>
        </is>
      </c>
      <c r="O720" s="30" t="n">
        <v>25</v>
      </c>
      <c r="P720" s="6" t="inlineStr">
        <is>
          <t>Guard Split</t>
        </is>
      </c>
      <c r="Q720" s="30" t="n">
        <v>29</v>
      </c>
      <c r="R720" s="6" t="inlineStr">
        <is>
          <t>Power Split</t>
        </is>
      </c>
      <c r="S720" s="30" t="n">
        <v>29</v>
      </c>
      <c r="T720" s="6" t="inlineStr">
        <is>
          <t>Knock Off</t>
        </is>
      </c>
      <c r="U720" s="30" t="n">
        <v>46</v>
      </c>
      <c r="V720" s="6" t="inlineStr">
        <is>
          <t>Trick Room</t>
        </is>
      </c>
      <c r="W720" s="30" t="n">
        <v>50</v>
      </c>
      <c r="X720" s="6" t="inlineStr">
        <is>
          <t>Dark Pulse</t>
        </is>
      </c>
      <c r="Y720" s="30" t="n">
        <v>55</v>
      </c>
      <c r="Z720" s="6" t="inlineStr">
        <is>
          <t>Psychic</t>
        </is>
      </c>
      <c r="AA720" s="30" t="n">
        <v>75</v>
      </c>
      <c r="AB720" s="6" t="inlineStr">
        <is>
          <t>Hyperspace Fury</t>
        </is>
      </c>
      <c r="AC720" s="30" t="n">
        <v>85</v>
      </c>
      <c r="AR720" s="31" t="n"/>
    </row>
    <row r="721">
      <c r="A721" s="7" t="inlineStr">
        <is>
          <t>VOLCANION</t>
        </is>
      </c>
      <c r="B721" s="6" t="inlineStr">
        <is>
          <t>Steam Eruption</t>
        </is>
      </c>
      <c r="C721" s="30" t="n">
        <v>1</v>
      </c>
      <c r="D721" s="6" t="inlineStr">
        <is>
          <t>Water Gun</t>
        </is>
      </c>
      <c r="E721" s="30" t="n">
        <v>1</v>
      </c>
      <c r="F721" s="6" t="inlineStr">
        <is>
          <t>Fire Spin</t>
        </is>
      </c>
      <c r="G721" s="30" t="n">
        <v>1</v>
      </c>
      <c r="H721" s="6" t="inlineStr">
        <is>
          <t>Leer</t>
        </is>
      </c>
      <c r="I721" s="30" t="n">
        <v>6</v>
      </c>
      <c r="J721" s="6" t="inlineStr">
        <is>
          <t>Weather Ball</t>
        </is>
      </c>
      <c r="K721" s="30" t="n">
        <v>12</v>
      </c>
      <c r="L721" s="6" t="inlineStr">
        <is>
          <t>Flame Charge</t>
        </is>
      </c>
      <c r="M721" s="30" t="n">
        <v>18</v>
      </c>
      <c r="N721" s="6" t="inlineStr">
        <is>
          <t>Scary Face</t>
        </is>
      </c>
      <c r="O721" s="30" t="n">
        <v>30</v>
      </c>
      <c r="P721" s="6" t="inlineStr">
        <is>
          <t>Incinerate</t>
        </is>
      </c>
      <c r="Q721" s="30" t="n">
        <v>36</v>
      </c>
      <c r="R721" s="6" t="inlineStr">
        <is>
          <t>Stomp</t>
        </is>
      </c>
      <c r="S721" s="30" t="n">
        <v>42</v>
      </c>
      <c r="T721" s="6" t="inlineStr">
        <is>
          <t>Scald</t>
        </is>
      </c>
      <c r="U721" s="30" t="n">
        <v>48</v>
      </c>
      <c r="V721" s="6" t="inlineStr">
        <is>
          <t>Take Down</t>
        </is>
      </c>
      <c r="W721" s="30" t="n">
        <v>54</v>
      </c>
      <c r="X721" s="6" t="inlineStr">
        <is>
          <t>Mist</t>
        </is>
      </c>
      <c r="Y721" s="30" t="n">
        <v>60</v>
      </c>
      <c r="Z721" s="6" t="inlineStr">
        <is>
          <t>Haze</t>
        </is>
      </c>
      <c r="AA721" s="30" t="n">
        <v>60</v>
      </c>
      <c r="AB721" s="6" t="inlineStr">
        <is>
          <t>Flare Blitz</t>
        </is>
      </c>
      <c r="AC721" s="30" t="n">
        <v>78</v>
      </c>
      <c r="AD721" s="6" t="inlineStr">
        <is>
          <t>Overheat</t>
        </is>
      </c>
      <c r="AE721" s="30" t="n">
        <v>84</v>
      </c>
      <c r="AF721" s="6" t="inlineStr">
        <is>
          <t>Explosion</t>
        </is>
      </c>
      <c r="AG721" s="30" t="n">
        <v>90</v>
      </c>
      <c r="AR721"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c r="I9" s="32" t="n"/>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7"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c r="I27" s="32" t="n"/>
    </row>
    <row r="28">
      <c r="A28" s="7"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v>10</v>
      </c>
      <c r="I30" s="32" t="inlineStr">
        <is>
          <t>Atk Minus 1</t>
        </is>
      </c>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Revenge</t>
        </is>
      </c>
      <c r="H32" s="6" t="n"/>
      <c r="I32" s="32" t="n"/>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7"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inlineStr">
        <is>
          <t>-</t>
        </is>
      </c>
      <c r="F41" s="6" t="n">
        <v>10</v>
      </c>
      <c r="G41" s="6" t="inlineStr">
        <is>
          <t>Bide</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c r="I44" s="32" t="inlineStr">
        <is>
          <t>Recharge</t>
        </is>
      </c>
    </row>
    <row r="45">
      <c r="A45" s="28" t="inlineStr">
        <is>
          <t>Blaze Kick</t>
        </is>
      </c>
      <c r="B45" s="11" t="inlineStr">
        <is>
          <t>Fire</t>
        </is>
      </c>
      <c r="C45" s="6" t="inlineStr">
        <is>
          <t>Physical</t>
        </is>
      </c>
      <c r="D45" s="6" t="n">
        <v>100</v>
      </c>
      <c r="E45" s="6" t="n">
        <v>100</v>
      </c>
      <c r="F45" s="6" t="n">
        <v>10</v>
      </c>
      <c r="G45" s="6" t="inlineStr">
        <is>
          <t>Hit</t>
        </is>
      </c>
      <c r="H45" s="6" t="n">
        <v>10</v>
      </c>
      <c r="I45" s="32" t="inlineStr">
        <is>
          <t>Burn</t>
        </is>
      </c>
    </row>
    <row r="46">
      <c r="A46" s="28" t="inlineStr">
        <is>
          <t>Blizzard</t>
        </is>
      </c>
      <c r="B46" s="23" t="inlineStr">
        <is>
          <t>Ice</t>
        </is>
      </c>
      <c r="C46" s="6" t="inlineStr">
        <is>
          <t>Special</t>
        </is>
      </c>
      <c r="D46" s="6" t="n">
        <v>120</v>
      </c>
      <c r="E46" s="6" t="n">
        <v>70</v>
      </c>
      <c r="F46" s="6" t="n">
        <v>5</v>
      </c>
      <c r="G46" s="6" t="n"/>
      <c r="H46" s="6" t="n">
        <v>10</v>
      </c>
      <c r="I46" s="32" t="inlineStr">
        <is>
          <t>Freeze Or Frostbite</t>
        </is>
      </c>
    </row>
    <row r="47">
      <c r="A47" s="7"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Semi Invulnerable</t>
        </is>
      </c>
      <c r="H55" s="6" t="n">
        <v>30</v>
      </c>
      <c r="I55" s="32" t="inlineStr">
        <is>
          <t>Paralysis</t>
        </is>
      </c>
    </row>
    <row r="56">
      <c r="A56" s="7"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7" t="inlineStr">
        <is>
          <t>Bubble</t>
        </is>
      </c>
      <c r="B59" s="14" t="inlineStr">
        <is>
          <t>Water</t>
        </is>
      </c>
      <c r="C59" s="6" t="inlineStr">
        <is>
          <t>Special</t>
        </is>
      </c>
      <c r="D59" s="6" t="n">
        <v>40</v>
      </c>
      <c r="E59" s="6" t="n">
        <v>100</v>
      </c>
      <c r="F59" s="6" t="n">
        <v>30</v>
      </c>
      <c r="G59" s="6" t="inlineStr">
        <is>
          <t>Hit</t>
        </is>
      </c>
      <c r="H59" s="6" t="n">
        <v>10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Captivate</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70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inlineStr">
        <is>
          <t>100, 10, 31</t>
        </is>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7" t="inlineStr">
        <is>
          <t>Close Combat</t>
        </is>
      </c>
      <c r="B79" s="19" t="inlineStr">
        <is>
          <t>Fighting</t>
        </is>
      </c>
      <c r="C79" s="6" t="inlineStr">
        <is>
          <t>Physical</t>
        </is>
      </c>
      <c r="D79" s="6" t="n">
        <v>120</v>
      </c>
      <c r="E79" s="6" t="n">
        <v>100</v>
      </c>
      <c r="F79" s="6" t="n">
        <v>5</v>
      </c>
      <c r="G79" s="6" t="inlineStr">
        <is>
          <t>Hit</t>
        </is>
      </c>
      <c r="H79" s="6" t="n"/>
      <c r="I79" s="32" t="inlineStr">
        <is>
          <t>Def Spdef Down</t>
        </is>
      </c>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7" t="inlineStr">
        <is>
          <t>Confusion</t>
        </is>
      </c>
      <c r="B84" s="20" t="inlineStr">
        <is>
          <t>Psychic</t>
        </is>
      </c>
      <c r="C84" s="6" t="inlineStr">
        <is>
          <t>Special</t>
        </is>
      </c>
      <c r="D84" s="6" t="n">
        <v>50</v>
      </c>
      <c r="E84" s="6" t="n">
        <v>100</v>
      </c>
      <c r="F84" s="6" t="n">
        <v>25</v>
      </c>
      <c r="G84" s="6" t="inlineStr">
        <is>
          <t>Hit</t>
        </is>
      </c>
      <c r="H84" s="6" t="n">
        <v>10</v>
      </c>
      <c r="I84" s="32" t="inlineStr">
        <is>
          <t>Confusion</t>
        </is>
      </c>
    </row>
    <row r="85">
      <c r="A85" s="28" t="inlineStr">
        <is>
          <t>Constrict</t>
        </is>
      </c>
      <c r="B85" s="23" t="inlineStr">
        <is>
          <t>Ice</t>
        </is>
      </c>
      <c r="C85" s="6" t="inlineStr">
        <is>
          <t>Physical</t>
        </is>
      </c>
      <c r="D85" s="6" t="n">
        <v>100</v>
      </c>
      <c r="E85" s="6" t="n">
        <v>100</v>
      </c>
      <c r="F85" s="6" t="n">
        <v>15</v>
      </c>
      <c r="G85" s="6" t="inlineStr">
        <is>
          <t>Hit</t>
        </is>
      </c>
      <c r="H85" s="6" t="n">
        <v>10</v>
      </c>
      <c r="I85" s="32" t="inlineStr">
        <is>
          <t>Spd Minus 1</t>
        </is>
      </c>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7"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10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Power Based On Target Hp</t>
        </is>
      </c>
      <c r="H100" s="6" t="n"/>
      <c r="I100" s="32" t="n"/>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7"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Semi Invulnerable</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7" t="inlineStr">
        <is>
          <t>Dive</t>
        </is>
      </c>
      <c r="B116" s="14" t="inlineStr">
        <is>
          <t>Water</t>
        </is>
      </c>
      <c r="C116" s="6" t="inlineStr">
        <is>
          <t>Physical</t>
        </is>
      </c>
      <c r="D116" s="6" t="n">
        <v>80</v>
      </c>
      <c r="E116" s="6" t="n">
        <v>100</v>
      </c>
      <c r="F116" s="6" t="n">
        <v>10</v>
      </c>
      <c r="G116" s="6" t="inlineStr">
        <is>
          <t>Semi Invulnerable</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20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Multi 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inlineStr">
        <is>
          <t>Sp Atk Minus 2</t>
        </is>
      </c>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20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7"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7"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7" t="inlineStr">
        <is>
          <t>Eruption</t>
        </is>
      </c>
      <c r="B156" s="11" t="inlineStr">
        <is>
          <t>Fire</t>
        </is>
      </c>
      <c r="C156" s="6" t="inlineStr">
        <is>
          <t>Special</t>
        </is>
      </c>
      <c r="D156" s="6" t="n">
        <v>150</v>
      </c>
      <c r="E156" s="6" t="n">
        <v>100</v>
      </c>
      <c r="F156" s="6" t="n">
        <v>5</v>
      </c>
      <c r="G156" s="6" t="inlineStr">
        <is>
          <t>Power Based On User Hp</t>
        </is>
      </c>
      <c r="H156" s="6" t="n"/>
      <c r="I156" s="32" t="n"/>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c r="I201" s="32" t="inlineStr">
        <is>
          <t>Recharge</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Frustration</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Fury Cutter</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inlineStr">
        <is>
          <t>Recharge</t>
        </is>
      </c>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7"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Status</t>
        </is>
      </c>
      <c r="D245" s="6" t="n">
        <v>95</v>
      </c>
      <c r="E245" s="6" t="inlineStr">
        <is>
          <t>-</t>
        </is>
      </c>
      <c r="F245" s="6" t="n">
        <v>10</v>
      </c>
      <c r="G245" s="6" t="inlineStr">
        <is>
          <t>Heart Swap</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30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inlineStr">
        <is>
          <t>Recharge</t>
        </is>
      </c>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inlineStr">
        <is>
          <t>Recharge</t>
        </is>
      </c>
    </row>
    <row r="266">
      <c r="A266" s="28" t="inlineStr">
        <is>
          <t>Hyper Fang</t>
        </is>
      </c>
      <c r="B266" s="16" t="inlineStr">
        <is>
          <t>Normal</t>
        </is>
      </c>
      <c r="C266" s="6" t="inlineStr">
        <is>
          <t>Physical</t>
        </is>
      </c>
      <c r="D266" s="6" t="n">
        <v>95</v>
      </c>
      <c r="E266" s="6" t="n">
        <v>100</v>
      </c>
      <c r="F266" s="6" t="n">
        <v>15</v>
      </c>
      <c r="G266" s="6" t="inlineStr">
        <is>
          <t>Hit</t>
        </is>
      </c>
      <c r="H266" s="6" t="n">
        <v>10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Rollout</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inlineStr">
        <is>
          <t>Sp Atk Minus 2</t>
        </is>
      </c>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7"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7" t="inlineStr">
        <is>
          <t>Lunar Dance</t>
        </is>
      </c>
      <c r="B310" s="20" t="inlineStr">
        <is>
          <t>Psychic</t>
        </is>
      </c>
      <c r="C310" s="6" t="inlineStr">
        <is>
          <t>Status</t>
        </is>
      </c>
      <c r="D310" s="6" t="inlineStr">
        <is>
          <t>-</t>
        </is>
      </c>
      <c r="E310" s="6" t="inlineStr">
        <is>
          <t>-</t>
        </is>
      </c>
      <c r="F310" s="6" t="n">
        <v>10</v>
      </c>
      <c r="G310" s="6" t="inlineStr">
        <is>
          <t>Healing Wish</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7"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7"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7"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7"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7"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v>30</v>
      </c>
      <c r="I358" s="32" t="inlineStr">
        <is>
          <t>Flinch</t>
        </is>
      </c>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inlineStr">
        <is>
          <t>Thrash</t>
        </is>
      </c>
    </row>
    <row r="372">
      <c r="A372" s="28" t="inlineStr">
        <is>
          <t>Overheat</t>
        </is>
      </c>
      <c r="B372" s="11" t="inlineStr">
        <is>
          <t>Fire</t>
        </is>
      </c>
      <c r="C372" s="6" t="inlineStr">
        <is>
          <t>Special</t>
        </is>
      </c>
      <c r="D372" s="6" t="n">
        <v>120</v>
      </c>
      <c r="E372" s="6" t="n">
        <v>100</v>
      </c>
      <c r="F372" s="6" t="n">
        <v>5</v>
      </c>
      <c r="G372" s="6" t="inlineStr">
        <is>
          <t>Hit</t>
        </is>
      </c>
      <c r="H372" s="6" t="n"/>
      <c r="I372" s="32" t="inlineStr">
        <is>
          <t>Sp Atk Minus 2</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c r="I381" s="32" t="inlineStr">
        <is>
          <t>Thrash</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c r="I387" s="32" t="inlineStr">
        <is>
          <t>Toxic</t>
        </is>
      </c>
    </row>
    <row r="388">
      <c r="A388" s="28" t="inlineStr">
        <is>
          <t>Poison Gas</t>
        </is>
      </c>
      <c r="B388" s="9" t="inlineStr">
        <is>
          <t>Poison</t>
        </is>
      </c>
      <c r="C388" s="6" t="inlineStr">
        <is>
          <t>Status</t>
        </is>
      </c>
      <c r="D388" s="6" t="inlineStr">
        <is>
          <t>-</t>
        </is>
      </c>
      <c r="E388" s="6" t="n">
        <v>85</v>
      </c>
      <c r="F388" s="6" t="n">
        <v>40</v>
      </c>
      <c r="G388" s="6" t="inlineStr">
        <is>
          <t>Poison</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7"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inlineStr">
        <is>
          <t>Sp Atk Minus 2</t>
        </is>
      </c>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Rage</t>
        </is>
      </c>
      <c r="H420" s="6" t="n"/>
      <c r="I420" s="32" t="n"/>
    </row>
    <row r="421">
      <c r="A421" s="7"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Return</t>
        </is>
      </c>
      <c r="H435" s="6" t="n"/>
      <c r="I435" s="32" t="n"/>
    </row>
    <row r="436">
      <c r="A436" s="7" t="inlineStr">
        <is>
          <t>Revenge</t>
        </is>
      </c>
      <c r="B436" s="19" t="inlineStr">
        <is>
          <t>Fighting</t>
        </is>
      </c>
      <c r="C436" s="6" t="inlineStr">
        <is>
          <t>Physical</t>
        </is>
      </c>
      <c r="D436" s="6" t="n">
        <v>60</v>
      </c>
      <c r="E436" s="6" t="n">
        <v>100</v>
      </c>
      <c r="F436" s="6" t="n">
        <v>10</v>
      </c>
      <c r="G436" s="6" t="inlineStr">
        <is>
          <t>Revenge</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20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Hit</t>
        </is>
      </c>
      <c r="H447" s="6" t="n"/>
      <c r="I447" s="32" t="inlineStr">
        <is>
          <t>Recharge</t>
        </is>
      </c>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Rollout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40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Ohko</t>
        </is>
      </c>
      <c r="H477" s="6" t="n"/>
      <c r="I477" s="32" t="n"/>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Two Turns Attack</t>
        </is>
      </c>
      <c r="H488" s="6" t="n">
        <v>30</v>
      </c>
      <c r="I488" s="32" t="inlineStr">
        <is>
          <t>Flinch</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c r="I492" s="32" t="n"/>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40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7"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7"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7"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Stockpile</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n"/>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Sucker Punch</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inlineStr">
        <is>
          <t>Atk Def Down</t>
        </is>
      </c>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Status</t>
        </is>
      </c>
      <c r="D544" s="6" t="n">
        <v>90</v>
      </c>
      <c r="E544" s="6" t="n">
        <v>100</v>
      </c>
      <c r="F544" s="6" t="n">
        <v>10</v>
      </c>
      <c r="G544" s="6" t="inlineStr">
        <is>
          <t>Swallow</t>
        </is>
      </c>
      <c r="H544" s="6" t="n"/>
      <c r="I544" s="32" t="n"/>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7"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7"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inlineStr">
        <is>
          <t>Steal Item</t>
        </is>
      </c>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c r="I566" s="32" t="inlineStr">
        <is>
          <t>Thrash</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7"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7"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20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20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v>20</v>
      </c>
      <c r="I587" s="32" t="inlineStr">
        <is>
          <t>Flinch</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6" t="inlineStr">
        <is>
          <t>Normal</t>
        </is>
      </c>
      <c r="C594" s="6" t="inlineStr">
        <is>
          <t>Physical</t>
        </is>
      </c>
      <c r="D594" s="6" t="n">
        <v>90</v>
      </c>
      <c r="E594" s="6" t="n">
        <v>100</v>
      </c>
      <c r="F594" s="6" t="n">
        <v>30</v>
      </c>
      <c r="G594" s="6" t="inlineStr">
        <is>
          <t>Hit</t>
        </is>
      </c>
      <c r="H594" s="6" t="n"/>
      <c r="I594" s="32" t="n"/>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10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Gun</t>
        </is>
      </c>
      <c r="B601" s="14" t="inlineStr">
        <is>
          <t>Water</t>
        </is>
      </c>
      <c r="C601" s="6" t="inlineStr">
        <is>
          <t>Special</t>
        </is>
      </c>
      <c r="D601" s="6" t="n">
        <v>40</v>
      </c>
      <c r="E601" s="6" t="n">
        <v>100</v>
      </c>
      <c r="F601" s="6" t="n">
        <v>25</v>
      </c>
      <c r="G601" s="6" t="inlineStr">
        <is>
          <t>Hit</t>
        </is>
      </c>
      <c r="H601" s="6" t="n"/>
      <c r="I601" s="32" t="n"/>
    </row>
    <row r="602">
      <c r="A602" s="7" t="inlineStr">
        <is>
          <t>Water Pledge</t>
        </is>
      </c>
      <c r="B602" s="14" t="inlineStr">
        <is>
          <t>Water</t>
        </is>
      </c>
      <c r="C602" s="6" t="inlineStr">
        <is>
          <t>Special</t>
        </is>
      </c>
      <c r="D602" s="6" t="n">
        <v>80</v>
      </c>
      <c r="E602" s="6" t="n">
        <v>100</v>
      </c>
      <c r="F602" s="6" t="n">
        <v>10</v>
      </c>
      <c r="G602" s="6" t="inlineStr">
        <is>
          <t>Pledge</t>
        </is>
      </c>
      <c r="H602" s="6" t="n"/>
      <c r="I602" s="32" t="n"/>
    </row>
    <row r="603">
      <c r="A603" s="28" t="inlineStr">
        <is>
          <t>Water Pulse</t>
        </is>
      </c>
      <c r="B603" s="14" t="inlineStr">
        <is>
          <t>Water</t>
        </is>
      </c>
      <c r="C603" s="6" t="inlineStr">
        <is>
          <t>Special</t>
        </is>
      </c>
      <c r="D603" s="6" t="n">
        <v>60</v>
      </c>
      <c r="E603" s="6" t="inlineStr">
        <is>
          <t>-</t>
        </is>
      </c>
      <c r="F603" s="6" t="n">
        <v>20</v>
      </c>
      <c r="G603" s="6" t="inlineStr">
        <is>
          <t>Hit</t>
        </is>
      </c>
      <c r="H603" s="6" t="n">
        <v>20</v>
      </c>
      <c r="I603" s="32" t="inlineStr">
        <is>
          <t>Confusion</t>
        </is>
      </c>
    </row>
    <row r="604">
      <c r="A604" s="28" t="inlineStr">
        <is>
          <t>Water Shuriken</t>
        </is>
      </c>
      <c r="B604" s="14" t="inlineStr">
        <is>
          <t>Water</t>
        </is>
      </c>
      <c r="C604" s="6" t="n"/>
      <c r="D604" s="6" t="n">
        <v>20</v>
      </c>
      <c r="E604" s="6" t="n">
        <v>100</v>
      </c>
      <c r="F604" s="6" t="n">
        <v>20</v>
      </c>
      <c r="G604" s="6" t="inlineStr">
        <is>
          <t>Multi Hit</t>
        </is>
      </c>
      <c r="H604" s="6" t="n"/>
      <c r="I604" s="32" t="n"/>
    </row>
    <row r="605">
      <c r="A605" s="7" t="inlineStr">
        <is>
          <t>Water Sport</t>
        </is>
      </c>
      <c r="B605" s="14" t="inlineStr">
        <is>
          <t>Water</t>
        </is>
      </c>
      <c r="C605" s="6" t="inlineStr">
        <is>
          <t>Status</t>
        </is>
      </c>
      <c r="D605" s="6" t="inlineStr">
        <is>
          <t>-</t>
        </is>
      </c>
      <c r="E605" s="6" t="n">
        <v>100</v>
      </c>
      <c r="F605" s="6" t="n">
        <v>15</v>
      </c>
      <c r="G605" s="6" t="inlineStr">
        <is>
          <t>Water Sport</t>
        </is>
      </c>
      <c r="H605" s="6" t="n"/>
      <c r="I605" s="32" t="n"/>
    </row>
    <row r="606">
      <c r="A606" s="7" t="inlineStr">
        <is>
          <t>Water Spout</t>
        </is>
      </c>
      <c r="B606" s="14" t="inlineStr">
        <is>
          <t>Water</t>
        </is>
      </c>
      <c r="C606" s="6" t="inlineStr">
        <is>
          <t>Special</t>
        </is>
      </c>
      <c r="D606" s="6" t="n">
        <v>150</v>
      </c>
      <c r="E606" s="6" t="n">
        <v>100</v>
      </c>
      <c r="F606" s="6" t="n">
        <v>5</v>
      </c>
      <c r="G606" s="6" t="inlineStr">
        <is>
          <t>Power Based On User Hp</t>
        </is>
      </c>
      <c r="H606" s="6" t="n"/>
      <c r="I606" s="32" t="n"/>
    </row>
    <row r="607">
      <c r="A607" s="7" t="inlineStr">
        <is>
          <t>Weather Ball</t>
        </is>
      </c>
      <c r="B607" s="16" t="inlineStr">
        <is>
          <t>Normal</t>
        </is>
      </c>
      <c r="C607" s="6" t="inlineStr">
        <is>
          <t>Special</t>
        </is>
      </c>
      <c r="D607" s="6" t="n">
        <v>50</v>
      </c>
      <c r="E607" s="6" t="n">
        <v>100</v>
      </c>
      <c r="F607" s="6" t="n">
        <v>10</v>
      </c>
      <c r="G607" s="6" t="inlineStr">
        <is>
          <t>Weather Ball</t>
        </is>
      </c>
      <c r="H607" s="6" t="n"/>
      <c r="I607" s="32" t="n"/>
    </row>
    <row r="608">
      <c r="A608" s="28" t="inlineStr">
        <is>
          <t>Whirlpool</t>
        </is>
      </c>
      <c r="B608" s="14" t="inlineStr">
        <is>
          <t>Water</t>
        </is>
      </c>
      <c r="C608" s="6" t="inlineStr">
        <is>
          <t>Special</t>
        </is>
      </c>
      <c r="D608" s="6" t="n">
        <v>90</v>
      </c>
      <c r="E608" s="6" t="n">
        <v>100</v>
      </c>
      <c r="F608" s="6" t="n">
        <v>15</v>
      </c>
      <c r="G608" s="6" t="inlineStr">
        <is>
          <t>Hit</t>
        </is>
      </c>
      <c r="H608" s="6" t="n"/>
      <c r="I608" s="32" t="inlineStr">
        <is>
          <t>Wrap</t>
        </is>
      </c>
    </row>
    <row r="609">
      <c r="A609" s="28" t="inlineStr">
        <is>
          <t>Whirlwind</t>
        </is>
      </c>
      <c r="B609" s="16" t="inlineStr">
        <is>
          <t>Normal</t>
        </is>
      </c>
      <c r="C609" s="6" t="inlineStr">
        <is>
          <t>Status</t>
        </is>
      </c>
      <c r="D609" s="6" t="inlineStr">
        <is>
          <t>-</t>
        </is>
      </c>
      <c r="E609" s="6" t="n">
        <v>100</v>
      </c>
      <c r="F609" s="6" t="n">
        <v>20</v>
      </c>
      <c r="G609" s="6" t="inlineStr">
        <is>
          <t>Roar</t>
        </is>
      </c>
      <c r="H609" s="6" t="n"/>
      <c r="I609" s="32" t="n"/>
    </row>
    <row r="610">
      <c r="A610" s="7" t="inlineStr">
        <is>
          <t>Wide Guard</t>
        </is>
      </c>
      <c r="B610" s="21" t="inlineStr">
        <is>
          <t>Rock</t>
        </is>
      </c>
      <c r="C610" s="6" t="inlineStr">
        <is>
          <t>Status</t>
        </is>
      </c>
      <c r="D610" s="6" t="inlineStr">
        <is>
          <t>-</t>
        </is>
      </c>
      <c r="E610" s="6" t="inlineStr">
        <is>
          <t>-</t>
        </is>
      </c>
      <c r="F610" s="6" t="n">
        <v>10</v>
      </c>
      <c r="G610" s="6" t="inlineStr">
        <is>
          <t>Protect</t>
        </is>
      </c>
      <c r="H610" s="6" t="n"/>
      <c r="I610" s="32" t="n"/>
    </row>
    <row r="611">
      <c r="A611" s="28" t="inlineStr">
        <is>
          <t>Wild Charge</t>
        </is>
      </c>
      <c r="B611" s="17" t="inlineStr">
        <is>
          <t>Electric</t>
        </is>
      </c>
      <c r="C611" s="6" t="inlineStr">
        <is>
          <t>Physical</t>
        </is>
      </c>
      <c r="D611" s="6" t="n">
        <v>120</v>
      </c>
      <c r="E611" s="6" t="n">
        <v>100</v>
      </c>
      <c r="F611" s="6" t="n">
        <v>20</v>
      </c>
      <c r="G611" s="6" t="inlineStr">
        <is>
          <t>Hit</t>
        </is>
      </c>
      <c r="H611" s="6" t="n"/>
      <c r="I611" s="32" t="n"/>
    </row>
    <row r="612">
      <c r="A612" s="28" t="inlineStr">
        <is>
          <t>Will-O-Wisp</t>
        </is>
      </c>
      <c r="B612" s="11" t="inlineStr">
        <is>
          <t>Fire</t>
        </is>
      </c>
      <c r="C612" s="6" t="inlineStr">
        <is>
          <t>Status</t>
        </is>
      </c>
      <c r="D612" s="6" t="inlineStr">
        <is>
          <t>-</t>
        </is>
      </c>
      <c r="E612" s="6" t="n">
        <v>90</v>
      </c>
      <c r="F612" s="6" t="n">
        <v>15</v>
      </c>
      <c r="G612" s="6" t="inlineStr">
        <is>
          <t>Will O Wisp</t>
        </is>
      </c>
      <c r="H612" s="6" t="n"/>
      <c r="I612" s="32" t="n"/>
    </row>
    <row r="613">
      <c r="A613" s="7" t="inlineStr">
        <is>
          <t>Wing Attack</t>
        </is>
      </c>
      <c r="B613" s="12" t="inlineStr">
        <is>
          <t>Flying</t>
        </is>
      </c>
      <c r="C613" s="6" t="inlineStr">
        <is>
          <t>Physical</t>
        </is>
      </c>
      <c r="D613" s="6" t="n">
        <v>60</v>
      </c>
      <c r="E613" s="6" t="n">
        <v>100</v>
      </c>
      <c r="F613" s="6" t="n">
        <v>35</v>
      </c>
      <c r="G613" s="6" t="inlineStr">
        <is>
          <t>Hit</t>
        </is>
      </c>
      <c r="H613" s="6" t="n"/>
      <c r="I613" s="32" t="n"/>
    </row>
    <row r="614">
      <c r="A614" s="7" t="inlineStr">
        <is>
          <t>Wish</t>
        </is>
      </c>
      <c r="B614" s="16" t="inlineStr">
        <is>
          <t>Normal</t>
        </is>
      </c>
      <c r="C614" s="6" t="inlineStr">
        <is>
          <t>Status</t>
        </is>
      </c>
      <c r="D614" s="6" t="inlineStr">
        <is>
          <t>-</t>
        </is>
      </c>
      <c r="E614" s="6" t="inlineStr">
        <is>
          <t>-</t>
        </is>
      </c>
      <c r="F614" s="6" t="n">
        <v>10</v>
      </c>
      <c r="G614" s="6" t="inlineStr">
        <is>
          <t>Wish</t>
        </is>
      </c>
      <c r="H614" s="6" t="n"/>
      <c r="I614" s="32" t="n"/>
    </row>
    <row r="615">
      <c r="A615" s="28" t="inlineStr">
        <is>
          <t>Withdraw</t>
        </is>
      </c>
      <c r="B615" s="14" t="inlineStr">
        <is>
          <t>Water</t>
        </is>
      </c>
      <c r="C615" s="6" t="inlineStr">
        <is>
          <t>Status</t>
        </is>
      </c>
      <c r="D615" s="6" t="inlineStr">
        <is>
          <t>-</t>
        </is>
      </c>
      <c r="E615" s="6" t="inlineStr">
        <is>
          <t>-</t>
        </is>
      </c>
      <c r="F615" s="6" t="n">
        <v>5</v>
      </c>
      <c r="G615" s="6" t="inlineStr">
        <is>
          <t>Defense Up</t>
        </is>
      </c>
      <c r="H615" s="6" t="n"/>
      <c r="I615" s="32" t="n"/>
    </row>
    <row r="616">
      <c r="A616" s="7" t="inlineStr">
        <is>
          <t>Wonder Room</t>
        </is>
      </c>
      <c r="B616" s="20" t="inlineStr">
        <is>
          <t>Psychic</t>
        </is>
      </c>
      <c r="C616" s="6" t="inlineStr">
        <is>
          <t>Status</t>
        </is>
      </c>
      <c r="D616" s="6" t="inlineStr">
        <is>
          <t>-</t>
        </is>
      </c>
      <c r="E616" s="6" t="inlineStr">
        <is>
          <t>-</t>
        </is>
      </c>
      <c r="F616" s="6" t="n">
        <v>10</v>
      </c>
      <c r="G616" s="6" t="inlineStr">
        <is>
          <t>Wonder Room</t>
        </is>
      </c>
      <c r="H616" s="6" t="n"/>
      <c r="I616" s="32" t="n"/>
    </row>
    <row r="617">
      <c r="A617" s="7" t="inlineStr">
        <is>
          <t>Wood Hammer</t>
        </is>
      </c>
      <c r="B617" s="8" t="inlineStr">
        <is>
          <t>Grass</t>
        </is>
      </c>
      <c r="C617" s="6" t="inlineStr">
        <is>
          <t>Physical</t>
        </is>
      </c>
      <c r="D617" s="6" t="n">
        <v>120</v>
      </c>
      <c r="E617" s="6" t="n">
        <v>100</v>
      </c>
      <c r="F617" s="6" t="n">
        <v>15</v>
      </c>
      <c r="G617" s="6" t="inlineStr">
        <is>
          <t>Hit</t>
        </is>
      </c>
      <c r="H617" s="6" t="n"/>
      <c r="I617" s="32" t="n"/>
    </row>
    <row r="618">
      <c r="A618" s="28" t="inlineStr">
        <is>
          <t>Work Up</t>
        </is>
      </c>
      <c r="B618" s="16" t="inlineStr">
        <is>
          <t>Normal</t>
        </is>
      </c>
      <c r="C618" s="6" t="inlineStr">
        <is>
          <t>Status</t>
        </is>
      </c>
      <c r="D618" s="6" t="inlineStr">
        <is>
          <t>-</t>
        </is>
      </c>
      <c r="E618" s="6" t="inlineStr">
        <is>
          <t>-</t>
        </is>
      </c>
      <c r="F618" s="6" t="n">
        <v>15</v>
      </c>
      <c r="G618" s="6" t="inlineStr">
        <is>
          <t>Attack Spatk Up</t>
        </is>
      </c>
      <c r="H618" s="6" t="n"/>
      <c r="I618" s="32" t="n"/>
    </row>
    <row r="619">
      <c r="A619" s="7" t="inlineStr">
        <is>
          <t>Worry Seed</t>
        </is>
      </c>
      <c r="B619" s="8" t="inlineStr">
        <is>
          <t>Grass</t>
        </is>
      </c>
      <c r="C619" s="6" t="inlineStr">
        <is>
          <t>Status</t>
        </is>
      </c>
      <c r="D619" s="6" t="inlineStr">
        <is>
          <t>-</t>
        </is>
      </c>
      <c r="E619" s="6" t="n">
        <v>100</v>
      </c>
      <c r="F619" s="6" t="n">
        <v>10</v>
      </c>
      <c r="G619" s="6" t="inlineStr">
        <is>
          <t>Worry Seed</t>
        </is>
      </c>
      <c r="H619" s="6" t="n"/>
      <c r="I619" s="32" t="n"/>
    </row>
    <row r="620">
      <c r="A620" s="28" t="inlineStr">
        <is>
          <t>Wrap</t>
        </is>
      </c>
      <c r="B620" s="16" t="inlineStr">
        <is>
          <t>Normal</t>
        </is>
      </c>
      <c r="C620" s="6" t="inlineStr">
        <is>
          <t>Physical</t>
        </is>
      </c>
      <c r="D620" s="6" t="n">
        <v>15</v>
      </c>
      <c r="E620" s="6" t="n">
        <v>100</v>
      </c>
      <c r="F620" s="6" t="n">
        <v>20</v>
      </c>
      <c r="G620" s="6" t="inlineStr">
        <is>
          <t>Hit</t>
        </is>
      </c>
      <c r="H620" s="6" t="n"/>
      <c r="I620" s="32" t="inlineStr">
        <is>
          <t>Wrap</t>
        </is>
      </c>
    </row>
    <row r="621">
      <c r="A621" s="28" t="inlineStr">
        <is>
          <t>Wring Out</t>
        </is>
      </c>
      <c r="B621" s="16" t="inlineStr">
        <is>
          <t>Normal</t>
        </is>
      </c>
      <c r="C621" s="6" t="inlineStr">
        <is>
          <t>Special</t>
        </is>
      </c>
      <c r="D621" s="6" t="n">
        <v>75</v>
      </c>
      <c r="E621" s="6" t="n">
        <v>100</v>
      </c>
      <c r="F621" s="6" t="n">
        <v>5</v>
      </c>
      <c r="G621" s="6" t="inlineStr">
        <is>
          <t>Power Based On Target Hp</t>
        </is>
      </c>
      <c r="H621" s="6" t="n"/>
      <c r="I621" s="32" t="n"/>
    </row>
    <row r="622">
      <c r="A622" s="7" t="inlineStr">
        <is>
          <t>X-Scissor</t>
        </is>
      </c>
      <c r="B622" s="15" t="inlineStr">
        <is>
          <t>Bug</t>
        </is>
      </c>
      <c r="C622" s="6" t="inlineStr">
        <is>
          <t>Physical</t>
        </is>
      </c>
      <c r="D622" s="6" t="n">
        <v>80</v>
      </c>
      <c r="E622" s="6" t="n">
        <v>100</v>
      </c>
      <c r="F622" s="6" t="n">
        <v>15</v>
      </c>
      <c r="G622" s="6" t="inlineStr">
        <is>
          <t>Hit</t>
        </is>
      </c>
      <c r="H622" s="6" t="n"/>
      <c r="I622" s="32" t="n"/>
    </row>
    <row r="623">
      <c r="A623" s="28" t="inlineStr">
        <is>
          <t>Yawn</t>
        </is>
      </c>
      <c r="B623" s="16" t="inlineStr">
        <is>
          <t>Normal</t>
        </is>
      </c>
      <c r="C623" s="6" t="inlineStr">
        <is>
          <t>Status</t>
        </is>
      </c>
      <c r="D623" s="6" t="inlineStr">
        <is>
          <t>-</t>
        </is>
      </c>
      <c r="E623" s="6" t="n">
        <v>70</v>
      </c>
      <c r="F623" s="6" t="n">
        <v>10</v>
      </c>
      <c r="G623" s="6" t="inlineStr">
        <is>
          <t>Yawn</t>
        </is>
      </c>
      <c r="H623" s="6" t="n"/>
      <c r="I623" s="32" t="n"/>
    </row>
    <row r="624">
      <c r="A624" s="7" t="inlineStr">
        <is>
          <t>Zap Cannon</t>
        </is>
      </c>
      <c r="B624" s="17" t="inlineStr">
        <is>
          <t>Electric</t>
        </is>
      </c>
      <c r="C624" s="6" t="inlineStr">
        <is>
          <t>Special</t>
        </is>
      </c>
      <c r="D624" s="6" t="n">
        <v>120</v>
      </c>
      <c r="E624" s="6" t="n">
        <v>50</v>
      </c>
      <c r="F624" s="6" t="n">
        <v>5</v>
      </c>
      <c r="G624" s="6" t="inlineStr">
        <is>
          <t>Hit</t>
        </is>
      </c>
      <c r="H624" s="6" t="n">
        <v>100</v>
      </c>
      <c r="I624" s="32" t="inlineStr">
        <is>
          <t>Paralysis</t>
        </is>
      </c>
    </row>
    <row r="625">
      <c r="A625" s="28" t="inlineStr">
        <is>
          <t>Zen Headbutt</t>
        </is>
      </c>
      <c r="B625" s="20" t="inlineStr">
        <is>
          <t>Psychic</t>
        </is>
      </c>
      <c r="C625" s="6" t="inlineStr">
        <is>
          <t>Physical</t>
        </is>
      </c>
      <c r="D625" s="6" t="n">
        <v>80</v>
      </c>
      <c r="E625" s="6" t="n">
        <v>100</v>
      </c>
      <c r="F625" s="6" t="n">
        <v>15</v>
      </c>
      <c r="G625" s="6" t="inlineStr">
        <is>
          <t>Hit</t>
        </is>
      </c>
      <c r="H625" s="6" t="n">
        <v>20</v>
      </c>
      <c r="I625" s="32" t="inlineStr">
        <is>
          <t>Flinch</t>
        </is>
      </c>
    </row>
  </sheetData>
  <autoFilter ref="A1:I6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03"/>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Amnesia: 20 PP -&gt; 3 PP</t>
        </is>
      </c>
    </row>
    <row r="10">
      <c r="A10" s="34" t="inlineStr">
        <is>
          <t>Ancient Power: 60 bp -&gt; 80 bp, 5 PP -&gt; 10 PP</t>
        </is>
      </c>
    </row>
    <row r="11">
      <c r="A11" s="35" t="inlineStr">
        <is>
          <t>Aqua Cutter: 20 PP -&gt; 15 PP</t>
        </is>
      </c>
    </row>
    <row r="12">
      <c r="A12" s="34" t="inlineStr">
        <is>
          <t>Aqua Jet: 20 PP -&gt; 5 PP</t>
        </is>
      </c>
    </row>
    <row r="13">
      <c r="A13" s="35" t="inlineStr">
        <is>
          <t>Aqua Tail: 90 bp -&gt; 120 bp, 90 acc -&gt; 85 acc</t>
        </is>
      </c>
    </row>
    <row r="14">
      <c r="A14" s="34" t="inlineStr">
        <is>
          <t>Arm Thrust: 15 bp -&gt; 25 bp</t>
        </is>
      </c>
    </row>
    <row r="15">
      <c r="A15" s="35" t="inlineStr">
        <is>
          <t>Aromatherapy: 5 PP -&gt; 1 PP</t>
        </is>
      </c>
    </row>
    <row r="16">
      <c r="A16" s="34" t="inlineStr">
        <is>
          <t>Assist: 100 acc -&gt; 0 acc, 20 PP -&gt; 35 PP</t>
        </is>
      </c>
    </row>
    <row r="17">
      <c r="A17" s="35" t="inlineStr">
        <is>
          <t>Assurance: 60 bp -&gt; 70 bp</t>
        </is>
      </c>
    </row>
    <row r="18">
      <c r="A18" s="34" t="inlineStr">
        <is>
          <t>Astonish: 30 bp -&gt; 40 bp</t>
        </is>
      </c>
    </row>
    <row r="19">
      <c r="A19" s="35" t="inlineStr">
        <is>
          <t>Attack Order: 90 bp -&gt; 120 bp</t>
        </is>
      </c>
    </row>
    <row r="20">
      <c r="A20" s="34" t="inlineStr">
        <is>
          <t>Aura Sphere: 80 bp -&gt; 90 bp, 20 PP -&gt; 10 PP</t>
        </is>
      </c>
    </row>
    <row r="21">
      <c r="A21" s="35" t="inlineStr">
        <is>
          <t>Aurora Beam: 65 bp -&gt; 60 bp, 100 acc -&gt; 0 acc</t>
        </is>
      </c>
    </row>
    <row r="22">
      <c r="A22" s="34" t="inlineStr">
        <is>
          <t>Autotomize: 15 PP -&gt; 10 PP</t>
        </is>
      </c>
    </row>
    <row r="23">
      <c r="A23" s="35" t="inlineStr">
        <is>
          <t>Avalanche: 60 bp -&gt; 100 bp</t>
        </is>
      </c>
    </row>
    <row r="24">
      <c r="A24" s="34" t="inlineStr">
        <is>
          <t>Baby-Doll Eyes: 30 PP -&gt; 20 PP</t>
        </is>
      </c>
    </row>
    <row r="25">
      <c r="A25" s="35" t="inlineStr">
        <is>
          <t>Barrage: 15 bp -&gt; 25 bp, 85 acc -&gt; 100 acc</t>
        </is>
      </c>
    </row>
    <row r="26">
      <c r="A26" s="34" t="inlineStr">
        <is>
          <t>Barrier: 20 PP -&gt; 5 PP</t>
        </is>
      </c>
    </row>
    <row r="27">
      <c r="A27" s="35" t="inlineStr">
        <is>
          <t>Beat Up: 1 bp -&gt; 30 bp</t>
        </is>
      </c>
    </row>
    <row r="28">
      <c r="A28" s="34" t="inlineStr">
        <is>
          <t>Belch: 90 acc -&gt; 100 acc</t>
        </is>
      </c>
    </row>
    <row r="29">
      <c r="A29" s="35" t="inlineStr">
        <is>
          <t>Belly Drum: 10 PP -&gt; 1 PP</t>
        </is>
      </c>
    </row>
    <row r="30">
      <c r="A30" s="34" t="inlineStr">
        <is>
          <t>Bide: Normal type -&gt; Dark type</t>
        </is>
      </c>
    </row>
    <row r="31">
      <c r="A31" s="35" t="inlineStr">
        <is>
          <t>Bind: 15 bp -&gt; 20 bp, 85 acc -&gt; 100 acc</t>
        </is>
      </c>
    </row>
    <row r="32">
      <c r="A32" s="34" t="inlineStr">
        <is>
          <t>Blast Burn: 90 acc -&gt; 95 acc</t>
        </is>
      </c>
    </row>
    <row r="33">
      <c r="A33" s="35" t="inlineStr">
        <is>
          <t>Blaze Kick: 85 bp -&gt; 100 bp, 90 acc -&gt; 100 acc</t>
        </is>
      </c>
    </row>
    <row r="34">
      <c r="A34" s="34" t="inlineStr">
        <is>
          <t>Blizzard: 110 bp -&gt; 120 bp</t>
        </is>
      </c>
    </row>
    <row r="35">
      <c r="A35" s="35" t="inlineStr">
        <is>
          <t>Body Slam: 85 bp -&gt; 90 bp</t>
        </is>
      </c>
    </row>
    <row r="36">
      <c r="A36" s="34" t="inlineStr">
        <is>
          <t>Bonemerang: 50 bp -&gt; 60 bp, 90 acc -&gt; 100 acc, Ground type -&gt; Rock type</t>
        </is>
      </c>
    </row>
    <row r="37">
      <c r="A37" s="35" t="inlineStr">
        <is>
          <t>Bone Club: 85 acc -&gt; 100 acc, Ground type -&gt; Rock type</t>
        </is>
      </c>
    </row>
    <row r="38">
      <c r="A38" s="34" t="inlineStr">
        <is>
          <t>Bone Rush: 90 acc -&gt; 100 acc</t>
        </is>
      </c>
    </row>
    <row r="39">
      <c r="A39" s="35" t="inlineStr">
        <is>
          <t>Bounce: 85 acc -&gt; 100 acc</t>
        </is>
      </c>
    </row>
    <row r="40">
      <c r="A40" s="34" t="inlineStr">
        <is>
          <t>Bulk Up: 20 PP -&gt; 3 PP</t>
        </is>
      </c>
    </row>
    <row r="41">
      <c r="A41" s="35" t="inlineStr">
        <is>
          <t>Bulldoze: 20 PP -&gt; 30 PP</t>
        </is>
      </c>
    </row>
    <row r="42">
      <c r="A42" s="34" t="inlineStr">
        <is>
          <t>Bullet Punch: 30 PP -&gt; 10 PP</t>
        </is>
      </c>
    </row>
    <row r="43">
      <c r="A43" s="35" t="inlineStr">
        <is>
          <t>Calm Mind: 20 PP -&gt; 3 PP</t>
        </is>
      </c>
    </row>
    <row r="44">
      <c r="A44" s="34" t="inlineStr">
        <is>
          <t>Camouflage: 100 acc -&gt; 0 acc</t>
        </is>
      </c>
    </row>
    <row r="45">
      <c r="A45" s="35" t="inlineStr">
        <is>
          <t>Captivate: 20 PP -&gt; 3 PP</t>
        </is>
      </c>
    </row>
    <row r="46">
      <c r="A46" s="34" t="inlineStr">
        <is>
          <t>Charge: 100 acc -&gt; 0 acc, 20 PP -&gt; 1 PP</t>
        </is>
      </c>
    </row>
    <row r="47">
      <c r="A47" s="35" t="inlineStr">
        <is>
          <t>Charge Beam: 90 acc -&gt; 100 acc</t>
        </is>
      </c>
    </row>
    <row r="48">
      <c r="A48" s="34" t="inlineStr">
        <is>
          <t>Charm: 20 PP -&gt; 3 PP</t>
        </is>
      </c>
    </row>
    <row r="49">
      <c r="A49" s="35" t="inlineStr">
        <is>
          <t>Chatter: 65 bp -&gt; 120 bp</t>
        </is>
      </c>
    </row>
    <row r="50">
      <c r="A50" s="34" t="inlineStr">
        <is>
          <t>Chip Away: 70 bp -&gt; 80 bp</t>
        </is>
      </c>
    </row>
    <row r="51">
      <c r="A51" s="35" t="inlineStr">
        <is>
          <t>Circle Throw: 60 bp -&gt; 70 bp, 90 acc -&gt; 100 acc</t>
        </is>
      </c>
    </row>
    <row r="52">
      <c r="A52" s="34" t="inlineStr">
        <is>
          <t>Clamp: 35 bp -&gt; 120 bp, 85 acc -&gt; 75 acc, 15 PP -&gt; 10 PP</t>
        </is>
      </c>
    </row>
    <row r="53">
      <c r="A53" s="35" t="inlineStr">
        <is>
          <t>Clear Smog: 50 bp -&gt; 60 bp</t>
        </is>
      </c>
    </row>
    <row r="54">
      <c r="A54" s="34" t="inlineStr">
        <is>
          <t>Coil: 20 PP -&gt; 5 PP</t>
        </is>
      </c>
    </row>
    <row r="55">
      <c r="A55" s="35" t="inlineStr">
        <is>
          <t>Comet Punch: 18 bp -&gt; 40 bp, 85 acc -&gt; 100 acc</t>
        </is>
      </c>
    </row>
    <row r="56">
      <c r="A56" s="34" t="inlineStr">
        <is>
          <t>Constrict: 10 bp -&gt; 100 bp, 35 PP -&gt; 15 PP, Normal type -&gt; Ice type</t>
        </is>
      </c>
    </row>
    <row r="57">
      <c r="A57" s="35" t="inlineStr">
        <is>
          <t>Cosmic Power: 20 PP -&gt; 6 PP</t>
        </is>
      </c>
    </row>
    <row r="58">
      <c r="A58" s="34" t="inlineStr">
        <is>
          <t>Cotton Guard: 10 PP -&gt; 3 PP</t>
        </is>
      </c>
    </row>
    <row r="59">
      <c r="A59" s="35" t="inlineStr">
        <is>
          <t>Covet: 60 bp -&gt; 70 bp</t>
        </is>
      </c>
    </row>
    <row r="60">
      <c r="A60" s="34" t="inlineStr">
        <is>
          <t>Crabhammer: 100 bp -&gt; 120 bp, 90 acc -&gt; 100 acc</t>
        </is>
      </c>
    </row>
    <row r="61">
      <c r="A61" s="35" t="inlineStr">
        <is>
          <t>Cross Chop: 80 acc -&gt; 85 acc</t>
        </is>
      </c>
    </row>
    <row r="62">
      <c r="A62" s="34" t="inlineStr">
        <is>
          <t>Cross Poison: 70 bp -&gt; 95 bp</t>
        </is>
      </c>
    </row>
    <row r="63">
      <c r="A63" s="35" t="inlineStr">
        <is>
          <t>Crunch: 80 bp -&gt; 95 bp</t>
        </is>
      </c>
    </row>
    <row r="64">
      <c r="A64" s="34" t="inlineStr">
        <is>
          <t>Crush Claw: 75 bp -&gt; 120 bp</t>
        </is>
      </c>
    </row>
    <row r="65">
      <c r="A65" s="35" t="inlineStr">
        <is>
          <t>Crush Grip: 120 bp -&gt; 150 bp</t>
        </is>
      </c>
    </row>
    <row r="66">
      <c r="A66" s="34" t="inlineStr">
        <is>
          <t>Curse: 10 PP -&gt; 3 PP</t>
        </is>
      </c>
    </row>
    <row r="67">
      <c r="A67" s="35" t="inlineStr">
        <is>
          <t>Cut: 95 acc -&gt; 100 acc</t>
        </is>
      </c>
    </row>
    <row r="68">
      <c r="A68" s="34" t="inlineStr">
        <is>
          <t>Dark Void: 50 acc -&gt; 90 acc, 10 PP -&gt; 5 PP</t>
        </is>
      </c>
    </row>
    <row r="69">
      <c r="A69" s="35" t="inlineStr">
        <is>
          <t>Dazzling Gleam: 80 bp -&gt; 85 bp</t>
        </is>
      </c>
    </row>
    <row r="70">
      <c r="A70" s="34" t="inlineStr">
        <is>
          <t>Defog: 15 PP -&gt; 1 PP</t>
        </is>
      </c>
    </row>
    <row r="71">
      <c r="A71" s="35" t="inlineStr">
        <is>
          <t>Detect: 5 PP -&gt; 10 PP</t>
        </is>
      </c>
    </row>
    <row r="72">
      <c r="A72" s="34" t="inlineStr">
        <is>
          <t>Diamond Storm: 100 bp -&gt; 110 bp</t>
        </is>
      </c>
    </row>
    <row r="73">
      <c r="A73" s="35" t="inlineStr">
        <is>
          <t>Dig: 80 bp -&gt; 60 bp</t>
        </is>
      </c>
    </row>
    <row r="74">
      <c r="A74" s="34" t="inlineStr">
        <is>
          <t>Disarming Voice: 40 bp -&gt; 50 bp</t>
        </is>
      </c>
    </row>
    <row r="75">
      <c r="A75" s="35" t="inlineStr">
        <is>
          <t>Dizzy Punch: 70 bp -&gt; 100 bp</t>
        </is>
      </c>
    </row>
    <row r="76">
      <c r="A76" s="34" t="inlineStr">
        <is>
          <t>Doom Desire: 140 bp -&gt; 250 bp</t>
        </is>
      </c>
    </row>
    <row r="77">
      <c r="A77" s="35" t="inlineStr">
        <is>
          <t>Double-Edge: 120 bp -&gt; 140 bp, 15 PP -&gt; 8 PP</t>
        </is>
      </c>
    </row>
    <row r="78">
      <c r="A78" s="34" t="inlineStr">
        <is>
          <t>Double Hit: 35 bp -&gt; 60 bp, 90 acc -&gt; 100 acc</t>
        </is>
      </c>
    </row>
    <row r="79">
      <c r="A79" s="35" t="inlineStr">
        <is>
          <t>Double Slap: 15 bp -&gt; 30 bp, 85 acc -&gt; 90 acc</t>
        </is>
      </c>
    </row>
    <row r="80">
      <c r="A80" s="34" t="inlineStr">
        <is>
          <t>Double Team: 15 PP -&gt; 6 PP</t>
        </is>
      </c>
    </row>
    <row r="81">
      <c r="A81" s="35" t="inlineStr">
        <is>
          <t>Draco Meteor: 130 bp -&gt; 140 bp, 90 acc -&gt; 100 acc</t>
        </is>
      </c>
    </row>
    <row r="82">
      <c r="A82" s="34" t="inlineStr">
        <is>
          <t>Dragon Breath: 60 bp -&gt; 70 bp</t>
        </is>
      </c>
    </row>
    <row r="83">
      <c r="A83" s="35" t="inlineStr">
        <is>
          <t>Dragon Claw: 80 bp -&gt; 90 bp</t>
        </is>
      </c>
    </row>
    <row r="84">
      <c r="A84" s="34" t="inlineStr">
        <is>
          <t>Dragon Dance: 20 PP -&gt; 1 PP</t>
        </is>
      </c>
    </row>
    <row r="85">
      <c r="A85" s="35" t="inlineStr">
        <is>
          <t>Dragon Pulse: 85 bp -&gt; 90 bp, 100 acc -&gt; 0 acc</t>
        </is>
      </c>
    </row>
    <row r="86">
      <c r="A86" s="34" t="inlineStr">
        <is>
          <t>Dragon Rush: 75 acc -&gt; 100 acc</t>
        </is>
      </c>
    </row>
    <row r="87">
      <c r="A87" s="35" t="inlineStr">
        <is>
          <t>Dragon Tail: 60 bp -&gt; 70 bp, 90 acc -&gt; 100 acc</t>
        </is>
      </c>
    </row>
    <row r="88">
      <c r="A88" s="34" t="inlineStr">
        <is>
          <t>Draining Kiss: 50 bp -&gt; 60 bp</t>
        </is>
      </c>
    </row>
    <row r="89">
      <c r="A89" s="35" t="inlineStr">
        <is>
          <t>Drain Punch: 10 PP -&gt; 5 PP</t>
        </is>
      </c>
    </row>
    <row r="90">
      <c r="A90" s="34" t="inlineStr">
        <is>
          <t>Drill Run: 95 acc -&gt; 100 acc</t>
        </is>
      </c>
    </row>
    <row r="91">
      <c r="A91" s="35" t="inlineStr">
        <is>
          <t>Dual Chop: 40 bp -&gt; 50 bp, 90 acc -&gt; 100 acc</t>
        </is>
      </c>
    </row>
    <row r="92">
      <c r="A92" s="34" t="inlineStr">
        <is>
          <t>Dynamic Punch: 100 bp -&gt; 120 bp</t>
        </is>
      </c>
    </row>
    <row r="93">
      <c r="A93" s="35" t="inlineStr">
        <is>
          <t>Echoed Voice: 40 bp -&gt; 50 bp</t>
        </is>
      </c>
    </row>
    <row r="94">
      <c r="A94" s="34" t="inlineStr">
        <is>
          <t>Egg Bomb: 75 acc -&gt; 100 acc, Normal type -&gt; Grass type</t>
        </is>
      </c>
    </row>
    <row r="95">
      <c r="A95" s="35" t="inlineStr">
        <is>
          <t>Electroweb: 55 bp -&gt; 65 bp, 95 acc -&gt; 100 acc</t>
        </is>
      </c>
    </row>
    <row r="96">
      <c r="A96" s="34" t="inlineStr">
        <is>
          <t>Encore: 5 PP -&gt; 3 PP</t>
        </is>
      </c>
    </row>
    <row r="97">
      <c r="A97" s="35" t="inlineStr">
        <is>
          <t>Endeavor: Normal type -&gt; Mystery type</t>
        </is>
      </c>
    </row>
    <row r="98">
      <c r="A98" s="34" t="inlineStr">
        <is>
          <t>Energy Ball: 90 bp -&gt; 80 bp</t>
        </is>
      </c>
    </row>
    <row r="99">
      <c r="A99" s="35" t="inlineStr">
        <is>
          <t>Extrasensory: 80 bp -&gt; 90 bp, 20 PP -&gt; 30 PP</t>
        </is>
      </c>
    </row>
    <row r="100">
      <c r="A100" s="34" t="inlineStr">
        <is>
          <t>Extreme Speed: 80 bp -&gt; 100 bp, 5 PP -&gt; 8 PP</t>
        </is>
      </c>
    </row>
    <row r="101">
      <c r="A101" s="35" t="inlineStr">
        <is>
          <t>Facade: 70 bp -&gt; 80 bp</t>
        </is>
      </c>
    </row>
    <row r="102">
      <c r="A102" s="34" t="inlineStr">
        <is>
          <t>Fairy Wind: 40 bp -&gt; 50 bp</t>
        </is>
      </c>
    </row>
    <row r="103">
      <c r="A103" s="35" t="inlineStr">
        <is>
          <t>Fake Out: 10 PP -&gt; 5 PP</t>
        </is>
      </c>
    </row>
    <row r="104">
      <c r="A104" s="34" t="inlineStr">
        <is>
          <t>Fake Tears: 20 PP -&gt; 3 PP</t>
        </is>
      </c>
    </row>
    <row r="105">
      <c r="A105" s="35" t="inlineStr">
        <is>
          <t>Feather Dance: 15 PP -&gt; 3 PP</t>
        </is>
      </c>
    </row>
    <row r="106">
      <c r="A106" s="34" t="inlineStr">
        <is>
          <t>Feint: 30 bp -&gt; 80 bp</t>
        </is>
      </c>
    </row>
    <row r="107">
      <c r="A107" s="35" t="inlineStr">
        <is>
          <t>Fell Stinger: 50 bp -&gt; 60 bp, 25 PP -&gt; 20 PP</t>
        </is>
      </c>
    </row>
    <row r="108">
      <c r="A108" s="34" t="inlineStr">
        <is>
          <t>Fiery Dance: 80 bp -&gt; 90 bp</t>
        </is>
      </c>
    </row>
    <row r="109">
      <c r="A109" s="35" t="inlineStr">
        <is>
          <t>Fire Blast: 110 bp -&gt; 120 bp</t>
        </is>
      </c>
    </row>
    <row r="110">
      <c r="A110" s="34" t="inlineStr">
        <is>
          <t>Fire Fang: 65 bp -&gt; 90 bp, 95 acc -&gt; 100 acc</t>
        </is>
      </c>
    </row>
    <row r="111">
      <c r="A111" s="35" t="inlineStr">
        <is>
          <t>Fire Punch: 75 bp -&gt; 95 bp</t>
        </is>
      </c>
    </row>
    <row r="112">
      <c r="A112" s="34" t="inlineStr">
        <is>
          <t>Fire Spin: 35 bp -&gt; 90 bp, 85 acc -&gt; 100 acc</t>
        </is>
      </c>
    </row>
    <row r="113">
      <c r="A113" s="35" t="inlineStr">
        <is>
          <t>Flamethrower: 90 bp -&gt; 95 bp</t>
        </is>
      </c>
    </row>
    <row r="114">
      <c r="A114" s="34" t="inlineStr">
        <is>
          <t>Flame Burst: 70 bp -&gt; 75 bp</t>
        </is>
      </c>
    </row>
    <row r="115">
      <c r="A115" s="35" t="inlineStr">
        <is>
          <t>Flame Charge: 50 bp -&gt; 60 bp</t>
        </is>
      </c>
    </row>
    <row r="116">
      <c r="A116" s="34" t="inlineStr">
        <is>
          <t>Flame Wheel: 60 bp -&gt; 70 bp</t>
        </is>
      </c>
    </row>
    <row r="117">
      <c r="A117" s="35" t="inlineStr">
        <is>
          <t>Flare Blitz: 15 PP -&gt; 8 PP</t>
        </is>
      </c>
    </row>
    <row r="118">
      <c r="A118" s="34" t="inlineStr">
        <is>
          <t>Flash: 20 PP -&gt; 5 PP</t>
        </is>
      </c>
    </row>
    <row r="119">
      <c r="A119" s="35" t="inlineStr">
        <is>
          <t>Flying Press: 100 bp -&gt; 110 bp, 95 acc -&gt; 100 acc</t>
        </is>
      </c>
    </row>
    <row r="120">
      <c r="A120" s="34" t="inlineStr">
        <is>
          <t>Focus Blast: 70 acc -&gt; 85 acc</t>
        </is>
      </c>
    </row>
    <row r="121">
      <c r="A121" s="35" t="inlineStr">
        <is>
          <t>Focus Energy: 30 PP -&gt; 5 PP</t>
        </is>
      </c>
    </row>
    <row r="122">
      <c r="A122" s="34" t="inlineStr">
        <is>
          <t>Follow Me: 100 acc -&gt; 0 acc</t>
        </is>
      </c>
    </row>
    <row r="123">
      <c r="A123" s="35" t="inlineStr">
        <is>
          <t>Force Palm: 60 bp -&gt; 85 bp</t>
        </is>
      </c>
    </row>
    <row r="124">
      <c r="A124" s="34" t="inlineStr">
        <is>
          <t>Foresight: 40 PP -&gt; 5 PP</t>
        </is>
      </c>
    </row>
    <row r="125">
      <c r="A125" s="35" t="inlineStr">
        <is>
          <t>Freeze-Dry: 70 bp -&gt; 80 bp</t>
        </is>
      </c>
    </row>
    <row r="126">
      <c r="A126" s="34" t="inlineStr">
        <is>
          <t>Freeze Shock: 90 acc -&gt; 95 acc</t>
        </is>
      </c>
    </row>
    <row r="127">
      <c r="A127" s="35" t="inlineStr">
        <is>
          <t>Frenzy Plant: 90 acc -&gt; 95 acc</t>
        </is>
      </c>
    </row>
    <row r="128">
      <c r="A128" s="34" t="inlineStr">
        <is>
          <t>Frost Breath: 60 bp -&gt; 70 bp, 90 acc -&gt; 95 acc</t>
        </is>
      </c>
    </row>
    <row r="129">
      <c r="A129" s="35" t="inlineStr">
        <is>
          <t>Frustration: 1 bp -&gt; 121 bp</t>
        </is>
      </c>
    </row>
    <row r="130">
      <c r="A130" s="34" t="inlineStr">
        <is>
          <t>Fury Attack: 85 acc -&gt; 100 acc</t>
        </is>
      </c>
    </row>
    <row r="131">
      <c r="A131" s="35" t="inlineStr">
        <is>
          <t>Fury Cutter: 40 bp -&gt; 30 bp, 95 acc -&gt; 100 acc</t>
        </is>
      </c>
    </row>
    <row r="132">
      <c r="A132" s="34" t="inlineStr">
        <is>
          <t>Fury Swipes: 18 bp -&gt; 30 bp, 80 acc -&gt; 90 acc</t>
        </is>
      </c>
    </row>
    <row r="133">
      <c r="A133" s="35" t="inlineStr">
        <is>
          <t>Future Sight: 10 PP -&gt; 15 PP</t>
        </is>
      </c>
    </row>
    <row r="134">
      <c r="A134" s="34" t="inlineStr">
        <is>
          <t>Gear Grind: 50 bp -&gt; 60 bp, 85 acc -&gt; 95 acc</t>
        </is>
      </c>
    </row>
    <row r="135">
      <c r="A135" s="35" t="inlineStr">
        <is>
          <t>Geomancy: 10 PP -&gt; 3 PP</t>
        </is>
      </c>
    </row>
    <row r="136">
      <c r="A136" s="34" t="inlineStr">
        <is>
          <t>Giga Drain: 10 PP -&gt; 15 PP</t>
        </is>
      </c>
    </row>
    <row r="137">
      <c r="A137" s="35" t="inlineStr">
        <is>
          <t>Giga Impact: 150 bp -&gt; 180 bp, 90 acc -&gt; 100 acc</t>
        </is>
      </c>
    </row>
    <row r="138">
      <c r="A138" s="34" t="inlineStr">
        <is>
          <t>Glaciate: 65 bp -&gt; 75 bp, 95 acc -&gt; 100 acc</t>
        </is>
      </c>
    </row>
    <row r="139">
      <c r="A139" s="35" t="inlineStr">
        <is>
          <t>Glare: Normal type -&gt; Dark type</t>
        </is>
      </c>
    </row>
    <row r="140">
      <c r="A140" s="34" t="inlineStr">
        <is>
          <t>Grass Whistle: 55 acc -&gt; 70 acc</t>
        </is>
      </c>
    </row>
    <row r="141">
      <c r="A141" s="35" t="inlineStr">
        <is>
          <t>Growth: 20 PP -&gt; 5 PP</t>
        </is>
      </c>
    </row>
    <row r="142">
      <c r="A142" s="34" t="inlineStr">
        <is>
          <t>Grudge: 100 acc -&gt; 0 acc</t>
        </is>
      </c>
    </row>
    <row r="143">
      <c r="A143" s="35" t="inlineStr">
        <is>
          <t>Guard Swap: 10 PP -&gt; 3 PP</t>
        </is>
      </c>
    </row>
    <row r="144">
      <c r="A144" s="34" t="inlineStr">
        <is>
          <t>Guillotine: 5 PP -&gt; 8 PP</t>
        </is>
      </c>
    </row>
    <row r="145">
      <c r="A145" s="35" t="inlineStr">
        <is>
          <t>Gunk Shot: 80 acc -&gt; 100 acc, 5 PP -&gt; 8 PP</t>
        </is>
      </c>
    </row>
    <row r="146">
      <c r="A146" s="34" t="inlineStr">
        <is>
          <t>Gyro Ball: 5 PP -&gt; 8 PP</t>
        </is>
      </c>
    </row>
    <row r="147">
      <c r="A147" s="35" t="inlineStr">
        <is>
          <t>Hail: 10 PP -&gt; 1 PP</t>
        </is>
      </c>
    </row>
    <row r="148">
      <c r="A148" s="34" t="inlineStr">
        <is>
          <t>Hammer Arm: 90 acc -&gt; 100 acc</t>
        </is>
      </c>
    </row>
    <row r="149">
      <c r="A149" s="35" t="inlineStr">
        <is>
          <t>Harden: 30 PP -&gt; 5 PP</t>
        </is>
      </c>
    </row>
    <row r="150">
      <c r="A150" s="34" t="inlineStr">
        <is>
          <t>Head Smash: 80 acc -&gt; 100 acc</t>
        </is>
      </c>
    </row>
    <row r="151">
      <c r="A151" s="35" t="inlineStr">
        <is>
          <t>Heal Bell: 5 PP -&gt; 1 PP</t>
        </is>
      </c>
    </row>
    <row r="152">
      <c r="A152" s="34" t="inlineStr">
        <is>
          <t>Heart Stamp: 60 bp -&gt; 70 bp</t>
        </is>
      </c>
    </row>
    <row r="153">
      <c r="A153" s="35" t="inlineStr">
        <is>
          <t>Heart Swap: 0 bp -&gt; 95 bp, Psychic type -&gt; Water type</t>
        </is>
      </c>
    </row>
    <row r="154">
      <c r="A154" s="34" t="inlineStr">
        <is>
          <t>Heat Wave: 95 bp -&gt; 100 bp, 90 acc -&gt; 100 acc</t>
        </is>
      </c>
    </row>
    <row r="155">
      <c r="A155" s="35" t="inlineStr">
        <is>
          <t>Helping Hand: 100 acc -&gt; 0 acc</t>
        </is>
      </c>
    </row>
    <row r="156">
      <c r="A156" s="34" t="inlineStr">
        <is>
          <t>Hex: 65 bp -&gt; 75 bp</t>
        </is>
      </c>
    </row>
    <row r="157">
      <c r="A157" s="35" t="inlineStr">
        <is>
          <t>Hidden Power: 60 bp -&gt; 1 bp</t>
        </is>
      </c>
    </row>
    <row r="158">
      <c r="A158" s="34" t="inlineStr">
        <is>
          <t>High Jump Kick: 130 bp -&gt; 150 bp, 10 PP -&gt; 20 PP</t>
        </is>
      </c>
    </row>
    <row r="159">
      <c r="A159" s="35" t="inlineStr">
        <is>
          <t>Horn Attack: 65 bp -&gt; 70 bp</t>
        </is>
      </c>
    </row>
    <row r="160">
      <c r="A160" s="34" t="inlineStr">
        <is>
          <t>Horn Leech: 75 bp -&gt; 80 bp</t>
        </is>
      </c>
    </row>
    <row r="161">
      <c r="A161" s="35" t="inlineStr">
        <is>
          <t>Howl: 40 PP -&gt; 3 PP</t>
        </is>
      </c>
    </row>
    <row r="162">
      <c r="A162" s="34" t="inlineStr">
        <is>
          <t>Hurricane: 110 bp -&gt; 120 bp, 10 PP -&gt; 8 PP</t>
        </is>
      </c>
    </row>
    <row r="163">
      <c r="A163" s="35" t="inlineStr">
        <is>
          <t>Hydro Cannon: 90 acc -&gt; 95 acc</t>
        </is>
      </c>
    </row>
    <row r="164">
      <c r="A164" s="34" t="inlineStr">
        <is>
          <t>Hydro Pump: 110 bp -&gt; 120 bp, 80 acc -&gt; 85 acc, 5 PP -&gt; 8 PP</t>
        </is>
      </c>
    </row>
    <row r="165">
      <c r="A165" s="35" t="inlineStr">
        <is>
          <t>Hyperspace Fury: 100 bp -&gt; 110 bp</t>
        </is>
      </c>
    </row>
    <row r="166">
      <c r="A166" s="34" t="inlineStr">
        <is>
          <t>Hyperspace Hole: 80 bp -&gt; 90 bp</t>
        </is>
      </c>
    </row>
    <row r="167">
      <c r="A167" s="35" t="inlineStr">
        <is>
          <t>Hyper Beam: 150 bp -&gt; 180 bp, 90 acc -&gt; 100 acc, 5 PP -&gt; 8 PP</t>
        </is>
      </c>
    </row>
    <row r="168">
      <c r="A168" s="34" t="inlineStr">
        <is>
          <t>Hyper Fang: 80 bp -&gt; 95 bp, 90 acc -&gt; 100 acc</t>
        </is>
      </c>
    </row>
    <row r="169">
      <c r="A169" s="35" t="inlineStr">
        <is>
          <t>Hyper Voice: 90 bp -&gt; 110 bp</t>
        </is>
      </c>
    </row>
    <row r="170">
      <c r="A170" s="34" t="inlineStr">
        <is>
          <t>Hypnosis: 60 acc -&gt; 70 acc</t>
        </is>
      </c>
    </row>
    <row r="171">
      <c r="A171" s="35" t="inlineStr">
        <is>
          <t>Ice Ball: 30 bp -&gt; 120 bp, 90 acc -&gt; 70 acc</t>
        </is>
      </c>
    </row>
    <row r="172">
      <c r="A172" s="34" t="inlineStr">
        <is>
          <t>Ice Beam: 90 bp -&gt; 95 bp</t>
        </is>
      </c>
    </row>
    <row r="173">
      <c r="A173" s="35" t="inlineStr">
        <is>
          <t>Ice Burn: 90 acc -&gt; 95 acc</t>
        </is>
      </c>
    </row>
    <row r="174">
      <c r="A174" s="34" t="inlineStr">
        <is>
          <t>Ice Fang: 65 bp -&gt; 90 bp, 95 acc -&gt; 100 acc</t>
        </is>
      </c>
    </row>
    <row r="175">
      <c r="A175" s="35" t="inlineStr">
        <is>
          <t>Ice Punch: 75 bp -&gt; 95 bp</t>
        </is>
      </c>
    </row>
    <row r="176">
      <c r="A176" s="34" t="inlineStr">
        <is>
          <t>Ice Shard: 30 PP -&gt; 10 PP</t>
        </is>
      </c>
    </row>
    <row r="177">
      <c r="A177" s="35" t="inlineStr">
        <is>
          <t>Icicle Crash: 85 bp -&gt; 95 bp, 90 acc -&gt; 100 acc</t>
        </is>
      </c>
    </row>
    <row r="178">
      <c r="A178" s="34" t="inlineStr">
        <is>
          <t>Imprison: 100 acc -&gt; 0 acc</t>
        </is>
      </c>
    </row>
    <row r="179">
      <c r="A179" s="35" t="inlineStr">
        <is>
          <t>Incinerate: 60 bp -&gt; 70 bp</t>
        </is>
      </c>
    </row>
    <row r="180">
      <c r="A180" s="34" t="inlineStr">
        <is>
          <t>Inferno: 50 acc -&gt; 60 acc</t>
        </is>
      </c>
    </row>
    <row r="181">
      <c r="A181" s="35" t="inlineStr">
        <is>
          <t>Infestation: 20 bp -&gt; 30 bp</t>
        </is>
      </c>
    </row>
    <row r="182">
      <c r="A182" s="34" t="inlineStr">
        <is>
          <t>Ingrain: 100 acc -&gt; 0 acc, 20 PP -&gt; 1 PP</t>
        </is>
      </c>
    </row>
    <row r="183">
      <c r="A183" s="35" t="inlineStr">
        <is>
          <t>Iron Defense: 15 PP -&gt; 3 PP</t>
        </is>
      </c>
    </row>
    <row r="184">
      <c r="A184" s="34" t="inlineStr">
        <is>
          <t>Iron Tail: 100 bp -&gt; 120 bp, 75 acc -&gt; 90 acc</t>
        </is>
      </c>
    </row>
    <row r="185">
      <c r="A185" s="35" t="inlineStr">
        <is>
          <t>Judgment: 100 bp -&gt; 120 bp</t>
        </is>
      </c>
    </row>
    <row r="186">
      <c r="A186" s="34" t="inlineStr">
        <is>
          <t>Jump Kick: 100 bp -&gt; 120 bp, 95 acc -&gt; 90 acc, 10 PP -&gt; 25 PP</t>
        </is>
      </c>
    </row>
    <row r="187">
      <c r="A187" s="35" t="inlineStr">
        <is>
          <t>Kinesis: 80 acc -&gt; 100 acc</t>
        </is>
      </c>
    </row>
    <row r="188">
      <c r="A188" s="34" t="inlineStr">
        <is>
          <t>Knock Off: 65 bp -&gt; 80 bp</t>
        </is>
      </c>
    </row>
    <row r="189">
      <c r="A189" s="35" t="inlineStr">
        <is>
          <t>Land's Wrath: 90 bp -&gt; 95 bp</t>
        </is>
      </c>
    </row>
    <row r="190">
      <c r="A190" s="34" t="inlineStr">
        <is>
          <t>Last Resort: 140 bp -&gt; 130 bp</t>
        </is>
      </c>
    </row>
    <row r="191">
      <c r="A191" s="35" t="inlineStr">
        <is>
          <t>Leaf Blade: 90 bp -&gt; 95 bp</t>
        </is>
      </c>
    </row>
    <row r="192">
      <c r="A192" s="34" t="inlineStr">
        <is>
          <t>Leaf Storm: 130 bp -&gt; 120 bp, 90 acc -&gt; 85 acc</t>
        </is>
      </c>
    </row>
    <row r="193">
      <c r="A193" s="35" t="inlineStr">
        <is>
          <t>Leaf Tornado: 65 bp -&gt; 75 bp, 90 acc -&gt; 100 acc</t>
        </is>
      </c>
    </row>
    <row r="194">
      <c r="A194" s="34" t="inlineStr">
        <is>
          <t>Leech Life: 10 PP -&gt; 15 PP</t>
        </is>
      </c>
    </row>
    <row r="195">
      <c r="A195" s="35" t="inlineStr">
        <is>
          <t>Leech Seed: 90 acc -&gt; 0 acc</t>
        </is>
      </c>
    </row>
    <row r="196">
      <c r="A196" s="34" t="inlineStr">
        <is>
          <t>Lick: 30 bp -&gt; 80 bp, 30 PP -&gt; 15 PP</t>
        </is>
      </c>
    </row>
    <row r="197">
      <c r="A197" s="35" t="inlineStr">
        <is>
          <t>Light Of Ruin: 90 acc -&gt; 95 acc</t>
        </is>
      </c>
    </row>
    <row r="198">
      <c r="A198" s="34" t="inlineStr">
        <is>
          <t>Light Screen: 30 PP -&gt; 2 PP</t>
        </is>
      </c>
    </row>
    <row r="199">
      <c r="A199" s="35" t="inlineStr">
        <is>
          <t>Lovely Kiss: 75 acc -&gt; 90 acc</t>
        </is>
      </c>
    </row>
    <row r="200">
      <c r="A200" s="34" t="inlineStr">
        <is>
          <t>Low Sweep: 65 bp -&gt; 70 bp</t>
        </is>
      </c>
    </row>
    <row r="201">
      <c r="A201" s="35" t="inlineStr">
        <is>
          <t>Luster Purge: 95 bp -&gt; 100 bp</t>
        </is>
      </c>
    </row>
    <row r="202">
      <c r="A202" s="34" t="inlineStr">
        <is>
          <t>Mach Punch: 30 PP -&gt; 15 PP</t>
        </is>
      </c>
    </row>
    <row r="203">
      <c r="A203" s="35" t="inlineStr">
        <is>
          <t>Magical Leaf: 20 PP -&gt; 15 PP</t>
        </is>
      </c>
    </row>
    <row r="204">
      <c r="A204" s="34" t="inlineStr">
        <is>
          <t>Magic Coat: 100 acc -&gt; 0 acc</t>
        </is>
      </c>
    </row>
    <row r="205">
      <c r="A205" s="35" t="inlineStr">
        <is>
          <t>Magma Storm: 100 bp -&gt; 120 bp, 75 acc -&gt; 100 acc</t>
        </is>
      </c>
    </row>
    <row r="206">
      <c r="A206" s="34" t="inlineStr">
        <is>
          <t>Magnet Bomb: 60 bp -&gt; 100 bp</t>
        </is>
      </c>
    </row>
    <row r="207">
      <c r="A207" s="35" t="inlineStr">
        <is>
          <t>Meditate: 40 PP -&gt; 1 PP</t>
        </is>
      </c>
    </row>
    <row r="208">
      <c r="A208" s="34" t="inlineStr">
        <is>
          <t>Megahorn: 85 acc -&gt; 90 acc</t>
        </is>
      </c>
    </row>
    <row r="209">
      <c r="A209" s="35" t="inlineStr">
        <is>
          <t>Mega Kick: 120 bp -&gt; 140 bp, 75 acc -&gt; 90 acc, 5 PP -&gt; 8 PP</t>
        </is>
      </c>
    </row>
    <row r="210">
      <c r="A210" s="34" t="inlineStr">
        <is>
          <t>Mega Punch: 85 acc -&gt; 90 acc</t>
        </is>
      </c>
    </row>
    <row r="211">
      <c r="A211" s="35" t="inlineStr">
        <is>
          <t>Memento: 0 bp -&gt; 255 bp, Status -&gt; Special, Memento effect -&gt; Explosion effect</t>
        </is>
      </c>
    </row>
    <row r="212">
      <c r="A212" s="34" t="inlineStr">
        <is>
          <t>Metal Claw: 95 acc -&gt; 100 acc</t>
        </is>
      </c>
    </row>
    <row r="213">
      <c r="A213" s="35" t="inlineStr">
        <is>
          <t>Metal Sound: 85 acc -&gt; 100 acc, 40 PP -&gt; 3 PP</t>
        </is>
      </c>
    </row>
    <row r="214">
      <c r="A214" s="34" t="inlineStr">
        <is>
          <t>Meteor Mash: 90 bp -&gt; 100 bp, 90 acc -&gt; 100 acc</t>
        </is>
      </c>
    </row>
    <row r="215">
      <c r="A215" s="35" t="inlineStr">
        <is>
          <t>Metronome: 10 PP -&gt; 40 PP</t>
        </is>
      </c>
    </row>
    <row r="216">
      <c r="A216" s="34" t="inlineStr">
        <is>
          <t>Milk Drink: 5 PP -&gt; 10 PP</t>
        </is>
      </c>
    </row>
    <row r="217">
      <c r="A217" s="35" t="inlineStr">
        <is>
          <t>Minimize: 10 PP -&gt; 3 PP</t>
        </is>
      </c>
    </row>
    <row r="218">
      <c r="A218" s="34" t="inlineStr">
        <is>
          <t>Mirror Shot: 65 bp -&gt; 120 bp, 85 acc -&gt; 100 acc</t>
        </is>
      </c>
    </row>
    <row r="219">
      <c r="A219" s="35" t="inlineStr">
        <is>
          <t>Mist: 30 PP -&gt; 3 PP</t>
        </is>
      </c>
    </row>
    <row r="220">
      <c r="A220" s="34" t="inlineStr">
        <is>
          <t>Mist Ball: 95 bp -&gt; 100 bp</t>
        </is>
      </c>
    </row>
    <row r="221">
      <c r="A221" s="35" t="inlineStr">
        <is>
          <t>Muddy Water: 90 bp -&gt; 95 bp, 85 acc -&gt; 100 acc</t>
        </is>
      </c>
    </row>
    <row r="222">
      <c r="A222" s="34" t="inlineStr">
        <is>
          <t>Mud Bomb: 85 acc -&gt; 100 acc</t>
        </is>
      </c>
    </row>
    <row r="223">
      <c r="A223" s="35" t="inlineStr">
        <is>
          <t>Mud Shot: 95 acc -&gt; 100 acc</t>
        </is>
      </c>
    </row>
    <row r="224">
      <c r="A224" s="34" t="inlineStr">
        <is>
          <t>Mystical Fire: 100 acc -&gt; 0 acc, 10 PP -&gt; 20 PP</t>
        </is>
      </c>
    </row>
    <row r="225">
      <c r="A225" s="35" t="inlineStr">
        <is>
          <t>Nasty Plot: 20 PP -&gt; 1 PP, Dark type -&gt; Mystery type</t>
        </is>
      </c>
    </row>
    <row r="226">
      <c r="A226" s="34" t="inlineStr">
        <is>
          <t>Natural Gift: 15 PP -&gt; 1 PP</t>
        </is>
      </c>
    </row>
    <row r="227">
      <c r="A227" s="35" t="inlineStr">
        <is>
          <t>Nature Power: 1 bp -&gt; 0 bp</t>
        </is>
      </c>
    </row>
    <row r="228">
      <c r="A228" s="34" t="inlineStr">
        <is>
          <t>Needle Arm: 60 bp -&gt; 80 bp</t>
        </is>
      </c>
    </row>
    <row r="229">
      <c r="A229" s="35" t="inlineStr">
        <is>
          <t>Night Daze: 85 bp -&gt; 90 bp, 95 acc -&gt; 100 acc</t>
        </is>
      </c>
    </row>
    <row r="230">
      <c r="A230" s="34" t="inlineStr">
        <is>
          <t>Noble Roar: 30 PP -&gt; 20 PP</t>
        </is>
      </c>
    </row>
    <row r="231">
      <c r="A231" s="35" t="inlineStr">
        <is>
          <t>Nuzzle: 20 bp -&gt; 30 bp</t>
        </is>
      </c>
    </row>
    <row r="232">
      <c r="A232" s="34" t="inlineStr">
        <is>
          <t>Oblivion Wing: 80 bp -&gt; 85 bp</t>
        </is>
      </c>
    </row>
    <row r="233">
      <c r="A233" s="35" t="inlineStr">
        <is>
          <t>Octazooka: 65 bp -&gt; 95 bp, 85 acc -&gt; 100 acc</t>
        </is>
      </c>
    </row>
    <row r="234">
      <c r="A234" s="34" t="inlineStr">
        <is>
          <t>Ominous Wind: 60 bp -&gt; 80 bp, 100 acc -&gt; 0 acc</t>
        </is>
      </c>
    </row>
    <row r="235">
      <c r="A235" s="35" t="inlineStr">
        <is>
          <t>Origin Pulse: 110 bp -&gt; 120 bp</t>
        </is>
      </c>
    </row>
    <row r="236">
      <c r="A236" s="34" t="inlineStr">
        <is>
          <t>Outrage: 120 bp -&gt; 140 bp, 10 PP -&gt; 15 PP</t>
        </is>
      </c>
    </row>
    <row r="237">
      <c r="A237" s="35" t="inlineStr">
        <is>
          <t>Overheat: 130 bp -&gt; 120 bp, 90 acc -&gt; 100 acc</t>
        </is>
      </c>
    </row>
    <row r="238">
      <c r="A238" s="34" t="inlineStr">
        <is>
          <t>Parabolic Charge: 65 bp -&gt; 75 bp</t>
        </is>
      </c>
    </row>
    <row r="239">
      <c r="A239" s="35" t="inlineStr">
        <is>
          <t>Parting Shot: 20 PP -&gt; 15 PP</t>
        </is>
      </c>
    </row>
    <row r="240">
      <c r="A240" s="34" t="inlineStr">
        <is>
          <t>Payback: 50 bp -&gt; 60 bp</t>
        </is>
      </c>
    </row>
    <row r="241">
      <c r="A241" s="35" t="inlineStr">
        <is>
          <t>Peck: 35 bp -&gt; 40 bp</t>
        </is>
      </c>
    </row>
    <row r="242">
      <c r="A242" s="34" t="inlineStr">
        <is>
          <t>Petal Blizzard: 90 bp -&gt; 100 bp</t>
        </is>
      </c>
    </row>
    <row r="243">
      <c r="A243" s="35" t="inlineStr">
        <is>
          <t>Petal Dance: 120 bp -&gt; 100 bp, 10 PP -&gt; 20 PP</t>
        </is>
      </c>
    </row>
    <row r="244">
      <c r="A244" s="34" t="inlineStr">
        <is>
          <t>Phantom Force: 90 bp -&gt; 100 bp</t>
        </is>
      </c>
    </row>
    <row r="245">
      <c r="A245" s="35" t="inlineStr">
        <is>
          <t>Pin Missile: 95 acc -&gt; 100 acc, 20 PP -&gt; 15 PP</t>
        </is>
      </c>
    </row>
    <row r="246">
      <c r="A246" s="34" t="inlineStr">
        <is>
          <t>Play Rough: 90 bp -&gt; 95 bp, 90 acc -&gt; 100 acc</t>
        </is>
      </c>
    </row>
    <row r="247">
      <c r="A247" s="35" t="inlineStr">
        <is>
          <t>Pluck: 60 bp -&gt; 50 bp, 20 PP -&gt; 5 PP</t>
        </is>
      </c>
    </row>
    <row r="248">
      <c r="A248" s="34" t="inlineStr">
        <is>
          <t>Poison Fang: 50 bp -&gt; 90 bp</t>
        </is>
      </c>
    </row>
    <row r="249">
      <c r="A249" s="35" t="inlineStr">
        <is>
          <t>Poison Gas: 90 acc -&gt; 85 acc</t>
        </is>
      </c>
    </row>
    <row r="250">
      <c r="A250" s="34" t="inlineStr">
        <is>
          <t>Poison Powder: 75 acc -&gt; 100 acc</t>
        </is>
      </c>
    </row>
    <row r="251">
      <c r="A251" s="35" t="inlineStr">
        <is>
          <t>Poison Sting: 15 bp -&gt; 40 bp</t>
        </is>
      </c>
    </row>
    <row r="252">
      <c r="A252" s="34" t="inlineStr">
        <is>
          <t>Poison Tail: 50 bp -&gt; 120 bp, 25 PP -&gt; 5 PP</t>
        </is>
      </c>
    </row>
    <row r="253">
      <c r="A253" s="35" t="inlineStr">
        <is>
          <t>Power Gem: 80 bp -&gt; 90 bp</t>
        </is>
      </c>
    </row>
    <row r="254">
      <c r="A254" s="34" t="inlineStr">
        <is>
          <t>Power Swap: 10 PP -&gt; 3 PP</t>
        </is>
      </c>
    </row>
    <row r="255">
      <c r="A255" s="35" t="inlineStr">
        <is>
          <t>Power-Up Punch: 40 bp -&gt; 50 bp</t>
        </is>
      </c>
    </row>
    <row r="256">
      <c r="A256" s="34" t="inlineStr">
        <is>
          <t>Power Whip: 85 acc -&gt; 90 acc</t>
        </is>
      </c>
    </row>
    <row r="257">
      <c r="A257" s="35" t="inlineStr">
        <is>
          <t>Precipice Blades: 120 bp -&gt; 130 bp</t>
        </is>
      </c>
    </row>
    <row r="258">
      <c r="A258" s="34" t="inlineStr">
        <is>
          <t>Present: 90 acc -&gt; 100 acc</t>
        </is>
      </c>
    </row>
    <row r="259">
      <c r="A259" s="35" t="inlineStr">
        <is>
          <t>Psycho Boost: 90 acc -&gt; 100 acc</t>
        </is>
      </c>
    </row>
    <row r="260">
      <c r="A260" s="34" t="inlineStr">
        <is>
          <t>Psycho Cut: 70 bp -&gt; 90 bp</t>
        </is>
      </c>
    </row>
    <row r="261">
      <c r="A261" s="35" t="inlineStr">
        <is>
          <t>Psyshock: 80 bp -&gt; 85 bp</t>
        </is>
      </c>
    </row>
    <row r="262">
      <c r="A262" s="34" t="inlineStr">
        <is>
          <t>Punishment: 60 bp -&gt; 1 bp</t>
        </is>
      </c>
    </row>
    <row r="263">
      <c r="A263" s="35" t="inlineStr">
        <is>
          <t>Pursuit: 40 bp -&gt; 70 bp, 20 PP -&gt; 15 PP</t>
        </is>
      </c>
    </row>
    <row r="264">
      <c r="A264" s="34" t="inlineStr">
        <is>
          <t>Quiver Dance: 20 PP -&gt; 3 PP</t>
        </is>
      </c>
    </row>
    <row r="265">
      <c r="A265" s="35" t="inlineStr">
        <is>
          <t>Rage: 20 bp -&gt; 70 bp, Normal type -&gt; Fighting type</t>
        </is>
      </c>
    </row>
    <row r="266">
      <c r="A266" s="34" t="inlineStr">
        <is>
          <t>Rain Dance: 5 PP -&gt; 1 PP</t>
        </is>
      </c>
    </row>
    <row r="267">
      <c r="A267" s="35" t="inlineStr">
        <is>
          <t>Rapid Spin: 50 bp -&gt; 60 bp, 40 PP -&gt; 20 PP</t>
        </is>
      </c>
    </row>
    <row r="268">
      <c r="A268" s="34" t="inlineStr">
        <is>
          <t>Razor Leaf: 55 bp -&gt; 60 bp, 95 acc -&gt; 100 acc</t>
        </is>
      </c>
    </row>
    <row r="269">
      <c r="A269" s="35" t="inlineStr">
        <is>
          <t>Razor Shell: 75 bp -&gt; 85 bp, 95 acc -&gt; 100 acc</t>
        </is>
      </c>
    </row>
    <row r="270">
      <c r="A270" s="34" t="inlineStr">
        <is>
          <t>Recover: 5 PP -&gt; 10 PP</t>
        </is>
      </c>
    </row>
    <row r="271">
      <c r="A271" s="35" t="inlineStr">
        <is>
          <t>Recycle: 100 acc -&gt; 0 acc, 10 PP -&gt; 15 PP</t>
        </is>
      </c>
    </row>
    <row r="272">
      <c r="A272" s="34" t="inlineStr">
        <is>
          <t>Reflect: 20 PP -&gt; 2 PP</t>
        </is>
      </c>
    </row>
    <row r="273">
      <c r="A273" s="35" t="inlineStr">
        <is>
          <t>Refresh: 100 acc -&gt; 0 acc, 20 PP -&gt; 10 PP</t>
        </is>
      </c>
    </row>
    <row r="274">
      <c r="A274" s="34" t="inlineStr">
        <is>
          <t>Relic Song: 75 bp -&gt; 85 bp</t>
        </is>
      </c>
    </row>
    <row r="275">
      <c r="A275" s="35" t="inlineStr">
        <is>
          <t>Rest: 5 PP -&gt; 3 PP</t>
        </is>
      </c>
    </row>
    <row r="276">
      <c r="A276" s="34" t="inlineStr">
        <is>
          <t>Retaliate: 70 bp -&gt; 80 bp, 5 PP -&gt; 10 PP</t>
        </is>
      </c>
    </row>
    <row r="277">
      <c r="A277" s="35" t="inlineStr">
        <is>
          <t>Return: 1 bp -&gt; 121 bp</t>
        </is>
      </c>
    </row>
    <row r="278">
      <c r="A278" s="34" t="inlineStr">
        <is>
          <t>Roar: 0 acc -&gt; 100 acc</t>
        </is>
      </c>
    </row>
    <row r="279">
      <c r="A279" s="35" t="inlineStr">
        <is>
          <t>Roar of Time: 90 acc -&gt; 100 acc</t>
        </is>
      </c>
    </row>
    <row r="280">
      <c r="A280" s="34" t="inlineStr">
        <is>
          <t>Rock Blast: 90 acc -&gt; 100 acc, 10 PP -&gt; 8 PP</t>
        </is>
      </c>
    </row>
    <row r="281">
      <c r="A281" s="35" t="inlineStr">
        <is>
          <t>Rock Climb: 85 acc -&gt; 100 acc, Normal type -&gt; Rock type</t>
        </is>
      </c>
    </row>
    <row r="282">
      <c r="A282" s="34" t="inlineStr">
        <is>
          <t>Rock Polish: 20 PP -&gt; 1 PP</t>
        </is>
      </c>
    </row>
    <row r="283">
      <c r="A283" s="35" t="inlineStr">
        <is>
          <t>Rock Slide: 90 acc -&gt; 100 acc</t>
        </is>
      </c>
    </row>
    <row r="284">
      <c r="A284" s="34" t="inlineStr">
        <is>
          <t>Rock Smash: 40 bp -&gt; 60 bp</t>
        </is>
      </c>
    </row>
    <row r="285">
      <c r="A285" s="35" t="inlineStr">
        <is>
          <t>Rock Throw: 90 acc -&gt; 100 acc</t>
        </is>
      </c>
    </row>
    <row r="286">
      <c r="A286" s="34" t="inlineStr">
        <is>
          <t>Rock Tomb: 60 bp -&gt; 70 bp, 95 acc -&gt; 100 acc, 15 PP -&gt; 10 PP</t>
        </is>
      </c>
    </row>
    <row r="287">
      <c r="A287" s="35" t="inlineStr">
        <is>
          <t>Rock Wrecker: 150 bp -&gt; 40 bp, 90 acc -&gt; 100 acc, 5 PP -&gt; 8 PP</t>
        </is>
      </c>
    </row>
    <row r="288">
      <c r="A288" s="34" t="inlineStr">
        <is>
          <t>Rolling Kick: 85 acc -&gt; 100 acc</t>
        </is>
      </c>
    </row>
    <row r="289">
      <c r="A289" s="35" t="inlineStr">
        <is>
          <t>Rollout: 30 bp -&gt; 40 bp, 90 acc -&gt; 100 acc, 20 PP -&gt; 5 PP</t>
        </is>
      </c>
    </row>
    <row r="290">
      <c r="A290" s="34" t="inlineStr">
        <is>
          <t>Roost: 5 PP -&gt; 8 PP</t>
        </is>
      </c>
    </row>
    <row r="291">
      <c r="A291" s="35" t="inlineStr">
        <is>
          <t>Round: 60 bp -&gt; 70 bp</t>
        </is>
      </c>
    </row>
    <row r="292">
      <c r="A292" s="34" t="inlineStr">
        <is>
          <t>Sacred Fire: 100 bp -&gt; 120 bp, 95 acc -&gt; 100 acc</t>
        </is>
      </c>
    </row>
    <row r="293">
      <c r="A293" s="35" t="inlineStr">
        <is>
          <t>Sacred Sword: 90 bp -&gt; 95 bp</t>
        </is>
      </c>
    </row>
    <row r="294">
      <c r="A294" s="34" t="inlineStr">
        <is>
          <t>Safeguard: 25 PP -&gt; 5 PP</t>
        </is>
      </c>
    </row>
    <row r="295">
      <c r="A295" s="35" t="inlineStr">
        <is>
          <t>Sandstorm: 10 PP -&gt; 1 PP</t>
        </is>
      </c>
    </row>
    <row r="296">
      <c r="A296" s="34" t="inlineStr">
        <is>
          <t>Sand Attack: 15 PP -&gt; 5 PP</t>
        </is>
      </c>
    </row>
    <row r="297">
      <c r="A297" s="35" t="inlineStr">
        <is>
          <t>Sand Tomb: 35 bp -&gt; 90 bp, 85 acc -&gt; 100 acc</t>
        </is>
      </c>
    </row>
    <row r="298">
      <c r="A298" s="34" t="inlineStr">
        <is>
          <t>Screech: 85 acc -&gt; 100 acc, 40 PP -&gt; 5 PP</t>
        </is>
      </c>
    </row>
    <row r="299">
      <c r="A299" s="35" t="inlineStr">
        <is>
          <t>Secret Power: 70 bp -&gt; 85 bp</t>
        </is>
      </c>
    </row>
    <row r="300">
      <c r="A300" s="34" t="inlineStr">
        <is>
          <t>Secret Sword: 85 bp -&gt; 90 bp</t>
        </is>
      </c>
    </row>
    <row r="301">
      <c r="A301" s="35" t="inlineStr">
        <is>
          <t>Seed Flare: 85 acc -&gt; 100 acc</t>
        </is>
      </c>
    </row>
    <row r="302">
      <c r="A302" s="34" t="inlineStr">
        <is>
          <t>Shadow Ball: 80 bp -&gt; 90 bp</t>
        </is>
      </c>
    </row>
    <row r="303">
      <c r="A303" s="35" t="inlineStr">
        <is>
          <t>Shadow Claw: 70 bp -&gt; 25 bp</t>
        </is>
      </c>
    </row>
    <row r="304">
      <c r="A304" s="34" t="inlineStr">
        <is>
          <t>Shadow Punch: 60 bp -&gt; 95 bp</t>
        </is>
      </c>
    </row>
    <row r="305">
      <c r="A305" s="35" t="inlineStr">
        <is>
          <t>Shadow Sneak: 30 PP -&gt; 10 PP</t>
        </is>
      </c>
    </row>
    <row r="306">
      <c r="A306" s="34" t="inlineStr">
        <is>
          <t>Sharpen: 30 PP -&gt; 3 PP</t>
        </is>
      </c>
    </row>
    <row r="307">
      <c r="A307" s="35" t="inlineStr">
        <is>
          <t>Sheer Cold: 1 bp -&gt; 70 bp, 30 acc -&gt; 50 acc</t>
        </is>
      </c>
    </row>
    <row r="308">
      <c r="A308" s="34" t="inlineStr">
        <is>
          <t>Shell Smash: 15 PP -&gt; 3 PP</t>
        </is>
      </c>
    </row>
    <row r="309">
      <c r="A309" s="35" t="inlineStr">
        <is>
          <t>Shift Gear: 10 PP -&gt; 5 PP</t>
        </is>
      </c>
    </row>
    <row r="310">
      <c r="A310" s="34" t="inlineStr">
        <is>
          <t>Shock Wave: 20 PP -&gt; 15 PP</t>
        </is>
      </c>
    </row>
    <row r="311">
      <c r="A311" s="35" t="inlineStr">
        <is>
          <t>Signal Beam: 75 bp -&gt; 95 bp</t>
        </is>
      </c>
    </row>
    <row r="312">
      <c r="A312" s="34" t="inlineStr">
        <is>
          <t>Silver Wind: 60 bp -&gt; 80 bp, 100 acc -&gt; 0 acc</t>
        </is>
      </c>
    </row>
    <row r="313">
      <c r="A313" s="35" t="inlineStr">
        <is>
          <t>Sing: 55 acc -&gt; 70 acc, 15 PP -&gt; 8 PP</t>
        </is>
      </c>
    </row>
    <row r="314">
      <c r="A314" s="34" t="inlineStr">
        <is>
          <t>Skill Swap: 10 PP -&gt; 2 PP</t>
        </is>
      </c>
    </row>
    <row r="315">
      <c r="A315" s="35" t="inlineStr">
        <is>
          <t>Sky Attack: 140 bp -&gt; 120 bp, 90 acc -&gt; 100 acc</t>
        </is>
      </c>
    </row>
    <row r="316">
      <c r="A316" s="34" t="inlineStr">
        <is>
          <t>Sky Drop: 60 bp -&gt; 70 bp</t>
        </is>
      </c>
    </row>
    <row r="317">
      <c r="A317" s="35" t="inlineStr">
        <is>
          <t>Sky Uppercut: 85 bp -&gt; 95 bp, 90 acc -&gt; 100 acc</t>
        </is>
      </c>
    </row>
    <row r="318">
      <c r="A318" s="34" t="inlineStr">
        <is>
          <t>Slack Off: 100 acc -&gt; 0 acc, 5 PP -&gt; 10 PP</t>
        </is>
      </c>
    </row>
    <row r="319">
      <c r="A319" s="35" t="inlineStr">
        <is>
          <t>Slam: 80 bp -&gt; 120 bp, 75 acc -&gt; 100 acc, 20 PP -&gt; 8 PP</t>
        </is>
      </c>
    </row>
    <row r="320">
      <c r="A320" s="34" t="inlineStr">
        <is>
          <t>Sleep Powder: 75 acc -&gt; 90 acc</t>
        </is>
      </c>
    </row>
    <row r="321">
      <c r="A321" s="35" t="inlineStr">
        <is>
          <t>Sleep Talk: 10 PP -&gt; 20 PP</t>
        </is>
      </c>
    </row>
    <row r="322">
      <c r="A322" s="34" t="inlineStr">
        <is>
          <t>Sludge: 65 bp -&gt; 70 bp</t>
        </is>
      </c>
    </row>
    <row r="323">
      <c r="A323" s="35" t="inlineStr">
        <is>
          <t>Sludge Bomb: 90 bp -&gt; 95 bp</t>
        </is>
      </c>
    </row>
    <row r="324">
      <c r="A324" s="34" t="inlineStr">
        <is>
          <t>Smack Down: 50 bp -&gt; 60 bp</t>
        </is>
      </c>
    </row>
    <row r="325">
      <c r="A325" s="35" t="inlineStr">
        <is>
          <t>Smelling Salts: 70 bp -&gt; 90 bp</t>
        </is>
      </c>
    </row>
    <row r="326">
      <c r="A326" s="34" t="inlineStr">
        <is>
          <t>Smog: 30 bp -&gt; 60 bp, 70 acc -&gt; 100 acc</t>
        </is>
      </c>
    </row>
    <row r="327">
      <c r="A327" s="35" t="inlineStr">
        <is>
          <t>Smokescreen: 20 PP -&gt; 5 PP</t>
        </is>
      </c>
    </row>
    <row r="328">
      <c r="A328" s="34" t="inlineStr">
        <is>
          <t>Snarl: 55 bp -&gt; 65 bp, 95 acc -&gt; 100 acc</t>
        </is>
      </c>
    </row>
    <row r="329">
      <c r="A329" s="35" t="inlineStr">
        <is>
          <t>Snore: 50 bp -&gt; 80 bp</t>
        </is>
      </c>
    </row>
    <row r="330">
      <c r="A330" s="34" t="inlineStr">
        <is>
          <t>Soft-Boiled: 100 acc -&gt; 0 acc, 5 PP -&gt; 25 PP</t>
        </is>
      </c>
    </row>
    <row r="331">
      <c r="A331" s="35" t="inlineStr">
        <is>
          <t>Solar Beam: 10 PP -&gt; 15 PP</t>
        </is>
      </c>
    </row>
    <row r="332">
      <c r="A332" s="34" t="inlineStr">
        <is>
          <t>Sonic Boom: 90 acc -&gt; 100 acc</t>
        </is>
      </c>
    </row>
    <row r="333">
      <c r="A333" s="35" t="inlineStr">
        <is>
          <t>Spacial Rend: 100 bp -&gt; 120 bp, 95 acc -&gt; 100 acc</t>
        </is>
      </c>
    </row>
    <row r="334">
      <c r="A334" s="34" t="inlineStr">
        <is>
          <t>Spark: 65 bp -&gt; 70 bp</t>
        </is>
      </c>
    </row>
    <row r="335">
      <c r="A335" s="35" t="inlineStr">
        <is>
          <t>Spike Cannon: 20 bp -&gt; 35 bp</t>
        </is>
      </c>
    </row>
    <row r="336">
      <c r="A336" s="34" t="inlineStr">
        <is>
          <t>Steamroller: 65 bp -&gt; 75 bp</t>
        </is>
      </c>
    </row>
    <row r="337">
      <c r="A337" s="35" t="inlineStr">
        <is>
          <t>Steam Eruption: 110 bp -&gt; 120 bp</t>
        </is>
      </c>
    </row>
    <row r="338">
      <c r="A338" s="34" t="inlineStr">
        <is>
          <t>Steel Wing: 70 bp -&gt; 80 bp, 90 acc -&gt; 100 acc</t>
        </is>
      </c>
    </row>
    <row r="339">
      <c r="A339" s="35" t="inlineStr">
        <is>
          <t>Stockpile: 20 PP -&gt; 10 PP</t>
        </is>
      </c>
    </row>
    <row r="340">
      <c r="A340" s="34" t="inlineStr">
        <is>
          <t>Stomp: 65 bp -&gt; 90 bp, Normal type -&gt; Ground type</t>
        </is>
      </c>
    </row>
    <row r="341">
      <c r="A341" s="35" t="inlineStr">
        <is>
          <t>Stone Edge: 100 bp -&gt; 120 bp</t>
        </is>
      </c>
    </row>
    <row r="342">
      <c r="A342" s="34" t="inlineStr">
        <is>
          <t>Storm Throw: 60 bp -&gt; 70 bp</t>
        </is>
      </c>
    </row>
    <row r="343">
      <c r="A343" s="35" t="inlineStr">
        <is>
          <t>String Shot: 95 acc -&gt; 100 acc</t>
        </is>
      </c>
    </row>
    <row r="344">
      <c r="A344" s="34" t="inlineStr">
        <is>
          <t>Struggle Bug: 50 bp -&gt; 60 bp</t>
        </is>
      </c>
    </row>
    <row r="345">
      <c r="A345" s="35" t="inlineStr">
        <is>
          <t>Stun Spore: 75 acc -&gt; 90 acc</t>
        </is>
      </c>
    </row>
    <row r="346">
      <c r="A346" s="34" t="inlineStr">
        <is>
          <t>Submission: 80 bp -&gt; 90 bp, 80 acc -&gt; 100 acc, 20 PP -&gt; 8 PP</t>
        </is>
      </c>
    </row>
    <row r="347">
      <c r="A347" s="35" t="inlineStr">
        <is>
          <t>Substitute: 10 PP -&gt; 2 PP</t>
        </is>
      </c>
    </row>
    <row r="348">
      <c r="A348" s="34" t="inlineStr">
        <is>
          <t>Sucker Punch: 70 bp -&gt; 80 bp</t>
        </is>
      </c>
    </row>
    <row r="349">
      <c r="A349" s="35" t="inlineStr">
        <is>
          <t>Sunny Day: 5 PP -&gt; 1 PP</t>
        </is>
      </c>
    </row>
    <row r="350">
      <c r="A350" s="34" t="inlineStr">
        <is>
          <t>Superpower: 120 bp -&gt; 140 bp</t>
        </is>
      </c>
    </row>
    <row r="351">
      <c r="A351" s="35" t="inlineStr">
        <is>
          <t>Supersonic: 55 acc -&gt; 70 acc</t>
        </is>
      </c>
    </row>
    <row r="352">
      <c r="A352" s="34" t="inlineStr">
        <is>
          <t>Super Fang: 90 acc -&gt; 100 acc, Normal type -&gt; Dark type</t>
        </is>
      </c>
    </row>
    <row r="353">
      <c r="A353" s="35" t="inlineStr">
        <is>
          <t>Surf: 90 bp -&gt; 95 bp</t>
        </is>
      </c>
    </row>
    <row r="354">
      <c r="A354" s="34" t="inlineStr">
        <is>
          <t>Swagger: 85 acc -&gt; 100 acc</t>
        </is>
      </c>
    </row>
    <row r="355">
      <c r="A355" s="35" t="inlineStr">
        <is>
          <t>Swallow: 0 bp -&gt; 90 bp, 0 acc -&gt; 100 acc, Normal type -&gt; Poison type</t>
        </is>
      </c>
    </row>
    <row r="356">
      <c r="A356" s="34" t="inlineStr">
        <is>
          <t>Sweet Kiss: 75 acc -&gt; 100 acc</t>
        </is>
      </c>
    </row>
    <row r="357">
      <c r="A357" s="35" t="inlineStr">
        <is>
          <t>Sweet Scent: 20 PP -&gt; 2 PP</t>
        </is>
      </c>
    </row>
    <row r="358">
      <c r="A358" s="34" t="inlineStr">
        <is>
          <t>Swords Dance: 20 PP -&gt; 30 PP</t>
        </is>
      </c>
    </row>
    <row r="359">
      <c r="A359" s="35" t="inlineStr">
        <is>
          <t>Tackle: 40 bp -&gt; 35 bp</t>
        </is>
      </c>
    </row>
    <row r="360">
      <c r="A360" s="34" t="inlineStr">
        <is>
          <t>Tailwind: 15 PP -&gt; 30 PP</t>
        </is>
      </c>
    </row>
    <row r="361">
      <c r="A361" s="35" t="inlineStr">
        <is>
          <t>Tail Slap: 25 bp -&gt; 30 bp, 85 acc -&gt; 95 acc</t>
        </is>
      </c>
    </row>
    <row r="362">
      <c r="A362" s="34" t="inlineStr">
        <is>
          <t>Tail Whip: 30 PP -&gt; 1 PP</t>
        </is>
      </c>
    </row>
    <row r="363">
      <c r="A363" s="35" t="inlineStr">
        <is>
          <t>Take Down: 85 acc -&gt; 100 acc</t>
        </is>
      </c>
    </row>
    <row r="364">
      <c r="A364" s="34" t="inlineStr">
        <is>
          <t>Taunt: 20 PP -&gt; 15 PP</t>
        </is>
      </c>
    </row>
    <row r="365">
      <c r="A365" s="35" t="inlineStr">
        <is>
          <t>Thief: 60 bp -&gt; 40 bp, 25 PP -&gt; 10 PP</t>
        </is>
      </c>
    </row>
    <row r="366">
      <c r="A366" s="34" t="inlineStr">
        <is>
          <t>Thousand Arrows: 90 bp -&gt; 95 bp</t>
        </is>
      </c>
    </row>
    <row r="367">
      <c r="A367" s="35" t="inlineStr">
        <is>
          <t>Thousand Waves: 90 bp -&gt; 95 bp</t>
        </is>
      </c>
    </row>
    <row r="368">
      <c r="A368" s="34" t="inlineStr">
        <is>
          <t>Thrash: 10 PP -&gt; 20 PP</t>
        </is>
      </c>
    </row>
    <row r="369">
      <c r="A369" s="35" t="inlineStr">
        <is>
          <t>Thunder: 110 bp -&gt; 120 bp</t>
        </is>
      </c>
    </row>
    <row r="370">
      <c r="A370" s="34" t="inlineStr">
        <is>
          <t>Thunderbolt: 90 bp -&gt; 95 bp</t>
        </is>
      </c>
    </row>
    <row r="371">
      <c r="A371" s="35" t="inlineStr">
        <is>
          <t>Thunder Fang: 65 bp -&gt; 90 bp, 95 acc -&gt; 100 acc</t>
        </is>
      </c>
    </row>
    <row r="372">
      <c r="A372" s="34" t="inlineStr">
        <is>
          <t>Thunder Punch: 75 bp -&gt; 95 bp</t>
        </is>
      </c>
    </row>
    <row r="373">
      <c r="A373" s="35" t="inlineStr">
        <is>
          <t>Thunder Wave: 90 acc -&gt; 100 acc</t>
        </is>
      </c>
    </row>
    <row r="374">
      <c r="A374" s="34" t="inlineStr">
        <is>
          <t>Tickle: 20 PP -&gt; 6 PP</t>
        </is>
      </c>
    </row>
    <row r="375">
      <c r="A375" s="35" t="inlineStr">
        <is>
          <t>Toxic: 90 acc -&gt; 100 acc</t>
        </is>
      </c>
    </row>
    <row r="376">
      <c r="A376" s="34" t="inlineStr">
        <is>
          <t>Trick Room: 5 PP -&gt; 1 PP</t>
        </is>
      </c>
    </row>
    <row r="377">
      <c r="A377" s="35" t="inlineStr">
        <is>
          <t>Triple Axel: 20 bp -&gt; 40 bp, 90 acc -&gt; 100 acc, 10 PP -&gt; 15 PP</t>
        </is>
      </c>
    </row>
    <row r="378">
      <c r="A378" s="34" t="inlineStr">
        <is>
          <t>Triple Kick: 10 bp -&gt; 30 bp, 90 acc -&gt; 100 acc</t>
        </is>
      </c>
    </row>
    <row r="379">
      <c r="A379" s="35" t="inlineStr">
        <is>
          <t>Tri Attack: 80 bp -&gt; 95 bp</t>
        </is>
      </c>
    </row>
    <row r="380">
      <c r="A380" s="34" t="inlineStr">
        <is>
          <t>Trump Card: 5 PP -&gt; 1 PP</t>
        </is>
      </c>
    </row>
    <row r="381">
      <c r="A381" s="35" t="inlineStr">
        <is>
          <t>Twineedle: 25 bp -&gt; 50 bp</t>
        </is>
      </c>
    </row>
    <row r="382">
      <c r="A382" s="34" t="inlineStr">
        <is>
          <t>Twister: 40 bp -&gt; 90 bp, 20 PP -&gt; 15 PP</t>
        </is>
      </c>
    </row>
    <row r="383">
      <c r="A383" s="35" t="inlineStr">
        <is>
          <t>Uproar: 90 bp -&gt; 50 bp</t>
        </is>
      </c>
    </row>
    <row r="384">
      <c r="A384" s="34" t="inlineStr">
        <is>
          <t>U-turn: 70 bp -&gt; 80 bp</t>
        </is>
      </c>
    </row>
    <row r="385">
      <c r="A385" s="35" t="inlineStr">
        <is>
          <t>Venoshock: 65 bp -&gt; 75 bp</t>
        </is>
      </c>
    </row>
    <row r="386">
      <c r="A386" s="34" t="inlineStr">
        <is>
          <t>Vine Whip: 45 bp -&gt; 35 bp, 25 PP -&gt; 15 PP</t>
        </is>
      </c>
    </row>
    <row r="387">
      <c r="A387" s="35" t="inlineStr">
        <is>
          <t>Vise Grip: 55 bp -&gt; 90 bp</t>
        </is>
      </c>
    </row>
    <row r="388">
      <c r="A388" s="34" t="inlineStr">
        <is>
          <t>Vital Throw: 70 bp -&gt; 90 bp</t>
        </is>
      </c>
    </row>
    <row r="389">
      <c r="A389" s="35" t="inlineStr">
        <is>
          <t>Volt Switch: 70 bp -&gt; 75 bp</t>
        </is>
      </c>
    </row>
    <row r="390">
      <c r="A390" s="34" t="inlineStr">
        <is>
          <t>Volt Tackle: 120 bp -&gt; 150 bp, 15 PP -&gt; 5 PP</t>
        </is>
      </c>
    </row>
    <row r="391">
      <c r="A391" s="35" t="inlineStr">
        <is>
          <t>Wake-Up Slap: 70 bp -&gt; 60 bp</t>
        </is>
      </c>
    </row>
    <row r="392">
      <c r="A392" s="34" t="inlineStr">
        <is>
          <t>Water Pulse: 100 acc -&gt; 0 acc</t>
        </is>
      </c>
    </row>
    <row r="393">
      <c r="A393" s="35" t="inlineStr">
        <is>
          <t>Water Shuriken: 15 bp -&gt; 20 bp</t>
        </is>
      </c>
    </row>
    <row r="394">
      <c r="A394" s="34" t="inlineStr">
        <is>
          <t>Whirlpool: 35 bp -&gt; 90 bp, 85 acc -&gt; 100 acc</t>
        </is>
      </c>
    </row>
    <row r="395">
      <c r="A395" s="35" t="inlineStr">
        <is>
          <t>Whirlwind: 0 acc -&gt; 100 acc</t>
        </is>
      </c>
    </row>
    <row r="396">
      <c r="A396" s="34" t="inlineStr">
        <is>
          <t>Wild Charge: 90 bp -&gt; 120 bp, 15 PP -&gt; 20 PP</t>
        </is>
      </c>
    </row>
    <row r="397">
      <c r="A397" s="35" t="inlineStr">
        <is>
          <t>Will-O-Wisp: 85 acc -&gt; 90 acc</t>
        </is>
      </c>
    </row>
    <row r="398">
      <c r="A398" s="34" t="inlineStr">
        <is>
          <t>Withdraw: 40 PP -&gt; 5 PP</t>
        </is>
      </c>
    </row>
    <row r="399">
      <c r="A399" s="35" t="inlineStr">
        <is>
          <t>Work Up: 30 PP -&gt; 15 PP</t>
        </is>
      </c>
    </row>
    <row r="400">
      <c r="A400" s="34" t="inlineStr">
        <is>
          <t>Wrap: 90 acc -&gt; 100 acc</t>
        </is>
      </c>
    </row>
    <row r="401">
      <c r="A401" s="35" t="inlineStr">
        <is>
          <t>Wring Out: 120 bp -&gt; 75 bp</t>
        </is>
      </c>
    </row>
    <row r="402">
      <c r="A402" s="34" t="inlineStr">
        <is>
          <t>Yawn: 0 acc -&gt; 70 acc</t>
        </is>
      </c>
    </row>
    <row r="403">
      <c r="A403" s="35"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64"/>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Smart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Smart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6">
      <c r="E26" s="57" t="inlineStr">
        <is>
          <t>Note: Now placed on the map at (21,10).</t>
        </is>
      </c>
    </row>
    <row r="28" ht="20" customHeight="1">
      <c r="B28" s="40" t="inlineStr">
        <is>
          <t>Lass</t>
        </is>
      </c>
      <c r="C28" s="41" t="n"/>
      <c r="D28" s="41" t="n"/>
      <c r="E28" s="42" t="inlineStr">
        <is>
          <t>Lass Tiana</t>
        </is>
      </c>
      <c r="F28" s="41" t="n"/>
      <c r="G28" s="41" t="n"/>
      <c r="H28" s="41" t="n"/>
      <c r="I28" s="41" t="n"/>
      <c r="J28" s="41" t="n"/>
      <c r="K28" s="41" t="n"/>
      <c r="L28" s="41" t="n"/>
      <c r="M28" s="41" t="n"/>
      <c r="N28" s="41" t="n"/>
      <c r="O28" s="41" t="n"/>
      <c r="P28" s="41" t="n"/>
      <c r="Q28" s="41" t="n"/>
    </row>
    <row r="29" ht="69" customHeight="1">
      <c r="E29" s="43">
        <f>IFERROR(_xlfn.IMAGE("https://play.pokemonshowdown.com/sprites/gen5/starly.png"),"")</f>
        <v/>
      </c>
      <c r="G29" s="43">
        <f>IFERROR(_xlfn.IMAGE("https://play.pokemonshowdown.com/sprites/gen5/growlithe.png"),"")</f>
        <v/>
      </c>
      <c r="I29" s="43">
        <f>IFERROR(_xlfn.IMAGE("https://play.pokemonshowdown.com/sprites/gen5/bunnelby.png"),"")</f>
        <v/>
      </c>
      <c r="K29" s="43">
        <f>IFERROR(_xlfn.IMAGE("https://play.pokemonshowdown.com/sprites/gen5/shroomish.png"),"")</f>
        <v/>
      </c>
      <c r="Q29" s="44" t="inlineStr">
        <is>
          <t>Mandatory</t>
        </is>
      </c>
    </row>
    <row r="30">
      <c r="E30" s="45" t="inlineStr">
        <is>
          <t>Lv 6 Starly</t>
        </is>
      </c>
      <c r="F30" s="46" t="n"/>
      <c r="G30" s="45" t="inlineStr">
        <is>
          <t>Lv 6 Growlithe</t>
        </is>
      </c>
      <c r="H30" s="46" t="n"/>
      <c r="I30" s="45" t="inlineStr">
        <is>
          <t>Lv 7 Bunnelby</t>
        </is>
      </c>
      <c r="J30" s="46" t="n"/>
      <c r="K30" s="45" t="inlineStr">
        <is>
          <t>Lv 7 Shroomish</t>
        </is>
      </c>
      <c r="L30" s="46" t="n"/>
      <c r="Q30" s="47" t="inlineStr">
        <is>
          <t>Pokémon</t>
        </is>
      </c>
    </row>
    <row r="31">
      <c r="E31" s="48" t="inlineStr">
        <is>
          <t>Adamant</t>
        </is>
      </c>
      <c r="F31" s="48" t="inlineStr">
        <is>
          <t>Keen Eye</t>
        </is>
      </c>
      <c r="G31" s="48" t="inlineStr">
        <is>
          <t>Lonely</t>
        </is>
      </c>
      <c r="H31" s="48" t="inlineStr">
        <is>
          <t>Intimidate</t>
        </is>
      </c>
      <c r="I31" s="48" t="inlineStr">
        <is>
          <t>Lonely</t>
        </is>
      </c>
      <c r="J31" s="48" t="inlineStr">
        <is>
          <t>Huge Power</t>
        </is>
      </c>
      <c r="K31" s="48" t="inlineStr">
        <is>
          <t>Impish</t>
        </is>
      </c>
      <c r="L31" s="48" t="inlineStr">
        <is>
          <t>Poison Heal</t>
        </is>
      </c>
      <c r="Q31" s="47" t="inlineStr">
        <is>
          <t>Nature / Ability</t>
        </is>
      </c>
    </row>
    <row r="32">
      <c r="B32" s="47" t="inlineStr">
        <is>
          <t>AI Flags:</t>
        </is>
      </c>
      <c r="E32" s="49" t="inlineStr">
        <is>
          <t>Oran Berry</t>
        </is>
      </c>
      <c r="F32" s="46" t="n"/>
      <c r="G32" s="49" t="inlineStr">
        <is>
          <t>Charcoal</t>
        </is>
      </c>
      <c r="H32" s="46" t="n"/>
      <c r="I32" s="49" t="inlineStr">
        <is>
          <t>Silk Scarf</t>
        </is>
      </c>
      <c r="J32" s="46" t="n"/>
      <c r="K32" s="49" t="inlineStr">
        <is>
          <t>Toxic Orb</t>
        </is>
      </c>
      <c r="L32" s="46" t="n"/>
      <c r="Q32" s="47" t="inlineStr">
        <is>
          <t>Item</t>
        </is>
      </c>
    </row>
    <row r="33">
      <c r="B33" s="44" t="inlineStr">
        <is>
          <t>Smart Trainer</t>
        </is>
      </c>
      <c r="E33" s="51" t="inlineStr">
        <is>
          <t>Quick Attack</t>
        </is>
      </c>
      <c r="F33" s="46" t="n"/>
      <c r="G33" s="58" t="inlineStr">
        <is>
          <t>Flame Charge</t>
        </is>
      </c>
      <c r="H33" s="46" t="n"/>
      <c r="I33" s="51" t="inlineStr">
        <is>
          <t>Quick Attack</t>
        </is>
      </c>
      <c r="J33" s="46" t="n"/>
      <c r="K33" s="59" t="inlineStr">
        <is>
          <t>Mega Drain</t>
        </is>
      </c>
      <c r="L33" s="46" t="n"/>
      <c r="Q33" s="47" t="inlineStr">
        <is>
          <t>Moves</t>
        </is>
      </c>
    </row>
    <row r="34">
      <c r="E34" s="60" t="inlineStr">
        <is>
          <t>Wing Attack</t>
        </is>
      </c>
      <c r="F34" s="46" t="n"/>
      <c r="G34" s="58" t="inlineStr">
        <is>
          <t>Ember</t>
        </is>
      </c>
      <c r="H34" s="46" t="n"/>
      <c r="I34" s="53" t="inlineStr">
        <is>
          <t>Mud-Slap</t>
        </is>
      </c>
      <c r="J34" s="46" t="n"/>
      <c r="K34" s="59" t="inlineStr">
        <is>
          <t>Leech Seed</t>
        </is>
      </c>
      <c r="L34" s="46" t="n"/>
    </row>
    <row r="35">
      <c r="E35" s="51" t="inlineStr">
        <is>
          <t>Growl</t>
        </is>
      </c>
      <c r="F35" s="46" t="n"/>
      <c r="G35" s="50" t="inlineStr">
        <is>
          <t>Bite</t>
        </is>
      </c>
      <c r="H35" s="46" t="n"/>
      <c r="I35" s="51" t="inlineStr">
        <is>
          <t>Tackle</t>
        </is>
      </c>
      <c r="J35" s="46" t="n"/>
      <c r="K35" s="59" t="inlineStr">
        <is>
          <t>Stun Spore</t>
        </is>
      </c>
      <c r="L35" s="46" t="n"/>
    </row>
    <row r="36">
      <c r="E36" s="51" t="inlineStr">
        <is>
          <t>Double Team</t>
        </is>
      </c>
      <c r="F36" s="46" t="n"/>
      <c r="G36" s="51" t="inlineStr">
        <is>
          <t>Leer</t>
        </is>
      </c>
      <c r="H36" s="46" t="n"/>
      <c r="I36" s="51" t="inlineStr">
        <is>
          <t>Leer</t>
        </is>
      </c>
      <c r="J36" s="46" t="n"/>
      <c r="K36" s="51" t="inlineStr">
        <is>
          <t>Headbutt</t>
        </is>
      </c>
      <c r="L36" s="46" t="n"/>
    </row>
    <row r="38" ht="20" customHeight="1">
      <c r="B38" s="40" t="inlineStr">
        <is>
          <t>Youngster</t>
        </is>
      </c>
      <c r="C38" s="41" t="n"/>
      <c r="D38" s="41" t="n"/>
      <c r="E38" s="42" t="inlineStr">
        <is>
          <t>Youngster Allen</t>
        </is>
      </c>
      <c r="F38" s="41" t="n"/>
      <c r="G38" s="41" t="n"/>
      <c r="H38" s="41" t="n"/>
      <c r="I38" s="41" t="n"/>
      <c r="J38" s="41" t="n"/>
      <c r="K38" s="41" t="n"/>
      <c r="L38" s="41" t="n"/>
      <c r="M38" s="41" t="n"/>
      <c r="N38" s="41" t="n"/>
      <c r="O38" s="41" t="n"/>
      <c r="P38" s="41" t="n"/>
      <c r="Q38" s="41" t="n"/>
    </row>
    <row r="39" ht="69" customHeight="1">
      <c r="E39" s="43">
        <f>IFERROR(_xlfn.IMAGE("https://play.pokemonshowdown.com/sprites/gen5/zigzagoon.png"),"")</f>
        <v/>
      </c>
      <c r="G39" s="43">
        <f>IFERROR(_xlfn.IMAGE("https://play.pokemonshowdown.com/sprites/gen5/sentret.png"),"")</f>
        <v/>
      </c>
      <c r="I39" s="43">
        <f>IFERROR(_xlfn.IMAGE("https://play.pokemonshowdown.com/sprites/gen5/pidgey.png"),"")</f>
        <v/>
      </c>
      <c r="Q39" s="44" t="inlineStr">
        <is>
          <t>Mandatory</t>
        </is>
      </c>
    </row>
    <row r="40">
      <c r="E40" s="45" t="inlineStr">
        <is>
          <t>Lv 6 Zigzagoon</t>
        </is>
      </c>
      <c r="F40" s="46" t="n"/>
      <c r="G40" s="45" t="inlineStr">
        <is>
          <t>Lv 6 Sentret</t>
        </is>
      </c>
      <c r="H40" s="46" t="n"/>
      <c r="I40" s="45" t="inlineStr">
        <is>
          <t>Lv 7 Pidgey</t>
        </is>
      </c>
      <c r="J40" s="46" t="n"/>
      <c r="Q40" s="47" t="inlineStr">
        <is>
          <t>Pokémon</t>
        </is>
      </c>
    </row>
    <row r="41">
      <c r="E41" s="48" t="inlineStr">
        <is>
          <t>Adamant</t>
        </is>
      </c>
      <c r="F41" s="48" t="inlineStr">
        <is>
          <t>Gluttony</t>
        </is>
      </c>
      <c r="G41" s="48" t="inlineStr">
        <is>
          <t>Adamant</t>
        </is>
      </c>
      <c r="H41" s="48" t="inlineStr">
        <is>
          <t>Adaptability</t>
        </is>
      </c>
      <c r="I41" s="48" t="inlineStr">
        <is>
          <t>Modest</t>
        </is>
      </c>
      <c r="J41" s="48" t="inlineStr">
        <is>
          <t>Tangled Feet</t>
        </is>
      </c>
      <c r="Q41" s="47" t="inlineStr">
        <is>
          <t>Nature / Ability</t>
        </is>
      </c>
    </row>
    <row r="42">
      <c r="B42" s="47" t="inlineStr">
        <is>
          <t>AI Flags:</t>
        </is>
      </c>
      <c r="E42" s="49" t="inlineStr">
        <is>
          <t>Silk Scarf</t>
        </is>
      </c>
      <c r="F42" s="46" t="n"/>
      <c r="G42" s="49" t="inlineStr">
        <is>
          <t>Silk Scarf</t>
        </is>
      </c>
      <c r="H42" s="46" t="n"/>
      <c r="I42" s="49" t="inlineStr">
        <is>
          <t>Sharp Beak</t>
        </is>
      </c>
      <c r="J42" s="46" t="n"/>
      <c r="Q42" s="47" t="inlineStr">
        <is>
          <t>Item</t>
        </is>
      </c>
    </row>
    <row r="43">
      <c r="B43" s="44" t="inlineStr">
        <is>
          <t>Smart Trainer</t>
        </is>
      </c>
      <c r="E43" s="51" t="inlineStr">
        <is>
          <t>Quick Attack</t>
        </is>
      </c>
      <c r="F43" s="46" t="n"/>
      <c r="G43" s="51" t="inlineStr">
        <is>
          <t>Quick Attack</t>
        </is>
      </c>
      <c r="H43" s="46" t="n"/>
      <c r="I43" s="60" t="inlineStr">
        <is>
          <t>Gust</t>
        </is>
      </c>
      <c r="J43" s="46" t="n"/>
      <c r="Q43" s="47" t="inlineStr">
        <is>
          <t>Moves</t>
        </is>
      </c>
    </row>
    <row r="44">
      <c r="E44" s="53" t="inlineStr">
        <is>
          <t>Sand Attack</t>
        </is>
      </c>
      <c r="F44" s="46" t="n"/>
      <c r="G44" s="53" t="inlineStr">
        <is>
          <t>Sand Attack</t>
        </is>
      </c>
      <c r="H44" s="46" t="n"/>
      <c r="I44" s="51" t="inlineStr">
        <is>
          <t>Quick Attack</t>
        </is>
      </c>
      <c r="J44" s="46" t="n"/>
    </row>
    <row r="45">
      <c r="E45" s="51" t="inlineStr">
        <is>
          <t>Headbutt</t>
        </is>
      </c>
      <c r="F45" s="46" t="n"/>
      <c r="G45" s="51" t="inlineStr">
        <is>
          <t>Scratch</t>
        </is>
      </c>
      <c r="H45" s="46" t="n"/>
      <c r="I45" s="53" t="inlineStr">
        <is>
          <t>Sand Attack</t>
        </is>
      </c>
      <c r="J45" s="46" t="n"/>
    </row>
    <row r="46">
      <c r="E46" s="51" t="inlineStr">
        <is>
          <t>Growl</t>
        </is>
      </c>
      <c r="F46" s="46" t="n"/>
      <c r="G46" s="51" t="inlineStr">
        <is>
          <t>Defense Curl</t>
        </is>
      </c>
      <c r="H46" s="46" t="n"/>
      <c r="I46" s="53" t="inlineStr">
        <is>
          <t>Mud-Slap</t>
        </is>
      </c>
      <c r="J46" s="46" t="n"/>
    </row>
    <row r="48" ht="24" customHeight="1">
      <c r="B48" s="38" t="inlineStr">
        <is>
          <t>Route 104</t>
        </is>
      </c>
      <c r="C48" s="39" t="n"/>
      <c r="D48" s="39" t="n"/>
      <c r="E48" s="39" t="n"/>
      <c r="F48" s="39" t="n"/>
      <c r="G48" s="39" t="n"/>
      <c r="H48" s="39" t="n"/>
      <c r="I48" s="39" t="n"/>
      <c r="J48" s="39" t="n"/>
      <c r="K48" s="39" t="n"/>
      <c r="L48" s="39" t="n"/>
      <c r="M48" s="39" t="n"/>
      <c r="N48" s="39" t="n"/>
      <c r="O48" s="39" t="n"/>
      <c r="P48" s="39" t="n"/>
      <c r="Q48" s="39" t="n"/>
    </row>
    <row r="50" ht="20" customHeight="1">
      <c r="B50" s="40" t="inlineStr">
        <is>
          <t>Fisherman</t>
        </is>
      </c>
      <c r="C50" s="41" t="n"/>
      <c r="D50" s="41" t="n"/>
      <c r="E50" s="42" t="inlineStr">
        <is>
          <t>Fisherman Darian</t>
        </is>
      </c>
      <c r="F50" s="41" t="n"/>
      <c r="G50" s="41" t="n"/>
      <c r="H50" s="41" t="n"/>
      <c r="I50" s="41" t="n"/>
      <c r="J50" s="41" t="n"/>
      <c r="K50" s="41" t="n"/>
      <c r="L50" s="41" t="n"/>
      <c r="M50" s="41" t="n"/>
      <c r="N50" s="41" t="n"/>
      <c r="O50" s="41" t="n"/>
      <c r="P50" s="41" t="n"/>
      <c r="Q50" s="41" t="n"/>
    </row>
    <row r="51" ht="69" customHeight="1">
      <c r="E51" s="43">
        <f>IFERROR(_xlfn.IMAGE("https://play.pokemonshowdown.com/sprites/gen5/poliwag.png"),"")</f>
        <v/>
      </c>
      <c r="G51" s="43">
        <f>IFERROR(_xlfn.IMAGE("https://play.pokemonshowdown.com/sprites/gen5/dwebble.png"),"")</f>
        <v/>
      </c>
      <c r="I51" s="43">
        <f>IFERROR(_xlfn.IMAGE("https://play.pokemonshowdown.com/sprites/gen5/finneon.png"),"")</f>
        <v/>
      </c>
      <c r="K51" s="43">
        <f>IFERROR(_xlfn.IMAGE("https://play.pokemonshowdown.com/sprites/gen5/corphish.png"),"")</f>
        <v/>
      </c>
      <c r="Q51" s="44" t="inlineStr">
        <is>
          <t>Mandatory</t>
        </is>
      </c>
    </row>
    <row r="52">
      <c r="E52" s="45" t="inlineStr">
        <is>
          <t>Lv 7 Poliwag</t>
        </is>
      </c>
      <c r="F52" s="46" t="n"/>
      <c r="G52" s="45" t="inlineStr">
        <is>
          <t>Lv 7 Dwebble</t>
        </is>
      </c>
      <c r="H52" s="46" t="n"/>
      <c r="I52" s="45" t="inlineStr">
        <is>
          <t>Lv 7 Finneon</t>
        </is>
      </c>
      <c r="J52" s="46" t="n"/>
      <c r="K52" s="45" t="inlineStr">
        <is>
          <t>Lv 8 Corphish</t>
        </is>
      </c>
      <c r="L52" s="46" t="n"/>
      <c r="Q52" s="47" t="inlineStr">
        <is>
          <t>Pokémon</t>
        </is>
      </c>
    </row>
    <row r="53">
      <c r="E53" s="48" t="inlineStr">
        <is>
          <t>Bold</t>
        </is>
      </c>
      <c r="F53" s="48" t="inlineStr">
        <is>
          <t>Water Absorb</t>
        </is>
      </c>
      <c r="G53" s="48" t="inlineStr">
        <is>
          <t>Adamant</t>
        </is>
      </c>
      <c r="H53" s="48" t="inlineStr">
        <is>
          <t>Sturdy</t>
        </is>
      </c>
      <c r="I53" s="48" t="inlineStr">
        <is>
          <t>Modest</t>
        </is>
      </c>
      <c r="J53" s="48" t="inlineStr">
        <is>
          <t>Swift Swim</t>
        </is>
      </c>
      <c r="K53" s="48" t="inlineStr">
        <is>
          <t>Naughty</t>
        </is>
      </c>
      <c r="L53" s="48" t="inlineStr">
        <is>
          <t>Adaptability</t>
        </is>
      </c>
      <c r="Q53" s="47" t="inlineStr">
        <is>
          <t>Nature / Ability</t>
        </is>
      </c>
    </row>
    <row r="54">
      <c r="B54" s="47" t="inlineStr">
        <is>
          <t>AI Flags:</t>
        </is>
      </c>
      <c r="E54" s="49" t="inlineStr">
        <is>
          <t>Oran Berry</t>
        </is>
      </c>
      <c r="F54" s="46" t="n"/>
      <c r="G54" s="49" t="inlineStr">
        <is>
          <t>Oran Berry</t>
        </is>
      </c>
      <c r="H54" s="46" t="n"/>
      <c r="I54" s="49" t="inlineStr">
        <is>
          <t>Mystic Water</t>
        </is>
      </c>
      <c r="J54" s="46" t="n"/>
      <c r="K54" s="49" t="inlineStr">
        <is>
          <t>Oran Berry</t>
        </is>
      </c>
      <c r="L54" s="46" t="n"/>
      <c r="Q54" s="47" t="inlineStr">
        <is>
          <t>Item</t>
        </is>
      </c>
    </row>
    <row r="55">
      <c r="B55" s="44" t="inlineStr">
        <is>
          <t>Smart Trainer</t>
        </is>
      </c>
      <c r="E55" s="61" t="inlineStr">
        <is>
          <t>Bubble Beam</t>
        </is>
      </c>
      <c r="F55" s="46" t="n"/>
      <c r="G55" s="62" t="inlineStr">
        <is>
          <t>Rock Tomb</t>
        </is>
      </c>
      <c r="H55" s="46" t="n"/>
      <c r="I55" s="61" t="inlineStr">
        <is>
          <t>Water Pulse</t>
        </is>
      </c>
      <c r="J55" s="46" t="n"/>
      <c r="K55" s="61" t="inlineStr">
        <is>
          <t>Aqua Jet</t>
        </is>
      </c>
      <c r="L55" s="46" t="n"/>
      <c r="Q55" s="47" t="inlineStr">
        <is>
          <t>Moves</t>
        </is>
      </c>
    </row>
    <row r="56">
      <c r="E56" s="63" t="inlineStr">
        <is>
          <t>Hypnosis</t>
        </is>
      </c>
      <c r="F56" s="46" t="n"/>
      <c r="G56" s="54" t="inlineStr">
        <is>
          <t>Bug Bite</t>
        </is>
      </c>
      <c r="H56" s="46" t="n"/>
      <c r="I56" s="60" t="inlineStr">
        <is>
          <t>Air Cutter</t>
        </is>
      </c>
      <c r="J56" s="46" t="n"/>
      <c r="K56" s="61" t="inlineStr">
        <is>
          <t>Bubble Beam</t>
        </is>
      </c>
      <c r="L56" s="46" t="n"/>
    </row>
    <row r="57">
      <c r="E57" s="64" t="inlineStr">
        <is>
          <t>Icy Wind</t>
        </is>
      </c>
      <c r="F57" s="46" t="n"/>
      <c r="G57" s="53" t="inlineStr">
        <is>
          <t>Sand Attack</t>
        </is>
      </c>
      <c r="H57" s="46" t="n"/>
      <c r="I57" s="64" t="inlineStr">
        <is>
          <t>Aurora Beam</t>
        </is>
      </c>
      <c r="J57" s="46" t="n"/>
      <c r="K57" s="50" t="inlineStr">
        <is>
          <t>Knock Off</t>
        </is>
      </c>
      <c r="L57" s="46" t="n"/>
    </row>
    <row r="58">
      <c r="E58" s="51" t="inlineStr">
        <is>
          <t>Encore</t>
        </is>
      </c>
      <c r="F58" s="46" t="n"/>
      <c r="G58" s="62" t="inlineStr">
        <is>
          <t>Stealth Rock</t>
        </is>
      </c>
      <c r="H58" s="46" t="n"/>
      <c r="I58" s="51" t="inlineStr">
        <is>
          <t>Attract</t>
        </is>
      </c>
      <c r="J58" s="46" t="n"/>
      <c r="K58" s="62" t="inlineStr">
        <is>
          <t>Rock Tomb</t>
        </is>
      </c>
      <c r="L58" s="46" t="n"/>
    </row>
    <row r="59">
      <c r="E59" s="57" t="inlineStr">
        <is>
          <t>Note: Fisherman slot. Moved from Split 2.</t>
        </is>
      </c>
    </row>
    <row r="61" ht="20" customHeight="1">
      <c r="B61" s="40" t="inlineStr">
        <is>
          <t>Youngster</t>
        </is>
      </c>
      <c r="C61" s="41" t="n"/>
      <c r="D61" s="41" t="n"/>
      <c r="E61" s="42" t="inlineStr">
        <is>
          <t>Youngster Billy</t>
        </is>
      </c>
      <c r="F61" s="41" t="n"/>
      <c r="G61" s="41" t="n"/>
      <c r="H61" s="41" t="n"/>
      <c r="I61" s="41" t="n"/>
      <c r="J61" s="41" t="n"/>
      <c r="K61" s="41" t="n"/>
      <c r="L61" s="41" t="n"/>
      <c r="M61" s="41" t="n"/>
      <c r="N61" s="41" t="n"/>
      <c r="O61" s="41" t="n"/>
      <c r="P61" s="41" t="n"/>
      <c r="Q61" s="41" t="n"/>
    </row>
    <row r="62" ht="69" customHeight="1">
      <c r="E62" s="43">
        <f>IFERROR(_xlfn.IMAGE("https://play.pokemonshowdown.com/sprites/gen5/hoothoot.png"),"")</f>
        <v/>
      </c>
      <c r="G62" s="43">
        <f>IFERROR(_xlfn.IMAGE("https://play.pokemonshowdown.com/sprites/gen5/nidoran-f.png"),"")</f>
        <v/>
      </c>
      <c r="I62" s="43">
        <f>IFERROR(_xlfn.IMAGE("https://play.pokemonshowdown.com/sprites/gen5/pancham.png"),"")</f>
        <v/>
      </c>
      <c r="K62" s="43">
        <f>IFERROR(_xlfn.IMAGE("https://play.pokemonshowdown.com/sprites/gen5/electrike.png"),"")</f>
        <v/>
      </c>
      <c r="Q62" s="44" t="inlineStr">
        <is>
          <t>Mandatory</t>
        </is>
      </c>
    </row>
    <row r="63">
      <c r="E63" s="45" t="inlineStr">
        <is>
          <t>Lv 7 Hoothoot</t>
        </is>
      </c>
      <c r="F63" s="46" t="n"/>
      <c r="G63" s="45" t="inlineStr">
        <is>
          <t>Lv 7 Nidoran-F</t>
        </is>
      </c>
      <c r="H63" s="46" t="n"/>
      <c r="I63" s="45" t="inlineStr">
        <is>
          <t>Lv 8 Pancham</t>
        </is>
      </c>
      <c r="J63" s="46" t="n"/>
      <c r="K63" s="45" t="inlineStr">
        <is>
          <t>Lv 8 Electrike</t>
        </is>
      </c>
      <c r="L63" s="46" t="n"/>
      <c r="Q63" s="47" t="inlineStr">
        <is>
          <t>Pokémon</t>
        </is>
      </c>
    </row>
    <row r="64">
      <c r="E64" s="48" t="inlineStr">
        <is>
          <t>Careful</t>
        </is>
      </c>
      <c r="F64" s="48" t="inlineStr">
        <is>
          <t>Insomnia</t>
        </is>
      </c>
      <c r="G64" s="48" t="inlineStr">
        <is>
          <t>Adamant</t>
        </is>
      </c>
      <c r="H64" s="48" t="inlineStr">
        <is>
          <t>Poison Point</t>
        </is>
      </c>
      <c r="I64" s="48" t="inlineStr">
        <is>
          <t>Adamant</t>
        </is>
      </c>
      <c r="J64" s="48" t="inlineStr">
        <is>
          <t>Iron Fist</t>
        </is>
      </c>
      <c r="K64" s="48" t="inlineStr">
        <is>
          <t>Rash</t>
        </is>
      </c>
      <c r="L64" s="48" t="inlineStr">
        <is>
          <t>Static</t>
        </is>
      </c>
      <c r="Q64" s="47" t="inlineStr">
        <is>
          <t>Nature / Ability</t>
        </is>
      </c>
    </row>
    <row r="65">
      <c r="B65" s="47" t="inlineStr">
        <is>
          <t>AI Flags:</t>
        </is>
      </c>
      <c r="E65" s="49" t="inlineStr">
        <is>
          <t>Oran Berry</t>
        </is>
      </c>
      <c r="F65" s="46" t="n"/>
      <c r="G65" s="49" t="inlineStr">
        <is>
          <t>Poison Barb</t>
        </is>
      </c>
      <c r="H65" s="46" t="n"/>
      <c r="I65" s="49" t="inlineStr">
        <is>
          <t>Black Belt</t>
        </is>
      </c>
      <c r="J65" s="46" t="n"/>
      <c r="K65" s="49" t="inlineStr">
        <is>
          <t>Magnet</t>
        </is>
      </c>
      <c r="L65" s="46" t="n"/>
      <c r="Q65" s="47" t="inlineStr">
        <is>
          <t>Item</t>
        </is>
      </c>
    </row>
    <row r="66">
      <c r="B66" s="44" t="inlineStr">
        <is>
          <t>Smart Trainer</t>
        </is>
      </c>
      <c r="E66" s="63" t="inlineStr">
        <is>
          <t>Hypnosis</t>
        </is>
      </c>
      <c r="F66" s="46" t="n"/>
      <c r="G66" s="55" t="inlineStr">
        <is>
          <t>Poison Sting</t>
        </is>
      </c>
      <c r="H66" s="46" t="n"/>
      <c r="I66" s="65" t="inlineStr">
        <is>
          <t>Arm Thrust</t>
        </is>
      </c>
      <c r="J66" s="46" t="n"/>
      <c r="K66" s="52" t="inlineStr">
        <is>
          <t>Thunder Shock</t>
        </is>
      </c>
      <c r="L66" s="46" t="n"/>
      <c r="Q66" s="47" t="inlineStr">
        <is>
          <t>Moves</t>
        </is>
      </c>
    </row>
    <row r="67">
      <c r="E67" s="60" t="inlineStr">
        <is>
          <t>Peck</t>
        </is>
      </c>
      <c r="F67" s="46" t="n"/>
      <c r="G67" s="65" t="inlineStr">
        <is>
          <t>Double Kick</t>
        </is>
      </c>
      <c r="H67" s="46" t="n"/>
      <c r="I67" s="66" t="inlineStr">
        <is>
          <t>Bullet Punch</t>
        </is>
      </c>
      <c r="J67" s="46" t="n"/>
      <c r="K67" s="51" t="inlineStr">
        <is>
          <t>Quick Attack</t>
        </is>
      </c>
      <c r="L67" s="46" t="n"/>
    </row>
    <row r="68">
      <c r="E68" s="63" t="inlineStr">
        <is>
          <t>Confusion</t>
        </is>
      </c>
      <c r="F68" s="46" t="n"/>
      <c r="G68" s="50" t="inlineStr">
        <is>
          <t>Bite</t>
        </is>
      </c>
      <c r="H68" s="46" t="n"/>
      <c r="I68" s="51" t="inlineStr">
        <is>
          <t>Leer</t>
        </is>
      </c>
      <c r="J68" s="46" t="n"/>
      <c r="K68" s="52" t="inlineStr">
        <is>
          <t>Thunder Wave</t>
        </is>
      </c>
      <c r="L68" s="46" t="n"/>
    </row>
    <row r="69">
      <c r="E69" s="63" t="inlineStr">
        <is>
          <t>Reflect</t>
        </is>
      </c>
      <c r="F69" s="46" t="n"/>
      <c r="G69" s="51" t="inlineStr">
        <is>
          <t>Tail Whip</t>
        </is>
      </c>
      <c r="H69" s="46" t="n"/>
      <c r="I69" s="51" t="inlineStr">
        <is>
          <t>Tackle</t>
        </is>
      </c>
      <c r="J69" s="46" t="n"/>
      <c r="K69" s="50" t="inlineStr">
        <is>
          <t>Bite</t>
        </is>
      </c>
      <c r="L69" s="46" t="n"/>
    </row>
    <row r="70">
      <c r="E70" s="57" t="inlineStr">
        <is>
          <t>Note: Regular trainer slot. Moved from Split 2.</t>
        </is>
      </c>
    </row>
    <row r="72" ht="20" customHeight="1">
      <c r="B72" s="40" t="inlineStr">
        <is>
          <t>Team Magma</t>
        </is>
      </c>
      <c r="C72" s="41" t="n"/>
      <c r="D72" s="41" t="n"/>
      <c r="E72" s="42" t="inlineStr">
        <is>
          <t>Team Magma Grunt</t>
        </is>
      </c>
      <c r="F72" s="41" t="n"/>
      <c r="G72" s="41" t="n"/>
      <c r="H72" s="41" t="n"/>
      <c r="I72" s="41" t="n"/>
      <c r="J72" s="41" t="n"/>
      <c r="K72" s="41" t="n"/>
      <c r="L72" s="41" t="n"/>
      <c r="M72" s="41" t="n"/>
      <c r="N72" s="41" t="n"/>
      <c r="O72" s="41" t="n"/>
      <c r="P72" s="41" t="n"/>
      <c r="Q72" s="41" t="n"/>
    </row>
    <row r="73" ht="69" customHeight="1">
      <c r="E73" s="43">
        <f>IFERROR(_xlfn.IMAGE("https://play.pokemonshowdown.com/sprites/gen5/vulpix.png"),"")</f>
        <v/>
      </c>
      <c r="G73" s="43">
        <f>IFERROR(_xlfn.IMAGE("https://play.pokemonshowdown.com/sprites/gen5/numel.png"),"")</f>
        <v/>
      </c>
      <c r="I73" s="43">
        <f>IFERROR(_xlfn.IMAGE("https://play.pokemonshowdown.com/sprites/gen5/skorupi.png"),"")</f>
        <v/>
      </c>
      <c r="K73" s="43">
        <f>IFERROR(_xlfn.IMAGE("https://play.pokemonshowdown.com/sprites/gen5/houndour.png"),"")</f>
        <v/>
      </c>
      <c r="M73" s="43">
        <f>IFERROR(_xlfn.IMAGE("https://play.pokemonshowdown.com/sprites/gen5/sandile.png"),"")</f>
        <v/>
      </c>
      <c r="Q73" s="44" t="inlineStr">
        <is>
          <t>Mandatory</t>
        </is>
      </c>
    </row>
    <row r="74">
      <c r="E74" s="45" t="inlineStr">
        <is>
          <t>Lv 9 Vulpix</t>
        </is>
      </c>
      <c r="F74" s="46" t="n"/>
      <c r="G74" s="45" t="inlineStr">
        <is>
          <t>Lv 9 Numel</t>
        </is>
      </c>
      <c r="H74" s="46" t="n"/>
      <c r="I74" s="45" t="inlineStr">
        <is>
          <t>Lv 9 Skorupi</t>
        </is>
      </c>
      <c r="J74" s="46" t="n"/>
      <c r="K74" s="45" t="inlineStr">
        <is>
          <t>Lv 9 Houndour</t>
        </is>
      </c>
      <c r="L74" s="46" t="n"/>
      <c r="M74" s="45" t="inlineStr">
        <is>
          <t>Lv 9 Sandile</t>
        </is>
      </c>
      <c r="N74" s="46" t="n"/>
      <c r="Q74" s="47" t="inlineStr">
        <is>
          <t>Pokémon</t>
        </is>
      </c>
    </row>
    <row r="75">
      <c r="E75" s="48" t="inlineStr">
        <is>
          <t>Modest</t>
        </is>
      </c>
      <c r="F75" s="48" t="inlineStr">
        <is>
          <t>Drought</t>
        </is>
      </c>
      <c r="G75" s="48" t="inlineStr">
        <is>
          <t>Adamant</t>
        </is>
      </c>
      <c r="H75" s="48" t="inlineStr">
        <is>
          <t>Simple</t>
        </is>
      </c>
      <c r="I75" s="48" t="inlineStr">
        <is>
          <t>Adamant</t>
        </is>
      </c>
      <c r="J75" s="48" t="inlineStr">
        <is>
          <t>Battle Armor</t>
        </is>
      </c>
      <c r="K75" s="48" t="inlineStr">
        <is>
          <t>Mild</t>
        </is>
      </c>
      <c r="L75" s="48" t="inlineStr">
        <is>
          <t>Flash Fire</t>
        </is>
      </c>
      <c r="M75" s="48" t="inlineStr">
        <is>
          <t>Adamant</t>
        </is>
      </c>
      <c r="N75" s="48" t="inlineStr">
        <is>
          <t>Intimidate</t>
        </is>
      </c>
      <c r="Q75" s="47" t="inlineStr">
        <is>
          <t>Nature / Ability</t>
        </is>
      </c>
    </row>
    <row r="76">
      <c r="B76" s="47" t="inlineStr">
        <is>
          <t>AI Flags:</t>
        </is>
      </c>
      <c r="E76" s="49" t="inlineStr">
        <is>
          <t>Heat Rock</t>
        </is>
      </c>
      <c r="F76" s="46" t="n"/>
      <c r="G76" s="49" t="inlineStr">
        <is>
          <t>Oran Berry</t>
        </is>
      </c>
      <c r="H76" s="46" t="n"/>
      <c r="I76" s="49" t="inlineStr">
        <is>
          <t>Poison Barb</t>
        </is>
      </c>
      <c r="J76" s="46" t="n"/>
      <c r="K76" s="49" t="inlineStr">
        <is>
          <t>Charcoal</t>
        </is>
      </c>
      <c r="L76" s="46" t="n"/>
      <c r="M76" s="49" t="inlineStr">
        <is>
          <t>Soft Sand</t>
        </is>
      </c>
      <c r="N76" s="46" t="n"/>
      <c r="Q76" s="47" t="inlineStr">
        <is>
          <t>Item</t>
        </is>
      </c>
    </row>
    <row r="77">
      <c r="B77" s="44" t="inlineStr">
        <is>
          <t>Smart Trainer</t>
        </is>
      </c>
      <c r="E77" s="58" t="inlineStr">
        <is>
          <t>Ember</t>
        </is>
      </c>
      <c r="F77" s="46" t="n"/>
      <c r="G77" s="58" t="inlineStr">
        <is>
          <t>Flame Charge</t>
        </is>
      </c>
      <c r="H77" s="46" t="n"/>
      <c r="I77" s="55" t="inlineStr">
        <is>
          <t>Poison Fang</t>
        </is>
      </c>
      <c r="J77" s="46" t="n"/>
      <c r="K77" s="58" t="inlineStr">
        <is>
          <t>Ember</t>
        </is>
      </c>
      <c r="L77" s="46" t="n"/>
      <c r="M77" s="53" t="inlineStr">
        <is>
          <t>Bulldoze</t>
        </is>
      </c>
      <c r="N77" s="46" t="n"/>
      <c r="Q77" s="47" t="inlineStr">
        <is>
          <t>Moves</t>
        </is>
      </c>
    </row>
    <row r="78">
      <c r="E78" s="51" t="inlineStr">
        <is>
          <t>Quick Attack</t>
        </is>
      </c>
      <c r="F78" s="46" t="n"/>
      <c r="G78" s="53" t="inlineStr">
        <is>
          <t>Magnitude</t>
        </is>
      </c>
      <c r="H78" s="46" t="n"/>
      <c r="I78" s="54" t="inlineStr">
        <is>
          <t>Bug Bite</t>
        </is>
      </c>
      <c r="J78" s="46" t="n"/>
      <c r="K78" s="50" t="inlineStr">
        <is>
          <t>Bite</t>
        </is>
      </c>
      <c r="L78" s="46" t="n"/>
      <c r="M78" s="50" t="inlineStr">
        <is>
          <t>Bite</t>
        </is>
      </c>
      <c r="N78" s="46" t="n"/>
    </row>
    <row r="79">
      <c r="E79" s="58" t="inlineStr">
        <is>
          <t>Will-O-Wisp</t>
        </is>
      </c>
      <c r="F79" s="46" t="n"/>
      <c r="G79" s="51" t="inlineStr">
        <is>
          <t>Growl</t>
        </is>
      </c>
      <c r="H79" s="46" t="n"/>
      <c r="I79" s="50" t="inlineStr">
        <is>
          <t>Knock Off</t>
        </is>
      </c>
      <c r="J79" s="46" t="n"/>
      <c r="K79" s="55" t="inlineStr">
        <is>
          <t>Smog</t>
        </is>
      </c>
      <c r="L79" s="46" t="n"/>
      <c r="M79" s="53" t="inlineStr">
        <is>
          <t>Sand Attack</t>
        </is>
      </c>
      <c r="N79" s="46" t="n"/>
    </row>
    <row r="80">
      <c r="E80" s="67" t="inlineStr">
        <is>
          <t>Confuse Ray</t>
        </is>
      </c>
      <c r="F80" s="46" t="n"/>
      <c r="G80" s="51" t="inlineStr">
        <is>
          <t>Tackle</t>
        </is>
      </c>
      <c r="H80" s="46" t="n"/>
      <c r="I80" s="62" t="inlineStr">
        <is>
          <t>Rock Tomb</t>
        </is>
      </c>
      <c r="J80" s="46" t="n"/>
      <c r="K80" s="51" t="inlineStr">
        <is>
          <t>Howl</t>
        </is>
      </c>
      <c r="L80" s="46" t="n"/>
      <c r="M80" s="50" t="inlineStr">
        <is>
          <t>Assurance</t>
        </is>
      </c>
      <c r="N80" s="46" t="n"/>
    </row>
    <row r="81">
      <c r="E81" s="57" t="inlineStr">
        <is>
          <t>Note: First Team Magma battle. New.</t>
        </is>
      </c>
    </row>
    <row r="83" ht="20" customHeight="1">
      <c r="B83" s="40" t="inlineStr">
        <is>
          <t>Team Aqua</t>
        </is>
      </c>
      <c r="C83" s="41" t="n"/>
      <c r="D83" s="41" t="n"/>
      <c r="E83" s="42" t="inlineStr">
        <is>
          <t>Team Aqua Grunt</t>
        </is>
      </c>
      <c r="F83" s="41" t="n"/>
      <c r="G83" s="41" t="n"/>
      <c r="H83" s="41" t="n"/>
      <c r="I83" s="41" t="n"/>
      <c r="J83" s="41" t="n"/>
      <c r="K83" s="41" t="n"/>
      <c r="L83" s="41" t="n"/>
      <c r="M83" s="41" t="n"/>
      <c r="N83" s="41" t="n"/>
      <c r="O83" s="41" t="n"/>
      <c r="P83" s="41" t="n"/>
      <c r="Q83" s="41" t="n"/>
    </row>
    <row r="84" ht="69" customHeight="1">
      <c r="E84" s="43">
        <f>IFERROR(_xlfn.IMAGE("https://play.pokemonshowdown.com/sprites/gen5/wingull.png"),"")</f>
        <v/>
      </c>
      <c r="G84" s="43">
        <f>IFERROR(_xlfn.IMAGE("https://play.pokemonshowdown.com/sprites/gen5/croagunk.png"),"")</f>
        <v/>
      </c>
      <c r="I84" s="43">
        <f>IFERROR(_xlfn.IMAGE("https://play.pokemonshowdown.com/sprites/gen5/koffing.png"),"")</f>
        <v/>
      </c>
      <c r="K84" s="43">
        <f>IFERROR(_xlfn.IMAGE("https://play.pokemonshowdown.com/sprites/gen5/helioptile.png"),"")</f>
        <v/>
      </c>
      <c r="M84" s="43">
        <f>IFERROR(_xlfn.IMAGE("https://play.pokemonshowdown.com/sprites/gen5/carvanha.png"),"")</f>
        <v/>
      </c>
      <c r="Q84" s="44" t="inlineStr">
        <is>
          <t>Mandatory</t>
        </is>
      </c>
    </row>
    <row r="85">
      <c r="E85" s="45" t="inlineStr">
        <is>
          <t>Lv 9 Wingull</t>
        </is>
      </c>
      <c r="F85" s="46" t="n"/>
      <c r="G85" s="45" t="inlineStr">
        <is>
          <t>Lv 9 Croagunk</t>
        </is>
      </c>
      <c r="H85" s="46" t="n"/>
      <c r="I85" s="45" t="inlineStr">
        <is>
          <t>Lv 9 Koffing</t>
        </is>
      </c>
      <c r="J85" s="46" t="n"/>
      <c r="K85" s="45" t="inlineStr">
        <is>
          <t>Lv 9 Helioptile</t>
        </is>
      </c>
      <c r="L85" s="46" t="n"/>
      <c r="M85" s="45" t="inlineStr">
        <is>
          <t>Lv 9 Carvanha</t>
        </is>
      </c>
      <c r="N85" s="46" t="n"/>
      <c r="Q85" s="47" t="inlineStr">
        <is>
          <t>Pokémon</t>
        </is>
      </c>
    </row>
    <row r="86">
      <c r="E86" s="48" t="inlineStr">
        <is>
          <t>Rash</t>
        </is>
      </c>
      <c r="F86" s="48" t="inlineStr">
        <is>
          <t>Drizzle</t>
        </is>
      </c>
      <c r="G86" s="48" t="inlineStr">
        <is>
          <t>Adamant</t>
        </is>
      </c>
      <c r="H86" s="48" t="inlineStr">
        <is>
          <t>Dry Skin</t>
        </is>
      </c>
      <c r="I86" s="48" t="inlineStr">
        <is>
          <t>Naughty</t>
        </is>
      </c>
      <c r="J86" s="48" t="inlineStr">
        <is>
          <t>Levitate</t>
        </is>
      </c>
      <c r="K86" s="48" t="inlineStr">
        <is>
          <t>Modest</t>
        </is>
      </c>
      <c r="L86" s="48" t="inlineStr">
        <is>
          <t>Dry Skin</t>
        </is>
      </c>
      <c r="M86" s="48" t="inlineStr">
        <is>
          <t>Adamant</t>
        </is>
      </c>
      <c r="N86" s="48" t="inlineStr">
        <is>
          <t>Speed Boost</t>
        </is>
      </c>
      <c r="Q86" s="47" t="inlineStr">
        <is>
          <t>Nature / Ability</t>
        </is>
      </c>
    </row>
    <row r="87">
      <c r="B87" s="47" t="inlineStr">
        <is>
          <t>AI Flags:</t>
        </is>
      </c>
      <c r="E87" s="49" t="inlineStr">
        <is>
          <t>Damp Rock</t>
        </is>
      </c>
      <c r="F87" s="46" t="n"/>
      <c r="G87" s="49" t="inlineStr">
        <is>
          <t>Black Sludge</t>
        </is>
      </c>
      <c r="H87" s="46" t="n"/>
      <c r="I87" s="49" t="inlineStr">
        <is>
          <t>Oran Berry</t>
        </is>
      </c>
      <c r="J87" s="46" t="n"/>
      <c r="K87" s="49" t="inlineStr">
        <is>
          <t>Magnet</t>
        </is>
      </c>
      <c r="L87" s="46" t="n"/>
      <c r="M87" s="49" t="inlineStr">
        <is>
          <t>Mystic Water</t>
        </is>
      </c>
      <c r="N87" s="46" t="n"/>
      <c r="Q87" s="47" t="inlineStr">
        <is>
          <t>Item</t>
        </is>
      </c>
    </row>
    <row r="88">
      <c r="B88" s="44" t="inlineStr">
        <is>
          <t>Smart Trainer</t>
        </is>
      </c>
      <c r="E88" s="61" t="inlineStr">
        <is>
          <t>Water Pulse</t>
        </is>
      </c>
      <c r="F88" s="46" t="n"/>
      <c r="G88" s="51" t="inlineStr">
        <is>
          <t>Fake Out</t>
        </is>
      </c>
      <c r="H88" s="46" t="n"/>
      <c r="I88" s="55" t="inlineStr">
        <is>
          <t>Sludge</t>
        </is>
      </c>
      <c r="J88" s="46" t="n"/>
      <c r="K88" s="52" t="inlineStr">
        <is>
          <t>Thunder</t>
        </is>
      </c>
      <c r="L88" s="46" t="n"/>
      <c r="M88" s="61" t="inlineStr">
        <is>
          <t>Aqua Jet</t>
        </is>
      </c>
      <c r="N88" s="46" t="n"/>
      <c r="Q88" s="47" t="inlineStr">
        <is>
          <t>Moves</t>
        </is>
      </c>
    </row>
    <row r="89">
      <c r="E89" s="60" t="inlineStr">
        <is>
          <t>Wing Attack</t>
        </is>
      </c>
      <c r="F89" s="46" t="n"/>
      <c r="G89" s="65" t="inlineStr">
        <is>
          <t>Drain Punch</t>
        </is>
      </c>
      <c r="H89" s="46" t="n"/>
      <c r="I89" s="58" t="inlineStr">
        <is>
          <t>Will-O-Wisp</t>
        </is>
      </c>
      <c r="J89" s="46" t="n"/>
      <c r="K89" s="52" t="inlineStr">
        <is>
          <t>Volt Switch</t>
        </is>
      </c>
      <c r="L89" s="46" t="n"/>
      <c r="M89" s="50" t="inlineStr">
        <is>
          <t>Bite</t>
        </is>
      </c>
      <c r="N89" s="46" t="n"/>
    </row>
    <row r="90">
      <c r="E90" s="51" t="inlineStr">
        <is>
          <t>Supersonic</t>
        </is>
      </c>
      <c r="F90" s="46" t="n"/>
      <c r="G90" s="55" t="inlineStr">
        <is>
          <t>Poison Jab</t>
        </is>
      </c>
      <c r="H90" s="46" t="n"/>
      <c r="I90" s="55" t="inlineStr">
        <is>
          <t>Clear Smog</t>
        </is>
      </c>
      <c r="J90" s="46" t="n"/>
      <c r="K90" s="52" t="inlineStr">
        <is>
          <t>Thunder Wave</t>
        </is>
      </c>
      <c r="L90" s="46" t="n"/>
      <c r="M90" s="64" t="inlineStr">
        <is>
          <t>Ice Fang</t>
        </is>
      </c>
      <c r="N90" s="46" t="n"/>
    </row>
    <row r="91">
      <c r="E91" s="51" t="inlineStr">
        <is>
          <t>Quick Attack</t>
        </is>
      </c>
      <c r="F91" s="46" t="n"/>
      <c r="G91" s="50" t="inlineStr">
        <is>
          <t>Sucker Punch</t>
        </is>
      </c>
      <c r="H91" s="46" t="n"/>
      <c r="I91" s="50" t="inlineStr">
        <is>
          <t>Assurance</t>
        </is>
      </c>
      <c r="J91" s="46" t="n"/>
      <c r="K91" s="53" t="inlineStr">
        <is>
          <t>Mud-Slap</t>
        </is>
      </c>
      <c r="L91" s="46" t="n"/>
      <c r="M91" s="51" t="inlineStr">
        <is>
          <t>Protect</t>
        </is>
      </c>
      <c r="N91" s="46" t="n"/>
    </row>
    <row r="92">
      <c r="E92" s="57" t="inlineStr">
        <is>
          <t>Note: First Team Aqua battle. New.</t>
        </is>
      </c>
    </row>
    <row r="94" ht="24" customHeight="1">
      <c r="B94" s="38" t="inlineStr">
        <is>
          <t>Trainer Grove</t>
        </is>
      </c>
      <c r="C94" s="39" t="n"/>
      <c r="D94" s="39" t="n"/>
      <c r="E94" s="39" t="n"/>
      <c r="F94" s="39" t="n"/>
      <c r="G94" s="39" t="n"/>
      <c r="H94" s="39" t="n"/>
      <c r="I94" s="39" t="n"/>
      <c r="J94" s="39" t="n"/>
      <c r="K94" s="39" t="n"/>
      <c r="L94" s="39" t="n"/>
      <c r="M94" s="39" t="n"/>
      <c r="N94" s="39" t="n"/>
      <c r="O94" s="39" t="n"/>
      <c r="P94" s="39" t="n"/>
      <c r="Q94" s="39" t="n"/>
    </row>
    <row r="96" ht="20" customHeight="1">
      <c r="B96" s="40" t="inlineStr">
        <is>
          <t>Hiker</t>
        </is>
      </c>
      <c r="C96" s="41" t="n"/>
      <c r="D96" s="41" t="n"/>
      <c r="E96" s="42" t="inlineStr">
        <is>
          <t>Hiker Rocco</t>
        </is>
      </c>
      <c r="F96" s="41" t="n"/>
      <c r="G96" s="41" t="n"/>
      <c r="H96" s="41" t="n"/>
      <c r="I96" s="41" t="n"/>
      <c r="J96" s="41" t="n"/>
      <c r="K96" s="41" t="n"/>
      <c r="L96" s="41" t="n"/>
      <c r="M96" s="41" t="n"/>
      <c r="N96" s="41" t="n"/>
      <c r="O96" s="41" t="n"/>
      <c r="P96" s="41" t="n"/>
      <c r="Q96" s="41" t="n"/>
    </row>
    <row r="97" ht="69" customHeight="1">
      <c r="E97" s="43">
        <f>IFERROR(_xlfn.IMAGE("https://play.pokemonshowdown.com/sprites/gen5/geodude.png"),"")</f>
        <v/>
      </c>
      <c r="G97" s="43">
        <f>IFERROR(_xlfn.IMAGE("https://play.pokemonshowdown.com/sprites/gen5/litleo.png"),"")</f>
        <v/>
      </c>
      <c r="I97" s="43">
        <f>IFERROR(_xlfn.IMAGE("https://play.pokemonshowdown.com/sprites/gen5/nidoran-m.png"),"")</f>
        <v/>
      </c>
      <c r="K97" s="43">
        <f>IFERROR(_xlfn.IMAGE("https://play.pokemonshowdown.com/sprites/gen5/bergmite.png"),"")</f>
        <v/>
      </c>
      <c r="M97" s="43">
        <f>IFERROR(_xlfn.IMAGE("https://play.pokemonshowdown.com/sprites/gen5/aron.png"),"")</f>
        <v/>
      </c>
      <c r="Q97" s="44" t="inlineStr">
        <is>
          <t>Mandatory</t>
        </is>
      </c>
    </row>
    <row r="98">
      <c r="E98" s="45" t="inlineStr">
        <is>
          <t>Lv 10 Geodude</t>
        </is>
      </c>
      <c r="F98" s="46" t="n"/>
      <c r="G98" s="45" t="inlineStr">
        <is>
          <t>Lv 10 Litleo</t>
        </is>
      </c>
      <c r="H98" s="46" t="n"/>
      <c r="I98" s="45" t="inlineStr">
        <is>
          <t>Lv 10 Nidoran-M</t>
        </is>
      </c>
      <c r="J98" s="46" t="n"/>
      <c r="K98" s="45" t="inlineStr">
        <is>
          <t>Lv 11 Bergmite</t>
        </is>
      </c>
      <c r="L98" s="46" t="n"/>
      <c r="M98" s="45" t="inlineStr">
        <is>
          <t>Lv 11 Aron</t>
        </is>
      </c>
      <c r="N98" s="46" t="n"/>
      <c r="Q98" s="47" t="inlineStr">
        <is>
          <t>Pokémon</t>
        </is>
      </c>
    </row>
    <row r="99">
      <c r="E99" s="48" t="inlineStr">
        <is>
          <t>Adamant</t>
        </is>
      </c>
      <c r="F99" s="48" t="inlineStr">
        <is>
          <t>Sturdy</t>
        </is>
      </c>
      <c r="G99" s="48" t="inlineStr">
        <is>
          <t>Rash</t>
        </is>
      </c>
      <c r="H99" s="48" t="inlineStr">
        <is>
          <t>Unnerve</t>
        </is>
      </c>
      <c r="I99" s="48" t="inlineStr">
        <is>
          <t>Adamant</t>
        </is>
      </c>
      <c r="J99" s="48" t="inlineStr">
        <is>
          <t>Poison Point</t>
        </is>
      </c>
      <c r="K99" s="48" t="inlineStr">
        <is>
          <t>Adamant</t>
        </is>
      </c>
      <c r="L99" s="48" t="inlineStr">
        <is>
          <t>Sturdy</t>
        </is>
      </c>
      <c r="M99" s="48" t="inlineStr">
        <is>
          <t>Adamant</t>
        </is>
      </c>
      <c r="N99" s="48" t="inlineStr">
        <is>
          <t>Rock Head</t>
        </is>
      </c>
      <c r="Q99" s="47" t="inlineStr">
        <is>
          <t>Nature / Ability</t>
        </is>
      </c>
    </row>
    <row r="100">
      <c r="B100" s="47" t="inlineStr">
        <is>
          <t>AI Flags:</t>
        </is>
      </c>
      <c r="E100" s="49" t="inlineStr">
        <is>
          <t>Oran Berry</t>
        </is>
      </c>
      <c r="F100" s="46" t="n"/>
      <c r="G100" s="49" t="inlineStr">
        <is>
          <t>Charcoal</t>
        </is>
      </c>
      <c r="H100" s="46" t="n"/>
      <c r="I100" s="49" t="inlineStr">
        <is>
          <t>Poison Barb</t>
        </is>
      </c>
      <c r="J100" s="46" t="n"/>
      <c r="K100" s="49" t="inlineStr">
        <is>
          <t>Never-Melt Ice</t>
        </is>
      </c>
      <c r="L100" s="46" t="n"/>
      <c r="M100" s="49" t="inlineStr">
        <is>
          <t>Oran Berry</t>
        </is>
      </c>
      <c r="N100" s="46" t="n"/>
      <c r="Q100" s="47" t="inlineStr">
        <is>
          <t>Item</t>
        </is>
      </c>
    </row>
    <row r="101">
      <c r="B101" s="44" t="inlineStr">
        <is>
          <t>Smart Trainer</t>
        </is>
      </c>
      <c r="E101" s="62" t="inlineStr">
        <is>
          <t>Stealth Rock</t>
        </is>
      </c>
      <c r="F101" s="46" t="n"/>
      <c r="G101" s="58" t="inlineStr">
        <is>
          <t>Flame Charge</t>
        </is>
      </c>
      <c r="H101" s="46" t="n"/>
      <c r="I101" s="55" t="inlineStr">
        <is>
          <t>Poison Sting</t>
        </is>
      </c>
      <c r="J101" s="46" t="n"/>
      <c r="K101" s="64" t="inlineStr">
        <is>
          <t>Ice Shard</t>
        </is>
      </c>
      <c r="L101" s="46" t="n"/>
      <c r="M101" s="62" t="inlineStr">
        <is>
          <t>Rock Slide</t>
        </is>
      </c>
      <c r="N101" s="46" t="n"/>
      <c r="Q101" s="47" t="inlineStr">
        <is>
          <t>Moves</t>
        </is>
      </c>
    </row>
    <row r="102">
      <c r="E102" s="62" t="inlineStr">
        <is>
          <t>Rock Tomb</t>
        </is>
      </c>
      <c r="F102" s="46" t="n"/>
      <c r="G102" s="51" t="inlineStr">
        <is>
          <t>Hyper Voice</t>
        </is>
      </c>
      <c r="H102" s="46" t="n"/>
      <c r="I102" s="65" t="inlineStr">
        <is>
          <t>Double Kick</t>
        </is>
      </c>
      <c r="J102" s="46" t="n"/>
      <c r="K102" s="64" t="inlineStr">
        <is>
          <t>Avalanche</t>
        </is>
      </c>
      <c r="L102" s="46" t="n"/>
      <c r="M102" s="66" t="inlineStr">
        <is>
          <t>Metal Claw</t>
        </is>
      </c>
      <c r="N102" s="46" t="n"/>
    </row>
    <row r="103">
      <c r="E103" s="53" t="inlineStr">
        <is>
          <t>Bulldoze</t>
        </is>
      </c>
      <c r="F103" s="46" t="n"/>
      <c r="G103" s="50" t="inlineStr">
        <is>
          <t>Snarl</t>
        </is>
      </c>
      <c r="H103" s="46" t="n"/>
      <c r="I103" s="50" t="inlineStr">
        <is>
          <t>Bite</t>
        </is>
      </c>
      <c r="J103" s="46" t="n"/>
      <c r="K103" s="62" t="inlineStr">
        <is>
          <t>Rock Tomb</t>
        </is>
      </c>
      <c r="L103" s="46" t="n"/>
      <c r="M103" s="53" t="inlineStr">
        <is>
          <t>Bulldoze</t>
        </is>
      </c>
      <c r="N103" s="46" t="n"/>
    </row>
    <row r="104">
      <c r="E104" s="62" t="inlineStr">
        <is>
          <t>Rock Blast</t>
        </is>
      </c>
      <c r="F104" s="46" t="n"/>
      <c r="G104" s="58" t="inlineStr">
        <is>
          <t>Will-O-Wisp</t>
        </is>
      </c>
      <c r="H104" s="46" t="n"/>
      <c r="I104" s="56" t="inlineStr">
        <is>
          <t>-</t>
        </is>
      </c>
      <c r="J104" s="46" t="n"/>
      <c r="K104" s="51" t="inlineStr">
        <is>
          <t>Rapid Spin</t>
        </is>
      </c>
      <c r="L104" s="46" t="n"/>
      <c r="M104" s="51" t="inlineStr">
        <is>
          <t>Protect</t>
        </is>
      </c>
      <c r="N104" s="46" t="n"/>
    </row>
    <row r="105">
      <c r="E105" s="57" t="inlineStr">
        <is>
          <t>Note: Hiker Rocco. Nidoran-M intentionally has three moves (no Focus Energy).</t>
        </is>
      </c>
    </row>
    <row r="107" ht="20" customHeight="1">
      <c r="B107" s="40" t="inlineStr">
        <is>
          <t>Camper</t>
        </is>
      </c>
      <c r="C107" s="41" t="n"/>
      <c r="D107" s="41" t="n"/>
      <c r="E107" s="42" t="inlineStr">
        <is>
          <t>Camper Grant</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IFERROR(_xlfn.IMAGE("https://play.pokemonshowdown.com/sprites/gen5/zubat.png"),"")</f>
        <v/>
      </c>
      <c r="G108" s="43">
        <f>IFERROR(_xlfn.IMAGE("https://play.pokemonshowdown.com/sprites/gen5/nincada.png"),"")</f>
        <v/>
      </c>
      <c r="I108" s="43">
        <f>IFERROR(_xlfn.IMAGE("https://play.pokemonshowdown.com/sprites/gen5/nidoran-f.png"),"")</f>
        <v/>
      </c>
      <c r="K108" s="43">
        <f>IFERROR(_xlfn.IMAGE("https://play.pokemonshowdown.com/sprites/gen5/mankey.png"),"")</f>
        <v/>
      </c>
      <c r="M108" s="43">
        <f>IFERROR(_xlfn.IMAGE("https://play.pokemonshowdown.com/sprites/gen5/rhyhorn.png"),"")</f>
        <v/>
      </c>
      <c r="Q108" s="44" t="inlineStr">
        <is>
          <t>Mandatory</t>
        </is>
      </c>
    </row>
    <row r="109">
      <c r="E109" s="45" t="inlineStr">
        <is>
          <t>Lv 10 Zubat</t>
        </is>
      </c>
      <c r="F109" s="46" t="n"/>
      <c r="G109" s="45" t="inlineStr">
        <is>
          <t>Lv 10 Nincada</t>
        </is>
      </c>
      <c r="H109" s="46" t="n"/>
      <c r="I109" s="45" t="inlineStr">
        <is>
          <t>Lv 10 Nidoran-F</t>
        </is>
      </c>
      <c r="J109" s="46" t="n"/>
      <c r="K109" s="45" t="inlineStr">
        <is>
          <t>Lv 11 Mankey</t>
        </is>
      </c>
      <c r="L109" s="46" t="n"/>
      <c r="M109" s="45" t="inlineStr">
        <is>
          <t>Lv 11 Rhyhorn</t>
        </is>
      </c>
      <c r="N109" s="46" t="n"/>
      <c r="Q109" s="47" t="inlineStr">
        <is>
          <t>Pokémon</t>
        </is>
      </c>
    </row>
    <row r="110">
      <c r="E110" s="48" t="inlineStr">
        <is>
          <t>Adamant</t>
        </is>
      </c>
      <c r="F110" s="48" t="inlineStr">
        <is>
          <t>Inner Focus</t>
        </is>
      </c>
      <c r="G110" s="48" t="inlineStr">
        <is>
          <t>Adamant</t>
        </is>
      </c>
      <c r="H110" s="48" t="inlineStr">
        <is>
          <t>Compound Eyes</t>
        </is>
      </c>
      <c r="I110" s="48" t="inlineStr">
        <is>
          <t>Adamant</t>
        </is>
      </c>
      <c r="J110" s="48" t="inlineStr">
        <is>
          <t>Poison Point</t>
        </is>
      </c>
      <c r="K110" s="48" t="inlineStr">
        <is>
          <t>Adamant</t>
        </is>
      </c>
      <c r="L110" s="48" t="inlineStr">
        <is>
          <t>Vital Spirit</t>
        </is>
      </c>
      <c r="M110" s="48" t="inlineStr">
        <is>
          <t>Adamant</t>
        </is>
      </c>
      <c r="N110" s="48" t="inlineStr">
        <is>
          <t>Rock Head</t>
        </is>
      </c>
      <c r="Q110" s="47" t="inlineStr">
        <is>
          <t>Nature / Ability</t>
        </is>
      </c>
    </row>
    <row r="111">
      <c r="B111" s="47" t="inlineStr">
        <is>
          <t>AI Flags:</t>
        </is>
      </c>
      <c r="E111" s="49" t="inlineStr">
        <is>
          <t>Oran Berry</t>
        </is>
      </c>
      <c r="F111" s="46" t="n"/>
      <c r="G111" s="49" t="inlineStr">
        <is>
          <t>Silver Powder</t>
        </is>
      </c>
      <c r="H111" s="46" t="n"/>
      <c r="I111" s="49" t="inlineStr">
        <is>
          <t>Oran Berry</t>
        </is>
      </c>
      <c r="J111" s="46" t="n"/>
      <c r="K111" s="49" t="inlineStr">
        <is>
          <t>Black Belt</t>
        </is>
      </c>
      <c r="L111" s="46" t="n"/>
      <c r="M111" s="49" t="inlineStr">
        <is>
          <t>Eviolite</t>
        </is>
      </c>
      <c r="N111" s="46" t="n"/>
      <c r="Q111" s="47" t="inlineStr">
        <is>
          <t>Item</t>
        </is>
      </c>
    </row>
    <row r="112">
      <c r="B112" s="44" t="inlineStr">
        <is>
          <t>Smart Trainer</t>
        </is>
      </c>
      <c r="E112" s="60" t="inlineStr">
        <is>
          <t>Wing Attack</t>
        </is>
      </c>
      <c r="F112" s="46" t="n"/>
      <c r="G112" s="54" t="inlineStr">
        <is>
          <t>Bug Bite</t>
        </is>
      </c>
      <c r="H112" s="46" t="n"/>
      <c r="I112" s="55" t="inlineStr">
        <is>
          <t>Poison Sting</t>
        </is>
      </c>
      <c r="J112" s="46" t="n"/>
      <c r="K112" s="65" t="inlineStr">
        <is>
          <t>Low Sweep</t>
        </is>
      </c>
      <c r="L112" s="46" t="n"/>
      <c r="M112" s="62" t="inlineStr">
        <is>
          <t>Rock Tomb</t>
        </is>
      </c>
      <c r="N112" s="46" t="n"/>
      <c r="Q112" s="47" t="inlineStr">
        <is>
          <t>Moves</t>
        </is>
      </c>
    </row>
    <row r="113">
      <c r="E113" s="50" t="inlineStr">
        <is>
          <t>Bite</t>
        </is>
      </c>
      <c r="F113" s="46" t="n"/>
      <c r="G113" s="53" t="inlineStr">
        <is>
          <t>Dig</t>
        </is>
      </c>
      <c r="H113" s="46" t="n"/>
      <c r="I113" s="65" t="inlineStr">
        <is>
          <t>Double Kick</t>
        </is>
      </c>
      <c r="J113" s="46" t="n"/>
      <c r="K113" s="62" t="inlineStr">
        <is>
          <t>Rock Tomb</t>
        </is>
      </c>
      <c r="L113" s="46" t="n"/>
      <c r="M113" s="53" t="inlineStr">
        <is>
          <t>Bulldoze</t>
        </is>
      </c>
      <c r="N113" s="46" t="n"/>
    </row>
    <row r="114">
      <c r="E114" s="51" t="inlineStr">
        <is>
          <t>Supersonic</t>
        </is>
      </c>
      <c r="F114" s="46" t="n"/>
      <c r="G114" s="54" t="inlineStr">
        <is>
          <t>Leech Life</t>
        </is>
      </c>
      <c r="H114" s="46" t="n"/>
      <c r="I114" s="50" t="inlineStr">
        <is>
          <t>Bite</t>
        </is>
      </c>
      <c r="J114" s="46" t="n"/>
      <c r="K114" s="65" t="inlineStr">
        <is>
          <t>Karate Chop</t>
        </is>
      </c>
      <c r="L114" s="46" t="n"/>
      <c r="M114" s="51" t="inlineStr">
        <is>
          <t>Headbutt</t>
        </is>
      </c>
      <c r="N114" s="46" t="n"/>
    </row>
    <row r="115">
      <c r="E115" s="54" t="inlineStr">
        <is>
          <t>U-turn</t>
        </is>
      </c>
      <c r="F115" s="46" t="n"/>
      <c r="G115" s="53" t="inlineStr">
        <is>
          <t>Sand Attack</t>
        </is>
      </c>
      <c r="H115" s="46" t="n"/>
      <c r="I115" s="51" t="inlineStr">
        <is>
          <t>Tail Whip</t>
        </is>
      </c>
      <c r="J115" s="46" t="n"/>
      <c r="K115" s="50" t="inlineStr">
        <is>
          <t>Taunt</t>
        </is>
      </c>
      <c r="L115" s="46" t="n"/>
      <c r="M115" s="58" t="inlineStr">
        <is>
          <t>Fire Fang</t>
        </is>
      </c>
      <c r="N115" s="46" t="n"/>
    </row>
    <row r="116">
      <c r="E116" s="57" t="inlineStr">
        <is>
          <t>Note: Camper Grant.</t>
        </is>
      </c>
    </row>
    <row r="118" ht="20" customHeight="1">
      <c r="B118" s="40" t="inlineStr">
        <is>
          <t>Picnicker</t>
        </is>
      </c>
      <c r="C118" s="41" t="n"/>
      <c r="D118" s="41" t="n"/>
      <c r="E118" s="42" t="inlineStr">
        <is>
          <t>Picnicker Maisie</t>
        </is>
      </c>
      <c r="F118" s="41" t="n"/>
      <c r="G118" s="41" t="n"/>
      <c r="H118" s="41" t="n"/>
      <c r="I118" s="41" t="n"/>
      <c r="J118" s="41" t="n"/>
      <c r="K118" s="41" t="n"/>
      <c r="L118" s="41" t="n"/>
      <c r="M118" s="41" t="n"/>
      <c r="N118" s="41" t="n"/>
      <c r="O118" s="41" t="n"/>
      <c r="P118" s="41" t="n"/>
      <c r="Q118" s="41" t="n"/>
    </row>
    <row r="119" ht="69" customHeight="1">
      <c r="E119" s="43">
        <f>IFERROR(_xlfn.IMAGE("https://play.pokemonshowdown.com/sprites/gen5/munna.png"),"")</f>
        <v/>
      </c>
      <c r="G119" s="43">
        <f>IFERROR(_xlfn.IMAGE("https://play.pokemonshowdown.com/sprites/gen5/snivy.png"),"")</f>
        <v/>
      </c>
      <c r="I119" s="43">
        <f>IFERROR(_xlfn.IMAGE("https://play.pokemonshowdown.com/sprites/gen5/tepig.png"),"")</f>
        <v/>
      </c>
      <c r="K119" s="43">
        <f>IFERROR(_xlfn.IMAGE("https://play.pokemonshowdown.com/sprites/gen5/oshawott.png"),"")</f>
        <v/>
      </c>
      <c r="M119" s="43">
        <f>IFERROR(_xlfn.IMAGE("https://play.pokemonshowdown.com/sprites/gen5/drilbur.png"),"")</f>
        <v/>
      </c>
      <c r="Q119" s="44" t="inlineStr">
        <is>
          <t>Mandatory</t>
        </is>
      </c>
    </row>
    <row r="120">
      <c r="E120" s="45" t="inlineStr">
        <is>
          <t>Lv 11 Munna</t>
        </is>
      </c>
      <c r="F120" s="46" t="n"/>
      <c r="G120" s="45" t="inlineStr">
        <is>
          <t>Lv 11 Snivy</t>
        </is>
      </c>
      <c r="H120" s="46" t="n"/>
      <c r="I120" s="45" t="inlineStr">
        <is>
          <t>Lv 11 Tepig</t>
        </is>
      </c>
      <c r="J120" s="46" t="n"/>
      <c r="K120" s="45" t="inlineStr">
        <is>
          <t>Lv 11 Oshawott</t>
        </is>
      </c>
      <c r="L120" s="46" t="n"/>
      <c r="M120" s="45" t="inlineStr">
        <is>
          <t>Lv 12 Drilbur</t>
        </is>
      </c>
      <c r="N120" s="46" t="n"/>
      <c r="Q120" s="47" t="inlineStr">
        <is>
          <t>Pokémon</t>
        </is>
      </c>
    </row>
    <row r="121">
      <c r="E121" s="48" t="inlineStr">
        <is>
          <t>Modest</t>
        </is>
      </c>
      <c r="F121" s="48" t="inlineStr">
        <is>
          <t>Synchronize</t>
        </is>
      </c>
      <c r="G121" s="48" t="inlineStr">
        <is>
          <t>Impish</t>
        </is>
      </c>
      <c r="H121" s="48" t="inlineStr">
        <is>
          <t>Contrary</t>
        </is>
      </c>
      <c r="I121" s="48" t="inlineStr">
        <is>
          <t>Adamant</t>
        </is>
      </c>
      <c r="J121" s="48" t="inlineStr">
        <is>
          <t>Thick Fat</t>
        </is>
      </c>
      <c r="K121" s="48" t="inlineStr">
        <is>
          <t>Adamant</t>
        </is>
      </c>
      <c r="L121" s="48" t="inlineStr">
        <is>
          <t>Shell Armor</t>
        </is>
      </c>
      <c r="M121" s="48" t="inlineStr">
        <is>
          <t>Adamant</t>
        </is>
      </c>
      <c r="N121" s="48" t="inlineStr">
        <is>
          <t>Mold Breaker</t>
        </is>
      </c>
      <c r="Q121" s="47" t="inlineStr">
        <is>
          <t>Nature / Ability</t>
        </is>
      </c>
    </row>
    <row r="122">
      <c r="B122" s="47" t="inlineStr">
        <is>
          <t>AI Flags:</t>
        </is>
      </c>
      <c r="E122" s="49" t="inlineStr">
        <is>
          <t>Light Clay</t>
        </is>
      </c>
      <c r="F122" s="46" t="n"/>
      <c r="G122" s="49" t="inlineStr">
        <is>
          <t>Miracle Seed</t>
        </is>
      </c>
      <c r="H122" s="46" t="n"/>
      <c r="I122" s="49" t="inlineStr">
        <is>
          <t>Charcoal</t>
        </is>
      </c>
      <c r="J122" s="46" t="n"/>
      <c r="K122" s="49" t="inlineStr">
        <is>
          <t>Mystic Water</t>
        </is>
      </c>
      <c r="L122" s="46" t="n"/>
      <c r="M122" s="49" t="inlineStr">
        <is>
          <t>Soft Sand</t>
        </is>
      </c>
      <c r="N122" s="46" t="n"/>
      <c r="Q122" s="47" t="inlineStr">
        <is>
          <t>Item</t>
        </is>
      </c>
    </row>
    <row r="123">
      <c r="B123" s="44" t="inlineStr">
        <is>
          <t>Smart Trainer</t>
        </is>
      </c>
      <c r="E123" s="63" t="inlineStr">
        <is>
          <t>Reflect</t>
        </is>
      </c>
      <c r="F123" s="46" t="n"/>
      <c r="G123" s="59" t="inlineStr">
        <is>
          <t>Leaf Tornado</t>
        </is>
      </c>
      <c r="H123" s="46" t="n"/>
      <c r="I123" s="58" t="inlineStr">
        <is>
          <t>Flame Charge</t>
        </is>
      </c>
      <c r="J123" s="46" t="n"/>
      <c r="K123" s="61" t="inlineStr">
        <is>
          <t>Aqua Jet</t>
        </is>
      </c>
      <c r="L123" s="46" t="n"/>
      <c r="M123" s="50" t="inlineStr">
        <is>
          <t>Hone Claws</t>
        </is>
      </c>
      <c r="N123" s="46" t="n"/>
      <c r="Q123" s="47" t="inlineStr">
        <is>
          <t>Moves</t>
        </is>
      </c>
    </row>
    <row r="124">
      <c r="E124" s="63" t="inlineStr">
        <is>
          <t>Light Screen</t>
        </is>
      </c>
      <c r="F124" s="46" t="n"/>
      <c r="G124" s="50" t="inlineStr">
        <is>
          <t>Glare</t>
        </is>
      </c>
      <c r="H124" s="46" t="n"/>
      <c r="I124" s="58" t="inlineStr">
        <is>
          <t>Flame Wheel</t>
        </is>
      </c>
      <c r="J124" s="46" t="n"/>
      <c r="K124" s="61" t="inlineStr">
        <is>
          <t>Razor Shell</t>
        </is>
      </c>
      <c r="L124" s="46" t="n"/>
      <c r="M124" s="53" t="inlineStr">
        <is>
          <t>Bulldoze</t>
        </is>
      </c>
      <c r="N124" s="46" t="n"/>
    </row>
    <row r="125">
      <c r="E125" s="51" t="inlineStr">
        <is>
          <t>Yawn</t>
        </is>
      </c>
      <c r="F125" s="46" t="n"/>
      <c r="G125" s="59" t="inlineStr">
        <is>
          <t>Leech Seed</t>
        </is>
      </c>
      <c r="H125" s="46" t="n"/>
      <c r="I125" s="62" t="inlineStr">
        <is>
          <t>Rollout</t>
        </is>
      </c>
      <c r="J125" s="46" t="n"/>
      <c r="K125" s="54" t="inlineStr">
        <is>
          <t>Fury Cutter</t>
        </is>
      </c>
      <c r="L125" s="46" t="n"/>
      <c r="M125" s="62" t="inlineStr">
        <is>
          <t>Rock Tomb</t>
        </is>
      </c>
      <c r="N125" s="46" t="n"/>
    </row>
    <row r="126">
      <c r="E126" s="63" t="inlineStr">
        <is>
          <t>Psybeam</t>
        </is>
      </c>
      <c r="F126" s="46" t="n"/>
      <c r="G126" s="51" t="inlineStr">
        <is>
          <t>Tackle</t>
        </is>
      </c>
      <c r="H126" s="46" t="n"/>
      <c r="I126" s="51" t="inlineStr">
        <is>
          <t>Defense Curl</t>
        </is>
      </c>
      <c r="J126" s="46" t="n"/>
      <c r="K126" s="51" t="inlineStr">
        <is>
          <t>Swords Dance</t>
        </is>
      </c>
      <c r="L126" s="46" t="n"/>
      <c r="M126" s="51" t="inlineStr">
        <is>
          <t>Rapid Spin</t>
        </is>
      </c>
      <c r="N126" s="46" t="n"/>
    </row>
    <row r="127">
      <c r="E127" s="57" t="inlineStr">
        <is>
          <t>Note: Picnicker Maisie, Gen 5 specialist.</t>
        </is>
      </c>
    </row>
    <row r="129" ht="24" customHeight="1">
      <c r="B129" s="38" t="inlineStr">
        <is>
          <t>Viridian Forest - Optional</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Bug Catcher</t>
        </is>
      </c>
      <c r="C131" s="41" t="n"/>
      <c r="D131" s="41" t="n"/>
      <c r="E131" s="42" t="inlineStr">
        <is>
          <t>Bug Catcher Sammy</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IFERROR(_xlfn.IMAGE("https://play.pokemonshowdown.com/sprites/gen5/pineco.png"),"")</f>
        <v/>
      </c>
      <c r="G132" s="43">
        <f>IFERROR(_xlfn.IMAGE("https://play.pokemonshowdown.com/sprites/gen5/karrablast.png"),"")</f>
        <v/>
      </c>
      <c r="I132" s="43">
        <f>IFERROR(_xlfn.IMAGE("https://play.pokemonshowdown.com/sprites/gen5/surskit.png"),"")</f>
        <v/>
      </c>
      <c r="K132" s="43">
        <f>IFERROR(_xlfn.IMAGE("https://play.pokemonshowdown.com/sprites/gen5/dwebble.png"),"")</f>
        <v/>
      </c>
      <c r="M132" s="43">
        <f>IFERROR(_xlfn.IMAGE("https://play.pokemonshowdown.com/sprites/gen5/vivillon.png"),"")</f>
        <v/>
      </c>
      <c r="Q132" s="44" t="inlineStr">
        <is>
          <t>Optional</t>
        </is>
      </c>
    </row>
    <row r="133">
      <c r="E133" s="45" t="inlineStr">
        <is>
          <t>Lv 11 Pineco</t>
        </is>
      </c>
      <c r="F133" s="46" t="n"/>
      <c r="G133" s="45" t="inlineStr">
        <is>
          <t>Lv 11 Karrablast</t>
        </is>
      </c>
      <c r="H133" s="46" t="n"/>
      <c r="I133" s="45" t="inlineStr">
        <is>
          <t>Lv 11 Surskit</t>
        </is>
      </c>
      <c r="J133" s="46" t="n"/>
      <c r="K133" s="45" t="inlineStr">
        <is>
          <t>Lv 11 Dwebble</t>
        </is>
      </c>
      <c r="L133" s="46" t="n"/>
      <c r="M133" s="45" t="inlineStr">
        <is>
          <t>Lv 11 Vivillon</t>
        </is>
      </c>
      <c r="N133" s="46" t="n"/>
      <c r="Q133" s="47" t="inlineStr">
        <is>
          <t>Pokémon</t>
        </is>
      </c>
    </row>
    <row r="134">
      <c r="E134" s="48" t="inlineStr">
        <is>
          <t>Adamant</t>
        </is>
      </c>
      <c r="F134" s="48" t="inlineStr">
        <is>
          <t>Sturdy</t>
        </is>
      </c>
      <c r="G134" s="48" t="inlineStr">
        <is>
          <t>Adamant</t>
        </is>
      </c>
      <c r="H134" s="48" t="inlineStr">
        <is>
          <t>Swarm</t>
        </is>
      </c>
      <c r="I134" s="48" t="inlineStr">
        <is>
          <t>Mild</t>
        </is>
      </c>
      <c r="J134" s="48" t="inlineStr">
        <is>
          <t>Swift Swim</t>
        </is>
      </c>
      <c r="K134" s="48" t="inlineStr">
        <is>
          <t>Adamant</t>
        </is>
      </c>
      <c r="L134" s="48" t="inlineStr">
        <is>
          <t>Sturdy</t>
        </is>
      </c>
      <c r="M134" s="48" t="inlineStr">
        <is>
          <t>Modest</t>
        </is>
      </c>
      <c r="N134" s="48" t="inlineStr">
        <is>
          <t>Compound Eyes</t>
        </is>
      </c>
      <c r="Q134" s="47" t="inlineStr">
        <is>
          <t>Nature / Ability</t>
        </is>
      </c>
    </row>
    <row r="135">
      <c r="B135" s="47" t="inlineStr">
        <is>
          <t>AI Flags:</t>
        </is>
      </c>
      <c r="E135" s="49" t="inlineStr">
        <is>
          <t>Oran Berry</t>
        </is>
      </c>
      <c r="F135" s="46" t="n"/>
      <c r="G135" s="49" t="inlineStr">
        <is>
          <t>Silver Powder</t>
        </is>
      </c>
      <c r="H135" s="46" t="n"/>
      <c r="I135" s="49" t="inlineStr">
        <is>
          <t>Mystic Water</t>
        </is>
      </c>
      <c r="J135" s="46" t="n"/>
      <c r="K135" s="49" t="inlineStr">
        <is>
          <t>Hard Stone</t>
        </is>
      </c>
      <c r="L135" s="46" t="n"/>
      <c r="M135" s="49" t="inlineStr">
        <is>
          <t>Charti Berry</t>
        </is>
      </c>
      <c r="N135" s="46" t="n"/>
      <c r="Q135" s="47" t="inlineStr">
        <is>
          <t>Item</t>
        </is>
      </c>
    </row>
    <row r="136">
      <c r="B136" s="44" t="inlineStr">
        <is>
          <t>Smart Trainer</t>
        </is>
      </c>
      <c r="E136" s="53" t="inlineStr">
        <is>
          <t>Spikes</t>
        </is>
      </c>
      <c r="F136" s="46" t="n"/>
      <c r="G136" s="54" t="inlineStr">
        <is>
          <t>Bug Bite</t>
        </is>
      </c>
      <c r="H136" s="46" t="n"/>
      <c r="I136" s="61" t="inlineStr">
        <is>
          <t>Bubble Beam</t>
        </is>
      </c>
      <c r="J136" s="46" t="n"/>
      <c r="K136" s="62" t="inlineStr">
        <is>
          <t>Rock Tomb</t>
        </is>
      </c>
      <c r="L136" s="46" t="n"/>
      <c r="M136" s="59" t="inlineStr">
        <is>
          <t>Sleep Powder</t>
        </is>
      </c>
      <c r="N136" s="46" t="n"/>
      <c r="Q136" s="47" t="inlineStr">
        <is>
          <t>Moves</t>
        </is>
      </c>
    </row>
    <row r="137">
      <c r="E137" s="54" t="inlineStr">
        <is>
          <t>Bug Bite</t>
        </is>
      </c>
      <c r="F137" s="46" t="n"/>
      <c r="G137" s="60" t="inlineStr">
        <is>
          <t>Peck</t>
        </is>
      </c>
      <c r="H137" s="46" t="n"/>
      <c r="I137" s="54" t="inlineStr">
        <is>
          <t>Bug Bite</t>
        </is>
      </c>
      <c r="J137" s="46" t="n"/>
      <c r="K137" s="54" t="inlineStr">
        <is>
          <t>Bug Bite</t>
        </is>
      </c>
      <c r="L137" s="46" t="n"/>
      <c r="M137" s="59" t="inlineStr">
        <is>
          <t>Stun Spore</t>
        </is>
      </c>
      <c r="N137" s="46" t="n"/>
    </row>
    <row r="138">
      <c r="E138" s="62" t="inlineStr">
        <is>
          <t>Rock Throw</t>
        </is>
      </c>
      <c r="F138" s="46" t="n"/>
      <c r="G138" s="54" t="inlineStr">
        <is>
          <t>Fury Cutter</t>
        </is>
      </c>
      <c r="H138" s="46" t="n"/>
      <c r="I138" s="51" t="inlineStr">
        <is>
          <t>Quick Attack</t>
        </is>
      </c>
      <c r="J138" s="46" t="n"/>
      <c r="K138" s="53" t="inlineStr">
        <is>
          <t>Sand Attack</t>
        </is>
      </c>
      <c r="L138" s="46" t="n"/>
      <c r="M138" s="54" t="inlineStr">
        <is>
          <t>Bug Buzz</t>
        </is>
      </c>
      <c r="N138" s="46" t="n"/>
    </row>
    <row r="139">
      <c r="E139" s="51" t="inlineStr">
        <is>
          <t>Protect</t>
        </is>
      </c>
      <c r="F139" s="46" t="n"/>
      <c r="G139" s="51" t="inlineStr">
        <is>
          <t>Leer</t>
        </is>
      </c>
      <c r="H139" s="46" t="n"/>
      <c r="I139" s="51" t="inlineStr">
        <is>
          <t>Sweet Scent</t>
        </is>
      </c>
      <c r="J139" s="46" t="n"/>
      <c r="K139" s="62" t="inlineStr">
        <is>
          <t>Stealth Rock</t>
        </is>
      </c>
      <c r="L139" s="46" t="n"/>
      <c r="M139" s="60" t="inlineStr">
        <is>
          <t>Air Slash</t>
        </is>
      </c>
      <c r="N139" s="46" t="n"/>
    </row>
    <row r="140">
      <c r="E140" s="57" t="inlineStr">
        <is>
          <t>Note: Bug Catcher. Team finalized.</t>
        </is>
      </c>
    </row>
    <row r="142" ht="20" customHeight="1">
      <c r="B142" s="40" t="inlineStr">
        <is>
          <t>Youngster</t>
        </is>
      </c>
      <c r="C142" s="41" t="n"/>
      <c r="D142" s="41" t="n"/>
      <c r="E142" s="42" t="inlineStr">
        <is>
          <t>Youngster Joey</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IFERROR(_xlfn.IMAGE("https://play.pokemonshowdown.com/sprites/gen5/abra.png"),"")</f>
        <v/>
      </c>
      <c r="G143" s="43">
        <f>IFERROR(_xlfn.IMAGE("https://play.pokemonshowdown.com/sprites/gen5/bulbasaur.png"),"")</f>
        <v/>
      </c>
      <c r="I143" s="43">
        <f>IFERROR(_xlfn.IMAGE("https://play.pokemonshowdown.com/sprites/gen5/charmander.png"),"")</f>
        <v/>
      </c>
      <c r="K143" s="43">
        <f>IFERROR(_xlfn.IMAGE("https://play.pokemonshowdown.com/sprites/gen5/squirtle.png"),"")</f>
        <v/>
      </c>
      <c r="M143" s="43">
        <f>IFERROR(_xlfn.IMAGE("https://play.pokemonshowdown.com/sprites/gen5/beedrill.png"),"")</f>
        <v/>
      </c>
      <c r="O143" s="43">
        <f>IFERROR(_xlfn.IMAGE("https://play.pokemonshowdown.com/sprites/gen5/pikachu.png"),"")</f>
        <v/>
      </c>
      <c r="Q143" s="44" t="inlineStr">
        <is>
          <t>Optional</t>
        </is>
      </c>
    </row>
    <row r="144">
      <c r="E144" s="45" t="inlineStr">
        <is>
          <t>Lv 11 Abra</t>
        </is>
      </c>
      <c r="F144" s="46" t="n"/>
      <c r="G144" s="45" t="inlineStr">
        <is>
          <t>Lv 11 Bulbasaur</t>
        </is>
      </c>
      <c r="H144" s="46" t="n"/>
      <c r="I144" s="45" t="inlineStr">
        <is>
          <t>Lv 11 Charmander</t>
        </is>
      </c>
      <c r="J144" s="46" t="n"/>
      <c r="K144" s="45" t="inlineStr">
        <is>
          <t>Lv 11 Squirtle</t>
        </is>
      </c>
      <c r="L144" s="46" t="n"/>
      <c r="M144" s="45" t="inlineStr">
        <is>
          <t>Lv 11 Beedrill</t>
        </is>
      </c>
      <c r="N144" s="46" t="n"/>
      <c r="O144" s="45" t="inlineStr">
        <is>
          <t>Lv 13 Pikachu</t>
        </is>
      </c>
      <c r="P144" s="46" t="n"/>
      <c r="Q144" s="47" t="inlineStr">
        <is>
          <t>Pokémon</t>
        </is>
      </c>
    </row>
    <row r="145">
      <c r="E145" s="48" t="inlineStr">
        <is>
          <t>Modest</t>
        </is>
      </c>
      <c r="F145" s="48" t="inlineStr">
        <is>
          <t>Magic Guard</t>
        </is>
      </c>
      <c r="G145" s="48" t="inlineStr">
        <is>
          <t>Modest</t>
        </is>
      </c>
      <c r="H145" s="48" t="inlineStr">
        <is>
          <t>Chlorophyll</t>
        </is>
      </c>
      <c r="I145" s="48" t="inlineStr">
        <is>
          <t>Mild</t>
        </is>
      </c>
      <c r="J145" s="48" t="inlineStr">
        <is>
          <t>Blaze</t>
        </is>
      </c>
      <c r="K145" s="48" t="inlineStr">
        <is>
          <t>Modest</t>
        </is>
      </c>
      <c r="L145" s="48" t="inlineStr">
        <is>
          <t>Torrent</t>
        </is>
      </c>
      <c r="M145" s="48" t="inlineStr">
        <is>
          <t>Adamant</t>
        </is>
      </c>
      <c r="N145" s="48" t="inlineStr">
        <is>
          <t>Swarm</t>
        </is>
      </c>
      <c r="O145" s="48" t="inlineStr">
        <is>
          <t>Modest</t>
        </is>
      </c>
      <c r="P145" s="48" t="inlineStr">
        <is>
          <t>Static</t>
        </is>
      </c>
      <c r="Q145" s="47" t="inlineStr">
        <is>
          <t>Nature / Ability</t>
        </is>
      </c>
    </row>
    <row r="146">
      <c r="B146" s="47" t="inlineStr">
        <is>
          <t>AI Flags:</t>
        </is>
      </c>
      <c r="E146" s="49" t="inlineStr">
        <is>
          <t>Light Clay</t>
        </is>
      </c>
      <c r="F146" s="46" t="n"/>
      <c r="G146" s="49" t="inlineStr">
        <is>
          <t>Eviolite</t>
        </is>
      </c>
      <c r="H146" s="46" t="n"/>
      <c r="I146" s="49" t="inlineStr">
        <is>
          <t>Charcoal</t>
        </is>
      </c>
      <c r="J146" s="46" t="n"/>
      <c r="K146" s="49" t="inlineStr">
        <is>
          <t>Eviolite</t>
        </is>
      </c>
      <c r="L146" s="46" t="n"/>
      <c r="M146" s="49" t="inlineStr">
        <is>
          <t>Oran Berry</t>
        </is>
      </c>
      <c r="N146" s="46" t="n"/>
      <c r="O146" s="49" t="inlineStr">
        <is>
          <t>Light Ball</t>
        </is>
      </c>
      <c r="P146" s="46" t="n"/>
      <c r="Q146" s="47" t="inlineStr">
        <is>
          <t>Item</t>
        </is>
      </c>
    </row>
    <row r="147">
      <c r="B147" s="44" t="inlineStr">
        <is>
          <t>Smart Trainer</t>
        </is>
      </c>
      <c r="E147" s="63" t="inlineStr">
        <is>
          <t>Reflect</t>
        </is>
      </c>
      <c r="F147" s="46" t="n"/>
      <c r="G147" s="59" t="inlineStr">
        <is>
          <t>Giga Drain</t>
        </is>
      </c>
      <c r="H147" s="46" t="n"/>
      <c r="I147" s="58" t="inlineStr">
        <is>
          <t>Flame Charge</t>
        </is>
      </c>
      <c r="J147" s="46" t="n"/>
      <c r="K147" s="61" t="inlineStr">
        <is>
          <t>Scald</t>
        </is>
      </c>
      <c r="L147" s="46" t="n"/>
      <c r="M147" s="54" t="inlineStr">
        <is>
          <t>Leech Life</t>
        </is>
      </c>
      <c r="N147" s="46" t="n"/>
      <c r="O147" s="52" t="inlineStr">
        <is>
          <t>Shock Wave</t>
        </is>
      </c>
      <c r="P147" s="46" t="n"/>
      <c r="Q147" s="47" t="inlineStr">
        <is>
          <t>Moves</t>
        </is>
      </c>
    </row>
    <row r="148">
      <c r="E148" s="63" t="inlineStr">
        <is>
          <t>Light Screen</t>
        </is>
      </c>
      <c r="F148" s="46" t="n"/>
      <c r="G148" s="55" t="inlineStr">
        <is>
          <t>Sludge Bomb</t>
        </is>
      </c>
      <c r="H148" s="46" t="n"/>
      <c r="I148" s="58" t="inlineStr">
        <is>
          <t>Fire Fang</t>
        </is>
      </c>
      <c r="J148" s="46" t="n"/>
      <c r="K148" s="61" t="inlineStr">
        <is>
          <t>Aqua Jet</t>
        </is>
      </c>
      <c r="L148" s="46" t="n"/>
      <c r="M148" s="55" t="inlineStr">
        <is>
          <t>Poison Sting</t>
        </is>
      </c>
      <c r="N148" s="46" t="n"/>
      <c r="O148" s="61" t="inlineStr">
        <is>
          <t>Surf</t>
        </is>
      </c>
      <c r="P148" s="46" t="n"/>
    </row>
    <row r="149">
      <c r="E149" s="63" t="inlineStr">
        <is>
          <t>Psychic</t>
        </is>
      </c>
      <c r="F149" s="46" t="n"/>
      <c r="G149" s="59" t="inlineStr">
        <is>
          <t>Sleep Powder</t>
        </is>
      </c>
      <c r="H149" s="46" t="n"/>
      <c r="I149" s="68" t="inlineStr">
        <is>
          <t>Dragon Breath</t>
        </is>
      </c>
      <c r="J149" s="46" t="n"/>
      <c r="K149" s="64" t="inlineStr">
        <is>
          <t>Ice Beam</t>
        </is>
      </c>
      <c r="L149" s="46" t="n"/>
      <c r="M149" s="56" t="inlineStr">
        <is>
          <t>-</t>
        </is>
      </c>
      <c r="N149" s="46" t="n"/>
      <c r="O149" s="59" t="inlineStr">
        <is>
          <t>Grass Knot</t>
        </is>
      </c>
      <c r="P149" s="46" t="n"/>
    </row>
    <row r="150">
      <c r="E150" s="51" t="inlineStr">
        <is>
          <t>Encore</t>
        </is>
      </c>
      <c r="F150" s="46" t="n"/>
      <c r="G150" s="59" t="inlineStr">
        <is>
          <t>Leech Seed</t>
        </is>
      </c>
      <c r="H150" s="46" t="n"/>
      <c r="I150" s="58" t="inlineStr">
        <is>
          <t>Will-O-Wisp</t>
        </is>
      </c>
      <c r="J150" s="46" t="n"/>
      <c r="K150" s="51" t="inlineStr">
        <is>
          <t>Rapid Spin</t>
        </is>
      </c>
      <c r="L150" s="46" t="n"/>
      <c r="M150" s="56" t="inlineStr">
        <is>
          <t>-</t>
        </is>
      </c>
      <c r="N150" s="46" t="n"/>
      <c r="O150" s="52" t="inlineStr">
        <is>
          <t>Thunder Wave</t>
        </is>
      </c>
      <c r="P150" s="46" t="n"/>
    </row>
    <row r="151">
      <c r="E151" s="57" t="inlineStr">
        <is>
          <t>Note: Gen 1 specialist. Beedrill intentionally has only Leech Life + Poison Sting.</t>
        </is>
      </c>
    </row>
    <row r="153" ht="24" customHeight="1">
      <c r="B153" s="38" t="inlineStr">
        <is>
          <t>Petalburg City - Gym Entrance</t>
        </is>
      </c>
      <c r="C153" s="39" t="n"/>
      <c r="D153" s="39" t="n"/>
      <c r="E153" s="39" t="n"/>
      <c r="F153" s="39" t="n"/>
      <c r="G153" s="39" t="n"/>
      <c r="H153" s="39" t="n"/>
      <c r="I153" s="39" t="n"/>
      <c r="J153" s="39" t="n"/>
      <c r="K153" s="39" t="n"/>
      <c r="L153" s="39" t="n"/>
      <c r="M153" s="39" t="n"/>
      <c r="N153" s="39" t="n"/>
      <c r="O153" s="39" t="n"/>
      <c r="P153" s="39" t="n"/>
      <c r="Q153" s="39" t="n"/>
    </row>
    <row r="155" ht="20" customHeight="1">
      <c r="B155" s="40" t="inlineStr">
        <is>
          <t>Rival</t>
        </is>
      </c>
      <c r="C155" s="41" t="n"/>
      <c r="D155" s="41" t="n"/>
      <c r="E155" s="42" t="inlineStr">
        <is>
          <t>Rival Brendan</t>
        </is>
      </c>
      <c r="F155" s="41" t="n"/>
      <c r="G155" s="41" t="n"/>
      <c r="H155" s="41" t="n"/>
      <c r="I155" s="41" t="n"/>
      <c r="J155" s="41" t="n"/>
      <c r="K155" s="41" t="n"/>
      <c r="L155" s="41" t="n"/>
      <c r="M155" s="41" t="n"/>
      <c r="N155" s="41" t="n"/>
      <c r="O155" s="41" t="n"/>
      <c r="P155" s="41" t="n"/>
      <c r="Q155" s="41" t="n"/>
    </row>
    <row r="156" ht="69" customHeight="1">
      <c r="E156" s="43">
        <f>IFERROR(_xlfn.IMAGE("https://play.pokemonshowdown.com/sprites/gen5/espurr.png"),"")</f>
        <v/>
      </c>
      <c r="G156" s="43">
        <f>IFERROR(_xlfn.IMAGE("https://play.pokemonshowdown.com/sprites/gen5/chespin.png"),"")</f>
        <v/>
      </c>
      <c r="I156" s="43">
        <f>IFERROR(_xlfn.IMAGE("https://play.pokemonshowdown.com/sprites/gen5/fennekin.png"),"")</f>
        <v/>
      </c>
      <c r="K156" s="43">
        <f>IFERROR(_xlfn.IMAGE("https://play.pokemonshowdown.com/sprites/gen5/froakie.png"),"")</f>
        <v/>
      </c>
      <c r="M156" s="43">
        <f>IFERROR(_xlfn.IMAGE("https://play.pokemonshowdown.com/sprites/gen5/inkay.png"),"")</f>
        <v/>
      </c>
      <c r="O156" s="43">
        <f>IFERROR(_xlfn.IMAGE("https://play.pokemonshowdown.com/sprites/gen5/fletchling.png"),"")</f>
        <v/>
      </c>
      <c r="Q156" s="44" t="inlineStr">
        <is>
          <t>Mandatory</t>
        </is>
      </c>
    </row>
    <row r="157">
      <c r="E157" s="45" t="inlineStr">
        <is>
          <t>Lv 12 Espurr</t>
        </is>
      </c>
      <c r="F157" s="46" t="n"/>
      <c r="G157" s="45" t="inlineStr">
        <is>
          <t>Lv 13 Chespin</t>
        </is>
      </c>
      <c r="H157" s="46" t="n"/>
      <c r="I157" s="45" t="inlineStr">
        <is>
          <t>Lv 13 Fennekin</t>
        </is>
      </c>
      <c r="J157" s="46" t="n"/>
      <c r="K157" s="45" t="inlineStr">
        <is>
          <t>Lv 13 Froakie</t>
        </is>
      </c>
      <c r="L157" s="46" t="n"/>
      <c r="M157" s="45" t="inlineStr">
        <is>
          <t>Lv 13 Inkay</t>
        </is>
      </c>
      <c r="N157" s="46" t="n"/>
      <c r="O157" s="45" t="inlineStr">
        <is>
          <t>Lv 14 Fletchling</t>
        </is>
      </c>
      <c r="P157" s="46" t="n"/>
      <c r="Q157" s="47" t="inlineStr">
        <is>
          <t>Pokémon</t>
        </is>
      </c>
    </row>
    <row r="158">
      <c r="E158" s="48" t="inlineStr">
        <is>
          <t>Mild</t>
        </is>
      </c>
      <c r="F158" s="48" t="inlineStr">
        <is>
          <t>Infiltrator</t>
        </is>
      </c>
      <c r="G158" s="48" t="inlineStr">
        <is>
          <t>Adamant</t>
        </is>
      </c>
      <c r="H158" s="48" t="inlineStr">
        <is>
          <t>Bulletproof</t>
        </is>
      </c>
      <c r="I158" s="48" t="inlineStr">
        <is>
          <t>Mild</t>
        </is>
      </c>
      <c r="J158" s="48" t="inlineStr">
        <is>
          <t>Blaze</t>
        </is>
      </c>
      <c r="K158" s="48" t="inlineStr">
        <is>
          <t>Mild</t>
        </is>
      </c>
      <c r="L158" s="48" t="inlineStr">
        <is>
          <t>Protean</t>
        </is>
      </c>
      <c r="M158" s="48" t="inlineStr">
        <is>
          <t>Naughty</t>
        </is>
      </c>
      <c r="N158" s="48" t="inlineStr">
        <is>
          <t>Contrary</t>
        </is>
      </c>
      <c r="O158" s="48" t="inlineStr">
        <is>
          <t>Adamant</t>
        </is>
      </c>
      <c r="P158" s="48" t="inlineStr">
        <is>
          <t>Gale Wings</t>
        </is>
      </c>
      <c r="Q158" s="47" t="inlineStr">
        <is>
          <t>Nature / Ability</t>
        </is>
      </c>
    </row>
    <row r="159">
      <c r="B159" s="47" t="inlineStr">
        <is>
          <t>AI Flags:</t>
        </is>
      </c>
      <c r="E159" s="49" t="inlineStr">
        <is>
          <t>Oran Berry</t>
        </is>
      </c>
      <c r="F159" s="46" t="n"/>
      <c r="G159" s="49" t="inlineStr">
        <is>
          <t>Miracle Seed</t>
        </is>
      </c>
      <c r="H159" s="46" t="n"/>
      <c r="I159" s="49" t="inlineStr">
        <is>
          <t>Charcoal</t>
        </is>
      </c>
      <c r="J159" s="46" t="n"/>
      <c r="K159" s="49" t="inlineStr">
        <is>
          <t>Mystic Water</t>
        </is>
      </c>
      <c r="L159" s="46" t="n"/>
      <c r="M159" s="49" t="inlineStr">
        <is>
          <t>Oran Berry</t>
        </is>
      </c>
      <c r="N159" s="46" t="n"/>
      <c r="O159" s="49" t="inlineStr">
        <is>
          <t>Sharp Beak</t>
        </is>
      </c>
      <c r="P159" s="46" t="n"/>
      <c r="Q159" s="47" t="inlineStr">
        <is>
          <t>Item</t>
        </is>
      </c>
    </row>
    <row r="160">
      <c r="B160" s="44" t="inlineStr">
        <is>
          <t>Smart Trainer</t>
        </is>
      </c>
      <c r="E160" s="51" t="inlineStr">
        <is>
          <t>Fake Out</t>
        </is>
      </c>
      <c r="F160" s="46" t="n"/>
      <c r="G160" s="59" t="inlineStr">
        <is>
          <t>Seed Bomb</t>
        </is>
      </c>
      <c r="H160" s="46" t="n"/>
      <c r="I160" s="58" t="inlineStr">
        <is>
          <t>Flame Charge</t>
        </is>
      </c>
      <c r="J160" s="46" t="n"/>
      <c r="K160" s="61" t="inlineStr">
        <is>
          <t>Water Pulse</t>
        </is>
      </c>
      <c r="L160" s="46" t="n"/>
      <c r="M160" s="50" t="inlineStr">
        <is>
          <t>Topsy-Turvy</t>
        </is>
      </c>
      <c r="N160" s="46" t="n"/>
      <c r="O160" s="60" t="inlineStr">
        <is>
          <t>Acrobatics</t>
        </is>
      </c>
      <c r="P160" s="46" t="n"/>
      <c r="Q160" s="47" t="inlineStr">
        <is>
          <t>Moves</t>
        </is>
      </c>
    </row>
    <row r="161">
      <c r="E161" s="63" t="inlineStr">
        <is>
          <t>Confusion</t>
        </is>
      </c>
      <c r="F161" s="46" t="n"/>
      <c r="G161" s="62" t="inlineStr">
        <is>
          <t>Rollout</t>
        </is>
      </c>
      <c r="H161" s="46" t="n"/>
      <c r="I161" s="63" t="inlineStr">
        <is>
          <t>Psybeam</t>
        </is>
      </c>
      <c r="J161" s="46" t="n"/>
      <c r="K161" s="51" t="inlineStr">
        <is>
          <t>Quick Attack</t>
        </is>
      </c>
      <c r="L161" s="46" t="n"/>
      <c r="M161" s="63" t="inlineStr">
        <is>
          <t>Psybeam</t>
        </is>
      </c>
      <c r="N161" s="46" t="n"/>
      <c r="O161" s="58" t="inlineStr">
        <is>
          <t>Flame Charge</t>
        </is>
      </c>
      <c r="P161" s="46" t="n"/>
    </row>
    <row r="162">
      <c r="E162" s="63" t="inlineStr">
        <is>
          <t>Light Screen</t>
        </is>
      </c>
      <c r="F162" s="46" t="n"/>
      <c r="G162" s="59" t="inlineStr">
        <is>
          <t>Leech Seed</t>
        </is>
      </c>
      <c r="H162" s="46" t="n"/>
      <c r="I162" s="58" t="inlineStr">
        <is>
          <t>Will-O-Wisp</t>
        </is>
      </c>
      <c r="J162" s="46" t="n"/>
      <c r="K162" s="67" t="inlineStr">
        <is>
          <t>Lick</t>
        </is>
      </c>
      <c r="L162" s="46" t="n"/>
      <c r="M162" s="50" t="inlineStr">
        <is>
          <t>Foul Play</t>
        </is>
      </c>
      <c r="N162" s="46" t="n"/>
      <c r="O162" s="51" t="inlineStr">
        <is>
          <t>Quick Attack</t>
        </is>
      </c>
      <c r="P162" s="46" t="n"/>
    </row>
    <row r="163">
      <c r="E163" s="51" t="inlineStr">
        <is>
          <t>Covet</t>
        </is>
      </c>
      <c r="F163" s="46" t="n"/>
      <c r="G163" s="50" t="inlineStr">
        <is>
          <t>Bite</t>
        </is>
      </c>
      <c r="H163" s="46" t="n"/>
      <c r="I163" s="51" t="inlineStr">
        <is>
          <t>Quick Attack</t>
        </is>
      </c>
      <c r="J163" s="46" t="n"/>
      <c r="K163" s="62" t="inlineStr">
        <is>
          <t>Rock Tomb</t>
        </is>
      </c>
      <c r="L163" s="46" t="n"/>
      <c r="M163" s="62" t="inlineStr">
        <is>
          <t>Rock Tomb</t>
        </is>
      </c>
      <c r="N163" s="46" t="n"/>
      <c r="O163" s="60" t="inlineStr">
        <is>
          <t>Roost</t>
        </is>
      </c>
      <c r="P163" s="46" t="n"/>
    </row>
    <row r="164">
      <c r="E164" s="57" t="inlineStr">
        <is>
          <t>Note: Rival - fights once, on the tile in front of the gym door, after the Everstone quest. Same approved six-Pokemon Gen 6 team in every variant (Brendan/May x player's starter). This one: player chose Treecko.</t>
        </is>
      </c>
    </row>
    <row r="166" ht="20" customHeight="1">
      <c r="B166" s="40" t="inlineStr">
        <is>
          <t>Rival</t>
        </is>
      </c>
      <c r="C166" s="41" t="n"/>
      <c r="D166" s="41" t="n"/>
      <c r="E166" s="42" t="inlineStr">
        <is>
          <t>Rival Brendan</t>
        </is>
      </c>
      <c r="F166" s="41" t="n"/>
      <c r="G166" s="41" t="n"/>
      <c r="H166" s="41" t="n"/>
      <c r="I166" s="41" t="n"/>
      <c r="J166" s="41" t="n"/>
      <c r="K166" s="41" t="n"/>
      <c r="L166" s="41" t="n"/>
      <c r="M166" s="41" t="n"/>
      <c r="N166" s="41" t="n"/>
      <c r="O166" s="41" t="n"/>
      <c r="P166" s="41" t="n"/>
      <c r="Q166" s="41" t="n"/>
    </row>
    <row r="167" ht="69" customHeight="1">
      <c r="E167" s="43">
        <f>IFERROR(_xlfn.IMAGE("https://play.pokemonshowdown.com/sprites/gen5/espurr.png"),"")</f>
        <v/>
      </c>
      <c r="G167" s="43">
        <f>IFERROR(_xlfn.IMAGE("https://play.pokemonshowdown.com/sprites/gen5/chespin.png"),"")</f>
        <v/>
      </c>
      <c r="I167" s="43">
        <f>IFERROR(_xlfn.IMAGE("https://play.pokemonshowdown.com/sprites/gen5/fennekin.png"),"")</f>
        <v/>
      </c>
      <c r="K167" s="43">
        <f>IFERROR(_xlfn.IMAGE("https://play.pokemonshowdown.com/sprites/gen5/froakie.png"),"")</f>
        <v/>
      </c>
      <c r="M167" s="43">
        <f>IFERROR(_xlfn.IMAGE("https://play.pokemonshowdown.com/sprites/gen5/inkay.png"),"")</f>
        <v/>
      </c>
      <c r="O167" s="43">
        <f>IFERROR(_xlfn.IMAGE("https://play.pokemonshowdown.com/sprites/gen5/fletchling.png"),"")</f>
        <v/>
      </c>
      <c r="Q167" s="44" t="inlineStr">
        <is>
          <t>Mandatory</t>
        </is>
      </c>
    </row>
    <row r="168">
      <c r="E168" s="45" t="inlineStr">
        <is>
          <t>Lv 12 Espurr</t>
        </is>
      </c>
      <c r="F168" s="46" t="n"/>
      <c r="G168" s="45" t="inlineStr">
        <is>
          <t>Lv 13 Chespin</t>
        </is>
      </c>
      <c r="H168" s="46" t="n"/>
      <c r="I168" s="45" t="inlineStr">
        <is>
          <t>Lv 13 Fennekin</t>
        </is>
      </c>
      <c r="J168" s="46" t="n"/>
      <c r="K168" s="45" t="inlineStr">
        <is>
          <t>Lv 13 Froakie</t>
        </is>
      </c>
      <c r="L168" s="46" t="n"/>
      <c r="M168" s="45" t="inlineStr">
        <is>
          <t>Lv 13 Inkay</t>
        </is>
      </c>
      <c r="N168" s="46" t="n"/>
      <c r="O168" s="45" t="inlineStr">
        <is>
          <t>Lv 14 Fletchling</t>
        </is>
      </c>
      <c r="P168" s="46" t="n"/>
      <c r="Q168" s="47" t="inlineStr">
        <is>
          <t>Pokémon</t>
        </is>
      </c>
    </row>
    <row r="169">
      <c r="E169" s="48" t="inlineStr">
        <is>
          <t>Mild</t>
        </is>
      </c>
      <c r="F169" s="48" t="inlineStr">
        <is>
          <t>Infiltrator</t>
        </is>
      </c>
      <c r="G169" s="48" t="inlineStr">
        <is>
          <t>Adamant</t>
        </is>
      </c>
      <c r="H169" s="48" t="inlineStr">
        <is>
          <t>Bulletproof</t>
        </is>
      </c>
      <c r="I169" s="48" t="inlineStr">
        <is>
          <t>Mild</t>
        </is>
      </c>
      <c r="J169" s="48" t="inlineStr">
        <is>
          <t>Blaze</t>
        </is>
      </c>
      <c r="K169" s="48" t="inlineStr">
        <is>
          <t>Mild</t>
        </is>
      </c>
      <c r="L169" s="48" t="inlineStr">
        <is>
          <t>Protean</t>
        </is>
      </c>
      <c r="M169" s="48" t="inlineStr">
        <is>
          <t>Naughty</t>
        </is>
      </c>
      <c r="N169" s="48" t="inlineStr">
        <is>
          <t>Contrary</t>
        </is>
      </c>
      <c r="O169" s="48" t="inlineStr">
        <is>
          <t>Adamant</t>
        </is>
      </c>
      <c r="P169" s="48" t="inlineStr">
        <is>
          <t>Gale Wings</t>
        </is>
      </c>
      <c r="Q169" s="47" t="inlineStr">
        <is>
          <t>Nature / Ability</t>
        </is>
      </c>
    </row>
    <row r="170">
      <c r="B170" s="47" t="inlineStr">
        <is>
          <t>AI Flags:</t>
        </is>
      </c>
      <c r="E170" s="49" t="inlineStr">
        <is>
          <t>Oran Berry</t>
        </is>
      </c>
      <c r="F170" s="46" t="n"/>
      <c r="G170" s="49" t="inlineStr">
        <is>
          <t>Miracle Seed</t>
        </is>
      </c>
      <c r="H170" s="46" t="n"/>
      <c r="I170" s="49" t="inlineStr">
        <is>
          <t>Charcoal</t>
        </is>
      </c>
      <c r="J170" s="46" t="n"/>
      <c r="K170" s="49" t="inlineStr">
        <is>
          <t>Mystic Water</t>
        </is>
      </c>
      <c r="L170" s="46" t="n"/>
      <c r="M170" s="49" t="inlineStr">
        <is>
          <t>Oran Berry</t>
        </is>
      </c>
      <c r="N170" s="46" t="n"/>
      <c r="O170" s="49" t="inlineStr">
        <is>
          <t>Sharp Beak</t>
        </is>
      </c>
      <c r="P170" s="46" t="n"/>
      <c r="Q170" s="47" t="inlineStr">
        <is>
          <t>Item</t>
        </is>
      </c>
    </row>
    <row r="171">
      <c r="B171" s="44" t="inlineStr">
        <is>
          <t>Smart Trainer</t>
        </is>
      </c>
      <c r="E171" s="51" t="inlineStr">
        <is>
          <t>Fake Out</t>
        </is>
      </c>
      <c r="F171" s="46" t="n"/>
      <c r="G171" s="59" t="inlineStr">
        <is>
          <t>Seed Bomb</t>
        </is>
      </c>
      <c r="H171" s="46" t="n"/>
      <c r="I171" s="58" t="inlineStr">
        <is>
          <t>Flame Charge</t>
        </is>
      </c>
      <c r="J171" s="46" t="n"/>
      <c r="K171" s="61" t="inlineStr">
        <is>
          <t>Water Pulse</t>
        </is>
      </c>
      <c r="L171" s="46" t="n"/>
      <c r="M171" s="50" t="inlineStr">
        <is>
          <t>Topsy-Turvy</t>
        </is>
      </c>
      <c r="N171" s="46" t="n"/>
      <c r="O171" s="60" t="inlineStr">
        <is>
          <t>Acrobatics</t>
        </is>
      </c>
      <c r="P171" s="46" t="n"/>
      <c r="Q171" s="47" t="inlineStr">
        <is>
          <t>Moves</t>
        </is>
      </c>
    </row>
    <row r="172">
      <c r="E172" s="63" t="inlineStr">
        <is>
          <t>Confusion</t>
        </is>
      </c>
      <c r="F172" s="46" t="n"/>
      <c r="G172" s="62" t="inlineStr">
        <is>
          <t>Rollout</t>
        </is>
      </c>
      <c r="H172" s="46" t="n"/>
      <c r="I172" s="63" t="inlineStr">
        <is>
          <t>Psybeam</t>
        </is>
      </c>
      <c r="J172" s="46" t="n"/>
      <c r="K172" s="51" t="inlineStr">
        <is>
          <t>Quick Attack</t>
        </is>
      </c>
      <c r="L172" s="46" t="n"/>
      <c r="M172" s="63" t="inlineStr">
        <is>
          <t>Psybeam</t>
        </is>
      </c>
      <c r="N172" s="46" t="n"/>
      <c r="O172" s="58" t="inlineStr">
        <is>
          <t>Flame Charge</t>
        </is>
      </c>
      <c r="P172" s="46" t="n"/>
    </row>
    <row r="173">
      <c r="E173" s="63" t="inlineStr">
        <is>
          <t>Light Screen</t>
        </is>
      </c>
      <c r="F173" s="46" t="n"/>
      <c r="G173" s="59" t="inlineStr">
        <is>
          <t>Leech Seed</t>
        </is>
      </c>
      <c r="H173" s="46" t="n"/>
      <c r="I173" s="58" t="inlineStr">
        <is>
          <t>Will-O-Wisp</t>
        </is>
      </c>
      <c r="J173" s="46" t="n"/>
      <c r="K173" s="67" t="inlineStr">
        <is>
          <t>Lick</t>
        </is>
      </c>
      <c r="L173" s="46" t="n"/>
      <c r="M173" s="50" t="inlineStr">
        <is>
          <t>Foul Play</t>
        </is>
      </c>
      <c r="N173" s="46" t="n"/>
      <c r="O173" s="51" t="inlineStr">
        <is>
          <t>Quick Attack</t>
        </is>
      </c>
      <c r="P173" s="46" t="n"/>
    </row>
    <row r="174">
      <c r="E174" s="51" t="inlineStr">
        <is>
          <t>Covet</t>
        </is>
      </c>
      <c r="F174" s="46" t="n"/>
      <c r="G174" s="50" t="inlineStr">
        <is>
          <t>Bite</t>
        </is>
      </c>
      <c r="H174" s="46" t="n"/>
      <c r="I174" s="51" t="inlineStr">
        <is>
          <t>Quick Attack</t>
        </is>
      </c>
      <c r="J174" s="46" t="n"/>
      <c r="K174" s="62" t="inlineStr">
        <is>
          <t>Rock Tomb</t>
        </is>
      </c>
      <c r="L174" s="46" t="n"/>
      <c r="M174" s="62" t="inlineStr">
        <is>
          <t>Rock Tomb</t>
        </is>
      </c>
      <c r="N174" s="46" t="n"/>
      <c r="O174" s="60" t="inlineStr">
        <is>
          <t>Roost</t>
        </is>
      </c>
      <c r="P174" s="46" t="n"/>
    </row>
    <row r="175">
      <c r="E175" s="57" t="inlineStr">
        <is>
          <t>Note: Rival - fights once, on the tile in front of the gym door, after the Everstone quest. Same approved six-Pokemon Gen 6 team in every variant (Brendan/May x player's starter). This one: player chose Torchic.</t>
        </is>
      </c>
    </row>
    <row r="177" ht="20" customHeight="1">
      <c r="B177" s="40" t="inlineStr">
        <is>
          <t>Rival</t>
        </is>
      </c>
      <c r="C177" s="41" t="n"/>
      <c r="D177" s="41" t="n"/>
      <c r="E177" s="42" t="inlineStr">
        <is>
          <t>Rival Brendan</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IFERROR(_xlfn.IMAGE("https://play.pokemonshowdown.com/sprites/gen5/espurr.png"),"")</f>
        <v/>
      </c>
      <c r="G178" s="43">
        <f>IFERROR(_xlfn.IMAGE("https://play.pokemonshowdown.com/sprites/gen5/chespin.png"),"")</f>
        <v/>
      </c>
      <c r="I178" s="43">
        <f>IFERROR(_xlfn.IMAGE("https://play.pokemonshowdown.com/sprites/gen5/fennekin.png"),"")</f>
        <v/>
      </c>
      <c r="K178" s="43">
        <f>IFERROR(_xlfn.IMAGE("https://play.pokemonshowdown.com/sprites/gen5/froakie.png"),"")</f>
        <v/>
      </c>
      <c r="M178" s="43">
        <f>IFERROR(_xlfn.IMAGE("https://play.pokemonshowdown.com/sprites/gen5/inkay.png"),"")</f>
        <v/>
      </c>
      <c r="O178" s="43">
        <f>IFERROR(_xlfn.IMAGE("https://play.pokemonshowdown.com/sprites/gen5/fletchling.png"),"")</f>
        <v/>
      </c>
      <c r="Q178" s="44" t="inlineStr">
        <is>
          <t>Mandatory</t>
        </is>
      </c>
    </row>
    <row r="179">
      <c r="E179" s="45" t="inlineStr">
        <is>
          <t>Lv 12 Espurr</t>
        </is>
      </c>
      <c r="F179" s="46" t="n"/>
      <c r="G179" s="45" t="inlineStr">
        <is>
          <t>Lv 13 Chespin</t>
        </is>
      </c>
      <c r="H179" s="46" t="n"/>
      <c r="I179" s="45" t="inlineStr">
        <is>
          <t>Lv 13 Fennekin</t>
        </is>
      </c>
      <c r="J179" s="46" t="n"/>
      <c r="K179" s="45" t="inlineStr">
        <is>
          <t>Lv 13 Froakie</t>
        </is>
      </c>
      <c r="L179" s="46" t="n"/>
      <c r="M179" s="45" t="inlineStr">
        <is>
          <t>Lv 13 Inkay</t>
        </is>
      </c>
      <c r="N179" s="46" t="n"/>
      <c r="O179" s="45" t="inlineStr">
        <is>
          <t>Lv 14 Fletchling</t>
        </is>
      </c>
      <c r="P179" s="46" t="n"/>
      <c r="Q179" s="47" t="inlineStr">
        <is>
          <t>Pokémon</t>
        </is>
      </c>
    </row>
    <row r="180">
      <c r="E180" s="48" t="inlineStr">
        <is>
          <t>Mild</t>
        </is>
      </c>
      <c r="F180" s="48" t="inlineStr">
        <is>
          <t>Infiltrator</t>
        </is>
      </c>
      <c r="G180" s="48" t="inlineStr">
        <is>
          <t>Adamant</t>
        </is>
      </c>
      <c r="H180" s="48" t="inlineStr">
        <is>
          <t>Bulletproof</t>
        </is>
      </c>
      <c r="I180" s="48" t="inlineStr">
        <is>
          <t>Mild</t>
        </is>
      </c>
      <c r="J180" s="48" t="inlineStr">
        <is>
          <t>Blaze</t>
        </is>
      </c>
      <c r="K180" s="48" t="inlineStr">
        <is>
          <t>Mild</t>
        </is>
      </c>
      <c r="L180" s="48" t="inlineStr">
        <is>
          <t>Protean</t>
        </is>
      </c>
      <c r="M180" s="48" t="inlineStr">
        <is>
          <t>Naughty</t>
        </is>
      </c>
      <c r="N180" s="48" t="inlineStr">
        <is>
          <t>Contrary</t>
        </is>
      </c>
      <c r="O180" s="48" t="inlineStr">
        <is>
          <t>Adamant</t>
        </is>
      </c>
      <c r="P180" s="48" t="inlineStr">
        <is>
          <t>Gale Wings</t>
        </is>
      </c>
      <c r="Q180" s="47" t="inlineStr">
        <is>
          <t>Nature / Ability</t>
        </is>
      </c>
    </row>
    <row r="181">
      <c r="B181" s="47" t="inlineStr">
        <is>
          <t>AI Flags:</t>
        </is>
      </c>
      <c r="E181" s="49" t="inlineStr">
        <is>
          <t>Oran Berry</t>
        </is>
      </c>
      <c r="F181" s="46" t="n"/>
      <c r="G181" s="49" t="inlineStr">
        <is>
          <t>Miracle Seed</t>
        </is>
      </c>
      <c r="H181" s="46" t="n"/>
      <c r="I181" s="49" t="inlineStr">
        <is>
          <t>Charcoal</t>
        </is>
      </c>
      <c r="J181" s="46" t="n"/>
      <c r="K181" s="49" t="inlineStr">
        <is>
          <t>Mystic Water</t>
        </is>
      </c>
      <c r="L181" s="46" t="n"/>
      <c r="M181" s="49" t="inlineStr">
        <is>
          <t>Oran Berry</t>
        </is>
      </c>
      <c r="N181" s="46" t="n"/>
      <c r="O181" s="49" t="inlineStr">
        <is>
          <t>Sharp Beak</t>
        </is>
      </c>
      <c r="P181" s="46" t="n"/>
      <c r="Q181" s="47" t="inlineStr">
        <is>
          <t>Item</t>
        </is>
      </c>
    </row>
    <row r="182">
      <c r="B182" s="44" t="inlineStr">
        <is>
          <t>Smart Trainer</t>
        </is>
      </c>
      <c r="E182" s="51" t="inlineStr">
        <is>
          <t>Fake Out</t>
        </is>
      </c>
      <c r="F182" s="46" t="n"/>
      <c r="G182" s="59" t="inlineStr">
        <is>
          <t>Seed Bomb</t>
        </is>
      </c>
      <c r="H182" s="46" t="n"/>
      <c r="I182" s="58" t="inlineStr">
        <is>
          <t>Flame Charge</t>
        </is>
      </c>
      <c r="J182" s="46" t="n"/>
      <c r="K182" s="61" t="inlineStr">
        <is>
          <t>Water Pulse</t>
        </is>
      </c>
      <c r="L182" s="46" t="n"/>
      <c r="M182" s="50" t="inlineStr">
        <is>
          <t>Topsy-Turvy</t>
        </is>
      </c>
      <c r="N182" s="46" t="n"/>
      <c r="O182" s="60" t="inlineStr">
        <is>
          <t>Acrobatics</t>
        </is>
      </c>
      <c r="P182" s="46" t="n"/>
      <c r="Q182" s="47" t="inlineStr">
        <is>
          <t>Moves</t>
        </is>
      </c>
    </row>
    <row r="183">
      <c r="E183" s="63" t="inlineStr">
        <is>
          <t>Confusion</t>
        </is>
      </c>
      <c r="F183" s="46" t="n"/>
      <c r="G183" s="62" t="inlineStr">
        <is>
          <t>Rollout</t>
        </is>
      </c>
      <c r="H183" s="46" t="n"/>
      <c r="I183" s="63" t="inlineStr">
        <is>
          <t>Psybeam</t>
        </is>
      </c>
      <c r="J183" s="46" t="n"/>
      <c r="K183" s="51" t="inlineStr">
        <is>
          <t>Quick Attack</t>
        </is>
      </c>
      <c r="L183" s="46" t="n"/>
      <c r="M183" s="63" t="inlineStr">
        <is>
          <t>Psybeam</t>
        </is>
      </c>
      <c r="N183" s="46" t="n"/>
      <c r="O183" s="58" t="inlineStr">
        <is>
          <t>Flame Charge</t>
        </is>
      </c>
      <c r="P183" s="46" t="n"/>
    </row>
    <row r="184">
      <c r="E184" s="63" t="inlineStr">
        <is>
          <t>Light Screen</t>
        </is>
      </c>
      <c r="F184" s="46" t="n"/>
      <c r="G184" s="59" t="inlineStr">
        <is>
          <t>Leech Seed</t>
        </is>
      </c>
      <c r="H184" s="46" t="n"/>
      <c r="I184" s="58" t="inlineStr">
        <is>
          <t>Will-O-Wisp</t>
        </is>
      </c>
      <c r="J184" s="46" t="n"/>
      <c r="K184" s="67" t="inlineStr">
        <is>
          <t>Lick</t>
        </is>
      </c>
      <c r="L184" s="46" t="n"/>
      <c r="M184" s="50" t="inlineStr">
        <is>
          <t>Foul Play</t>
        </is>
      </c>
      <c r="N184" s="46" t="n"/>
      <c r="O184" s="51" t="inlineStr">
        <is>
          <t>Quick Attack</t>
        </is>
      </c>
      <c r="P184" s="46" t="n"/>
    </row>
    <row r="185">
      <c r="E185" s="51" t="inlineStr">
        <is>
          <t>Covet</t>
        </is>
      </c>
      <c r="F185" s="46" t="n"/>
      <c r="G185" s="50" t="inlineStr">
        <is>
          <t>Bite</t>
        </is>
      </c>
      <c r="H185" s="46" t="n"/>
      <c r="I185" s="51" t="inlineStr">
        <is>
          <t>Quick Attack</t>
        </is>
      </c>
      <c r="J185" s="46" t="n"/>
      <c r="K185" s="62" t="inlineStr">
        <is>
          <t>Rock Tomb</t>
        </is>
      </c>
      <c r="L185" s="46" t="n"/>
      <c r="M185" s="62" t="inlineStr">
        <is>
          <t>Rock Tomb</t>
        </is>
      </c>
      <c r="N185" s="46" t="n"/>
      <c r="O185" s="60" t="inlineStr">
        <is>
          <t>Roost</t>
        </is>
      </c>
      <c r="P185" s="46" t="n"/>
    </row>
    <row r="186">
      <c r="E186" s="57" t="inlineStr">
        <is>
          <t>Note: Rival - fights once, on the tile in front of the gym door, after the Everstone quest. Same approved six-Pokemon Gen 6 team in every variant (Brendan/May x player's starter). This one: player chose Mudkip.</t>
        </is>
      </c>
    </row>
    <row r="188" ht="20" customHeight="1">
      <c r="B188" s="40" t="inlineStr">
        <is>
          <t>Rival</t>
        </is>
      </c>
      <c r="C188" s="41" t="n"/>
      <c r="D188" s="41" t="n"/>
      <c r="E188" s="42" t="inlineStr">
        <is>
          <t>Rival May</t>
        </is>
      </c>
      <c r="F188" s="41" t="n"/>
      <c r="G188" s="41" t="n"/>
      <c r="H188" s="41" t="n"/>
      <c r="I188" s="41" t="n"/>
      <c r="J188" s="41" t="n"/>
      <c r="K188" s="41" t="n"/>
      <c r="L188" s="41" t="n"/>
      <c r="M188" s="41" t="n"/>
      <c r="N188" s="41" t="n"/>
      <c r="O188" s="41" t="n"/>
      <c r="P188" s="41" t="n"/>
      <c r="Q188" s="41" t="n"/>
    </row>
    <row r="189" ht="69" customHeight="1">
      <c r="E189" s="43">
        <f>IFERROR(_xlfn.IMAGE("https://play.pokemonshowdown.com/sprites/gen5/espurr.png"),"")</f>
        <v/>
      </c>
      <c r="G189" s="43">
        <f>IFERROR(_xlfn.IMAGE("https://play.pokemonshowdown.com/sprites/gen5/chespin.png"),"")</f>
        <v/>
      </c>
      <c r="I189" s="43">
        <f>IFERROR(_xlfn.IMAGE("https://play.pokemonshowdown.com/sprites/gen5/fennekin.png"),"")</f>
        <v/>
      </c>
      <c r="K189" s="43">
        <f>IFERROR(_xlfn.IMAGE("https://play.pokemonshowdown.com/sprites/gen5/froakie.png"),"")</f>
        <v/>
      </c>
      <c r="M189" s="43">
        <f>IFERROR(_xlfn.IMAGE("https://play.pokemonshowdown.com/sprites/gen5/inkay.png"),"")</f>
        <v/>
      </c>
      <c r="O189" s="43">
        <f>IFERROR(_xlfn.IMAGE("https://play.pokemonshowdown.com/sprites/gen5/fletchling.png"),"")</f>
        <v/>
      </c>
      <c r="Q189" s="44" t="inlineStr">
        <is>
          <t>Mandatory</t>
        </is>
      </c>
    </row>
    <row r="190">
      <c r="E190" s="45" t="inlineStr">
        <is>
          <t>Lv 12 Espurr</t>
        </is>
      </c>
      <c r="F190" s="46" t="n"/>
      <c r="G190" s="45" t="inlineStr">
        <is>
          <t>Lv 13 Chespin</t>
        </is>
      </c>
      <c r="H190" s="46" t="n"/>
      <c r="I190" s="45" t="inlineStr">
        <is>
          <t>Lv 13 Fennekin</t>
        </is>
      </c>
      <c r="J190" s="46" t="n"/>
      <c r="K190" s="45" t="inlineStr">
        <is>
          <t>Lv 13 Froakie</t>
        </is>
      </c>
      <c r="L190" s="46" t="n"/>
      <c r="M190" s="45" t="inlineStr">
        <is>
          <t>Lv 13 Inkay</t>
        </is>
      </c>
      <c r="N190" s="46" t="n"/>
      <c r="O190" s="45" t="inlineStr">
        <is>
          <t>Lv 14 Fletchling</t>
        </is>
      </c>
      <c r="P190" s="46" t="n"/>
      <c r="Q190" s="47" t="inlineStr">
        <is>
          <t>Pokémon</t>
        </is>
      </c>
    </row>
    <row r="191">
      <c r="E191" s="48" t="inlineStr">
        <is>
          <t>Mild</t>
        </is>
      </c>
      <c r="F191" s="48" t="inlineStr">
        <is>
          <t>Infiltrator</t>
        </is>
      </c>
      <c r="G191" s="48" t="inlineStr">
        <is>
          <t>Adamant</t>
        </is>
      </c>
      <c r="H191" s="48" t="inlineStr">
        <is>
          <t>Bulletproof</t>
        </is>
      </c>
      <c r="I191" s="48" t="inlineStr">
        <is>
          <t>Mild</t>
        </is>
      </c>
      <c r="J191" s="48" t="inlineStr">
        <is>
          <t>Blaze</t>
        </is>
      </c>
      <c r="K191" s="48" t="inlineStr">
        <is>
          <t>Mild</t>
        </is>
      </c>
      <c r="L191" s="48" t="inlineStr">
        <is>
          <t>Protean</t>
        </is>
      </c>
      <c r="M191" s="48" t="inlineStr">
        <is>
          <t>Naughty</t>
        </is>
      </c>
      <c r="N191" s="48" t="inlineStr">
        <is>
          <t>Contrary</t>
        </is>
      </c>
      <c r="O191" s="48" t="inlineStr">
        <is>
          <t>Adamant</t>
        </is>
      </c>
      <c r="P191" s="48" t="inlineStr">
        <is>
          <t>Gale Wings</t>
        </is>
      </c>
      <c r="Q191" s="47" t="inlineStr">
        <is>
          <t>Nature / Ability</t>
        </is>
      </c>
    </row>
    <row r="192">
      <c r="B192" s="47" t="inlineStr">
        <is>
          <t>AI Flags:</t>
        </is>
      </c>
      <c r="E192" s="49" t="inlineStr">
        <is>
          <t>Oran Berry</t>
        </is>
      </c>
      <c r="F192" s="46" t="n"/>
      <c r="G192" s="49" t="inlineStr">
        <is>
          <t>Miracle Seed</t>
        </is>
      </c>
      <c r="H192" s="46" t="n"/>
      <c r="I192" s="49" t="inlineStr">
        <is>
          <t>Charcoal</t>
        </is>
      </c>
      <c r="J192" s="46" t="n"/>
      <c r="K192" s="49" t="inlineStr">
        <is>
          <t>Mystic Water</t>
        </is>
      </c>
      <c r="L192" s="46" t="n"/>
      <c r="M192" s="49" t="inlineStr">
        <is>
          <t>Oran Berry</t>
        </is>
      </c>
      <c r="N192" s="46" t="n"/>
      <c r="O192" s="49" t="inlineStr">
        <is>
          <t>Sharp Beak</t>
        </is>
      </c>
      <c r="P192" s="46" t="n"/>
      <c r="Q192" s="47" t="inlineStr">
        <is>
          <t>Item</t>
        </is>
      </c>
    </row>
    <row r="193">
      <c r="B193" s="44" t="inlineStr">
        <is>
          <t>Smart Trainer</t>
        </is>
      </c>
      <c r="E193" s="51" t="inlineStr">
        <is>
          <t>Fake Out</t>
        </is>
      </c>
      <c r="F193" s="46" t="n"/>
      <c r="G193" s="59" t="inlineStr">
        <is>
          <t>Seed Bomb</t>
        </is>
      </c>
      <c r="H193" s="46" t="n"/>
      <c r="I193" s="58" t="inlineStr">
        <is>
          <t>Flame Charge</t>
        </is>
      </c>
      <c r="J193" s="46" t="n"/>
      <c r="K193" s="61" t="inlineStr">
        <is>
          <t>Water Pulse</t>
        </is>
      </c>
      <c r="L193" s="46" t="n"/>
      <c r="M193" s="50" t="inlineStr">
        <is>
          <t>Topsy-Turvy</t>
        </is>
      </c>
      <c r="N193" s="46" t="n"/>
      <c r="O193" s="60" t="inlineStr">
        <is>
          <t>Acrobatics</t>
        </is>
      </c>
      <c r="P193" s="46" t="n"/>
      <c r="Q193" s="47" t="inlineStr">
        <is>
          <t>Moves</t>
        </is>
      </c>
    </row>
    <row r="194">
      <c r="E194" s="63" t="inlineStr">
        <is>
          <t>Confusion</t>
        </is>
      </c>
      <c r="F194" s="46" t="n"/>
      <c r="G194" s="62" t="inlineStr">
        <is>
          <t>Rollout</t>
        </is>
      </c>
      <c r="H194" s="46" t="n"/>
      <c r="I194" s="63" t="inlineStr">
        <is>
          <t>Psybeam</t>
        </is>
      </c>
      <c r="J194" s="46" t="n"/>
      <c r="K194" s="51" t="inlineStr">
        <is>
          <t>Quick Attack</t>
        </is>
      </c>
      <c r="L194" s="46" t="n"/>
      <c r="M194" s="63" t="inlineStr">
        <is>
          <t>Psybeam</t>
        </is>
      </c>
      <c r="N194" s="46" t="n"/>
      <c r="O194" s="58" t="inlineStr">
        <is>
          <t>Flame Charge</t>
        </is>
      </c>
      <c r="P194" s="46" t="n"/>
    </row>
    <row r="195">
      <c r="E195" s="63" t="inlineStr">
        <is>
          <t>Light Screen</t>
        </is>
      </c>
      <c r="F195" s="46" t="n"/>
      <c r="G195" s="59" t="inlineStr">
        <is>
          <t>Leech Seed</t>
        </is>
      </c>
      <c r="H195" s="46" t="n"/>
      <c r="I195" s="58" t="inlineStr">
        <is>
          <t>Will-O-Wisp</t>
        </is>
      </c>
      <c r="J195" s="46" t="n"/>
      <c r="K195" s="67" t="inlineStr">
        <is>
          <t>Lick</t>
        </is>
      </c>
      <c r="L195" s="46" t="n"/>
      <c r="M195" s="50" t="inlineStr">
        <is>
          <t>Foul Play</t>
        </is>
      </c>
      <c r="N195" s="46" t="n"/>
      <c r="O195" s="51" t="inlineStr">
        <is>
          <t>Quick Attack</t>
        </is>
      </c>
      <c r="P195" s="46" t="n"/>
    </row>
    <row r="196">
      <c r="E196" s="51" t="inlineStr">
        <is>
          <t>Covet</t>
        </is>
      </c>
      <c r="F196" s="46" t="n"/>
      <c r="G196" s="50" t="inlineStr">
        <is>
          <t>Bite</t>
        </is>
      </c>
      <c r="H196" s="46" t="n"/>
      <c r="I196" s="51" t="inlineStr">
        <is>
          <t>Quick Attack</t>
        </is>
      </c>
      <c r="J196" s="46" t="n"/>
      <c r="K196" s="62" t="inlineStr">
        <is>
          <t>Rock Tomb</t>
        </is>
      </c>
      <c r="L196" s="46" t="n"/>
      <c r="M196" s="62" t="inlineStr">
        <is>
          <t>Rock Tomb</t>
        </is>
      </c>
      <c r="N196" s="46" t="n"/>
      <c r="O196" s="60" t="inlineStr">
        <is>
          <t>Roost</t>
        </is>
      </c>
      <c r="P196" s="46" t="n"/>
    </row>
    <row r="197">
      <c r="E197" s="57" t="inlineStr">
        <is>
          <t>Note: Rival - fights once, on the tile in front of the gym door, after the Everstone quest. Same approved six-Pokemon Gen 6 team in every variant (Brendan/May x player's starter). This one: player chose Treecko.</t>
        </is>
      </c>
    </row>
    <row r="199" ht="20" customHeight="1">
      <c r="B199" s="40" t="inlineStr">
        <is>
          <t>Rival</t>
        </is>
      </c>
      <c r="C199" s="41" t="n"/>
      <c r="D199" s="41" t="n"/>
      <c r="E199" s="42" t="inlineStr">
        <is>
          <t>Rival May</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IFERROR(_xlfn.IMAGE("https://play.pokemonshowdown.com/sprites/gen5/espurr.png"),"")</f>
        <v/>
      </c>
      <c r="G200" s="43">
        <f>IFERROR(_xlfn.IMAGE("https://play.pokemonshowdown.com/sprites/gen5/chespin.png"),"")</f>
        <v/>
      </c>
      <c r="I200" s="43">
        <f>IFERROR(_xlfn.IMAGE("https://play.pokemonshowdown.com/sprites/gen5/fennekin.png"),"")</f>
        <v/>
      </c>
      <c r="K200" s="43">
        <f>IFERROR(_xlfn.IMAGE("https://play.pokemonshowdown.com/sprites/gen5/froakie.png"),"")</f>
        <v/>
      </c>
      <c r="M200" s="43">
        <f>IFERROR(_xlfn.IMAGE("https://play.pokemonshowdown.com/sprites/gen5/inkay.png"),"")</f>
        <v/>
      </c>
      <c r="O200" s="43">
        <f>IFERROR(_xlfn.IMAGE("https://play.pokemonshowdown.com/sprites/gen5/fletchling.png"),"")</f>
        <v/>
      </c>
      <c r="Q200" s="44" t="inlineStr">
        <is>
          <t>Mandatory</t>
        </is>
      </c>
    </row>
    <row r="201">
      <c r="E201" s="45" t="inlineStr">
        <is>
          <t>Lv 12 Espurr</t>
        </is>
      </c>
      <c r="F201" s="46" t="n"/>
      <c r="G201" s="45" t="inlineStr">
        <is>
          <t>Lv 13 Chespin</t>
        </is>
      </c>
      <c r="H201" s="46" t="n"/>
      <c r="I201" s="45" t="inlineStr">
        <is>
          <t>Lv 13 Fennekin</t>
        </is>
      </c>
      <c r="J201" s="46" t="n"/>
      <c r="K201" s="45" t="inlineStr">
        <is>
          <t>Lv 13 Froakie</t>
        </is>
      </c>
      <c r="L201" s="46" t="n"/>
      <c r="M201" s="45" t="inlineStr">
        <is>
          <t>Lv 13 Inkay</t>
        </is>
      </c>
      <c r="N201" s="46" t="n"/>
      <c r="O201" s="45" t="inlineStr">
        <is>
          <t>Lv 14 Fletchling</t>
        </is>
      </c>
      <c r="P201" s="46" t="n"/>
      <c r="Q201" s="47" t="inlineStr">
        <is>
          <t>Pokémon</t>
        </is>
      </c>
    </row>
    <row r="202">
      <c r="E202" s="48" t="inlineStr">
        <is>
          <t>Mild</t>
        </is>
      </c>
      <c r="F202" s="48" t="inlineStr">
        <is>
          <t>Infiltrator</t>
        </is>
      </c>
      <c r="G202" s="48" t="inlineStr">
        <is>
          <t>Adamant</t>
        </is>
      </c>
      <c r="H202" s="48" t="inlineStr">
        <is>
          <t>Bulletproof</t>
        </is>
      </c>
      <c r="I202" s="48" t="inlineStr">
        <is>
          <t>Mild</t>
        </is>
      </c>
      <c r="J202" s="48" t="inlineStr">
        <is>
          <t>Blaze</t>
        </is>
      </c>
      <c r="K202" s="48" t="inlineStr">
        <is>
          <t>Mild</t>
        </is>
      </c>
      <c r="L202" s="48" t="inlineStr">
        <is>
          <t>Protean</t>
        </is>
      </c>
      <c r="M202" s="48" t="inlineStr">
        <is>
          <t>Naughty</t>
        </is>
      </c>
      <c r="N202" s="48" t="inlineStr">
        <is>
          <t>Contrary</t>
        </is>
      </c>
      <c r="O202" s="48" t="inlineStr">
        <is>
          <t>Adamant</t>
        </is>
      </c>
      <c r="P202" s="48" t="inlineStr">
        <is>
          <t>Gale Wings</t>
        </is>
      </c>
      <c r="Q202" s="47" t="inlineStr">
        <is>
          <t>Nature / Ability</t>
        </is>
      </c>
    </row>
    <row r="203">
      <c r="B203" s="47" t="inlineStr">
        <is>
          <t>AI Flags:</t>
        </is>
      </c>
      <c r="E203" s="49" t="inlineStr">
        <is>
          <t>Oran Berry</t>
        </is>
      </c>
      <c r="F203" s="46" t="n"/>
      <c r="G203" s="49" t="inlineStr">
        <is>
          <t>Miracle Seed</t>
        </is>
      </c>
      <c r="H203" s="46" t="n"/>
      <c r="I203" s="49" t="inlineStr">
        <is>
          <t>Charcoal</t>
        </is>
      </c>
      <c r="J203" s="46" t="n"/>
      <c r="K203" s="49" t="inlineStr">
        <is>
          <t>Mystic Water</t>
        </is>
      </c>
      <c r="L203" s="46" t="n"/>
      <c r="M203" s="49" t="inlineStr">
        <is>
          <t>Oran Berry</t>
        </is>
      </c>
      <c r="N203" s="46" t="n"/>
      <c r="O203" s="49" t="inlineStr">
        <is>
          <t>Sharp Beak</t>
        </is>
      </c>
      <c r="P203" s="46" t="n"/>
      <c r="Q203" s="47" t="inlineStr">
        <is>
          <t>Item</t>
        </is>
      </c>
    </row>
    <row r="204">
      <c r="B204" s="44" t="inlineStr">
        <is>
          <t>Smart Trainer</t>
        </is>
      </c>
      <c r="E204" s="51" t="inlineStr">
        <is>
          <t>Fake Out</t>
        </is>
      </c>
      <c r="F204" s="46" t="n"/>
      <c r="G204" s="59" t="inlineStr">
        <is>
          <t>Seed Bomb</t>
        </is>
      </c>
      <c r="H204" s="46" t="n"/>
      <c r="I204" s="58" t="inlineStr">
        <is>
          <t>Flame Charge</t>
        </is>
      </c>
      <c r="J204" s="46" t="n"/>
      <c r="K204" s="61" t="inlineStr">
        <is>
          <t>Water Pulse</t>
        </is>
      </c>
      <c r="L204" s="46" t="n"/>
      <c r="M204" s="50" t="inlineStr">
        <is>
          <t>Topsy-Turvy</t>
        </is>
      </c>
      <c r="N204" s="46" t="n"/>
      <c r="O204" s="60" t="inlineStr">
        <is>
          <t>Acrobatics</t>
        </is>
      </c>
      <c r="P204" s="46" t="n"/>
      <c r="Q204" s="47" t="inlineStr">
        <is>
          <t>Moves</t>
        </is>
      </c>
    </row>
    <row r="205">
      <c r="E205" s="63" t="inlineStr">
        <is>
          <t>Confusion</t>
        </is>
      </c>
      <c r="F205" s="46" t="n"/>
      <c r="G205" s="62" t="inlineStr">
        <is>
          <t>Rollout</t>
        </is>
      </c>
      <c r="H205" s="46" t="n"/>
      <c r="I205" s="63" t="inlineStr">
        <is>
          <t>Psybeam</t>
        </is>
      </c>
      <c r="J205" s="46" t="n"/>
      <c r="K205" s="51" t="inlineStr">
        <is>
          <t>Quick Attack</t>
        </is>
      </c>
      <c r="L205" s="46" t="n"/>
      <c r="M205" s="63" t="inlineStr">
        <is>
          <t>Psybeam</t>
        </is>
      </c>
      <c r="N205" s="46" t="n"/>
      <c r="O205" s="58" t="inlineStr">
        <is>
          <t>Flame Charge</t>
        </is>
      </c>
      <c r="P205" s="46" t="n"/>
    </row>
    <row r="206">
      <c r="E206" s="63" t="inlineStr">
        <is>
          <t>Light Screen</t>
        </is>
      </c>
      <c r="F206" s="46" t="n"/>
      <c r="G206" s="59" t="inlineStr">
        <is>
          <t>Leech Seed</t>
        </is>
      </c>
      <c r="H206" s="46" t="n"/>
      <c r="I206" s="58" t="inlineStr">
        <is>
          <t>Will-O-Wisp</t>
        </is>
      </c>
      <c r="J206" s="46" t="n"/>
      <c r="K206" s="67" t="inlineStr">
        <is>
          <t>Lick</t>
        </is>
      </c>
      <c r="L206" s="46" t="n"/>
      <c r="M206" s="50" t="inlineStr">
        <is>
          <t>Foul Play</t>
        </is>
      </c>
      <c r="N206" s="46" t="n"/>
      <c r="O206" s="51" t="inlineStr">
        <is>
          <t>Quick Attack</t>
        </is>
      </c>
      <c r="P206" s="46" t="n"/>
    </row>
    <row r="207">
      <c r="E207" s="51" t="inlineStr">
        <is>
          <t>Covet</t>
        </is>
      </c>
      <c r="F207" s="46" t="n"/>
      <c r="G207" s="50" t="inlineStr">
        <is>
          <t>Bite</t>
        </is>
      </c>
      <c r="H207" s="46" t="n"/>
      <c r="I207" s="51" t="inlineStr">
        <is>
          <t>Quick Attack</t>
        </is>
      </c>
      <c r="J207" s="46" t="n"/>
      <c r="K207" s="62" t="inlineStr">
        <is>
          <t>Rock Tomb</t>
        </is>
      </c>
      <c r="L207" s="46" t="n"/>
      <c r="M207" s="62" t="inlineStr">
        <is>
          <t>Rock Tomb</t>
        </is>
      </c>
      <c r="N207" s="46" t="n"/>
      <c r="O207" s="60" t="inlineStr">
        <is>
          <t>Roost</t>
        </is>
      </c>
      <c r="P207" s="46" t="n"/>
    </row>
    <row r="208">
      <c r="E208" s="57" t="inlineStr">
        <is>
          <t>Note: Rival - fights once, on the tile in front of the gym door, after the Everstone quest. Same approved six-Pokemon Gen 6 team in every variant (Brendan/May x player's starter). This one: player chose Torchic.</t>
        </is>
      </c>
    </row>
    <row r="210" ht="20" customHeight="1">
      <c r="B210" s="40" t="inlineStr">
        <is>
          <t>Rival</t>
        </is>
      </c>
      <c r="C210" s="41" t="n"/>
      <c r="D210" s="41" t="n"/>
      <c r="E210" s="42" t="inlineStr">
        <is>
          <t>Rival May</t>
        </is>
      </c>
      <c r="F210" s="41" t="n"/>
      <c r="G210" s="41" t="n"/>
      <c r="H210" s="41" t="n"/>
      <c r="I210" s="41" t="n"/>
      <c r="J210" s="41" t="n"/>
      <c r="K210" s="41" t="n"/>
      <c r="L210" s="41" t="n"/>
      <c r="M210" s="41" t="n"/>
      <c r="N210" s="41" t="n"/>
      <c r="O210" s="41" t="n"/>
      <c r="P210" s="41" t="n"/>
      <c r="Q210" s="41" t="n"/>
    </row>
    <row r="211" ht="69" customHeight="1">
      <c r="E211" s="43">
        <f>IFERROR(_xlfn.IMAGE("https://play.pokemonshowdown.com/sprites/gen5/espurr.png"),"")</f>
        <v/>
      </c>
      <c r="G211" s="43">
        <f>IFERROR(_xlfn.IMAGE("https://play.pokemonshowdown.com/sprites/gen5/chespin.png"),"")</f>
        <v/>
      </c>
      <c r="I211" s="43">
        <f>IFERROR(_xlfn.IMAGE("https://play.pokemonshowdown.com/sprites/gen5/fennekin.png"),"")</f>
        <v/>
      </c>
      <c r="K211" s="43">
        <f>IFERROR(_xlfn.IMAGE("https://play.pokemonshowdown.com/sprites/gen5/froakie.png"),"")</f>
        <v/>
      </c>
      <c r="M211" s="43">
        <f>IFERROR(_xlfn.IMAGE("https://play.pokemonshowdown.com/sprites/gen5/inkay.png"),"")</f>
        <v/>
      </c>
      <c r="O211" s="43">
        <f>IFERROR(_xlfn.IMAGE("https://play.pokemonshowdown.com/sprites/gen5/fletchling.png"),"")</f>
        <v/>
      </c>
      <c r="Q211" s="44" t="inlineStr">
        <is>
          <t>Mandatory</t>
        </is>
      </c>
    </row>
    <row r="212">
      <c r="E212" s="45" t="inlineStr">
        <is>
          <t>Lv 12 Espurr</t>
        </is>
      </c>
      <c r="F212" s="46" t="n"/>
      <c r="G212" s="45" t="inlineStr">
        <is>
          <t>Lv 13 Chespin</t>
        </is>
      </c>
      <c r="H212" s="46" t="n"/>
      <c r="I212" s="45" t="inlineStr">
        <is>
          <t>Lv 13 Fennekin</t>
        </is>
      </c>
      <c r="J212" s="46" t="n"/>
      <c r="K212" s="45" t="inlineStr">
        <is>
          <t>Lv 13 Froakie</t>
        </is>
      </c>
      <c r="L212" s="46" t="n"/>
      <c r="M212" s="45" t="inlineStr">
        <is>
          <t>Lv 13 Inkay</t>
        </is>
      </c>
      <c r="N212" s="46" t="n"/>
      <c r="O212" s="45" t="inlineStr">
        <is>
          <t>Lv 14 Fletchling</t>
        </is>
      </c>
      <c r="P212" s="46" t="n"/>
      <c r="Q212" s="47" t="inlineStr">
        <is>
          <t>Pokémon</t>
        </is>
      </c>
    </row>
    <row r="213">
      <c r="E213" s="48" t="inlineStr">
        <is>
          <t>Mild</t>
        </is>
      </c>
      <c r="F213" s="48" t="inlineStr">
        <is>
          <t>Infiltrator</t>
        </is>
      </c>
      <c r="G213" s="48" t="inlineStr">
        <is>
          <t>Adamant</t>
        </is>
      </c>
      <c r="H213" s="48" t="inlineStr">
        <is>
          <t>Bulletproof</t>
        </is>
      </c>
      <c r="I213" s="48" t="inlineStr">
        <is>
          <t>Mild</t>
        </is>
      </c>
      <c r="J213" s="48" t="inlineStr">
        <is>
          <t>Blaze</t>
        </is>
      </c>
      <c r="K213" s="48" t="inlineStr">
        <is>
          <t>Mild</t>
        </is>
      </c>
      <c r="L213" s="48" t="inlineStr">
        <is>
          <t>Protean</t>
        </is>
      </c>
      <c r="M213" s="48" t="inlineStr">
        <is>
          <t>Naughty</t>
        </is>
      </c>
      <c r="N213" s="48" t="inlineStr">
        <is>
          <t>Contrary</t>
        </is>
      </c>
      <c r="O213" s="48" t="inlineStr">
        <is>
          <t>Adamant</t>
        </is>
      </c>
      <c r="P213" s="48" t="inlineStr">
        <is>
          <t>Gale Wings</t>
        </is>
      </c>
      <c r="Q213" s="47" t="inlineStr">
        <is>
          <t>Nature / Ability</t>
        </is>
      </c>
    </row>
    <row r="214">
      <c r="B214" s="47" t="inlineStr">
        <is>
          <t>AI Flags:</t>
        </is>
      </c>
      <c r="E214" s="49" t="inlineStr">
        <is>
          <t>Oran Berry</t>
        </is>
      </c>
      <c r="F214" s="46" t="n"/>
      <c r="G214" s="49" t="inlineStr">
        <is>
          <t>Miracle Seed</t>
        </is>
      </c>
      <c r="H214" s="46" t="n"/>
      <c r="I214" s="49" t="inlineStr">
        <is>
          <t>Charcoal</t>
        </is>
      </c>
      <c r="J214" s="46" t="n"/>
      <c r="K214" s="49" t="inlineStr">
        <is>
          <t>Mystic Water</t>
        </is>
      </c>
      <c r="L214" s="46" t="n"/>
      <c r="M214" s="49" t="inlineStr">
        <is>
          <t>Oran Berry</t>
        </is>
      </c>
      <c r="N214" s="46" t="n"/>
      <c r="O214" s="49" t="inlineStr">
        <is>
          <t>Sharp Beak</t>
        </is>
      </c>
      <c r="P214" s="46" t="n"/>
      <c r="Q214" s="47" t="inlineStr">
        <is>
          <t>Item</t>
        </is>
      </c>
    </row>
    <row r="215">
      <c r="B215" s="44" t="inlineStr">
        <is>
          <t>Smart Trainer</t>
        </is>
      </c>
      <c r="E215" s="51" t="inlineStr">
        <is>
          <t>Fake Out</t>
        </is>
      </c>
      <c r="F215" s="46" t="n"/>
      <c r="G215" s="59" t="inlineStr">
        <is>
          <t>Seed Bomb</t>
        </is>
      </c>
      <c r="H215" s="46" t="n"/>
      <c r="I215" s="58" t="inlineStr">
        <is>
          <t>Flame Charge</t>
        </is>
      </c>
      <c r="J215" s="46" t="n"/>
      <c r="K215" s="61" t="inlineStr">
        <is>
          <t>Water Pulse</t>
        </is>
      </c>
      <c r="L215" s="46" t="n"/>
      <c r="M215" s="50" t="inlineStr">
        <is>
          <t>Topsy-Turvy</t>
        </is>
      </c>
      <c r="N215" s="46" t="n"/>
      <c r="O215" s="60" t="inlineStr">
        <is>
          <t>Acrobatics</t>
        </is>
      </c>
      <c r="P215" s="46" t="n"/>
      <c r="Q215" s="47" t="inlineStr">
        <is>
          <t>Moves</t>
        </is>
      </c>
    </row>
    <row r="216">
      <c r="E216" s="63" t="inlineStr">
        <is>
          <t>Confusion</t>
        </is>
      </c>
      <c r="F216" s="46" t="n"/>
      <c r="G216" s="62" t="inlineStr">
        <is>
          <t>Rollout</t>
        </is>
      </c>
      <c r="H216" s="46" t="n"/>
      <c r="I216" s="63" t="inlineStr">
        <is>
          <t>Psybeam</t>
        </is>
      </c>
      <c r="J216" s="46" t="n"/>
      <c r="K216" s="51" t="inlineStr">
        <is>
          <t>Quick Attack</t>
        </is>
      </c>
      <c r="L216" s="46" t="n"/>
      <c r="M216" s="63" t="inlineStr">
        <is>
          <t>Psybeam</t>
        </is>
      </c>
      <c r="N216" s="46" t="n"/>
      <c r="O216" s="58" t="inlineStr">
        <is>
          <t>Flame Charge</t>
        </is>
      </c>
      <c r="P216" s="46" t="n"/>
    </row>
    <row r="217">
      <c r="E217" s="63" t="inlineStr">
        <is>
          <t>Light Screen</t>
        </is>
      </c>
      <c r="F217" s="46" t="n"/>
      <c r="G217" s="59" t="inlineStr">
        <is>
          <t>Leech Seed</t>
        </is>
      </c>
      <c r="H217" s="46" t="n"/>
      <c r="I217" s="58" t="inlineStr">
        <is>
          <t>Will-O-Wisp</t>
        </is>
      </c>
      <c r="J217" s="46" t="n"/>
      <c r="K217" s="67" t="inlineStr">
        <is>
          <t>Lick</t>
        </is>
      </c>
      <c r="L217" s="46" t="n"/>
      <c r="M217" s="50" t="inlineStr">
        <is>
          <t>Foul Play</t>
        </is>
      </c>
      <c r="N217" s="46" t="n"/>
      <c r="O217" s="51" t="inlineStr">
        <is>
          <t>Quick Attack</t>
        </is>
      </c>
      <c r="P217" s="46" t="n"/>
    </row>
    <row r="218">
      <c r="E218" s="51" t="inlineStr">
        <is>
          <t>Covet</t>
        </is>
      </c>
      <c r="F218" s="46" t="n"/>
      <c r="G218" s="50" t="inlineStr">
        <is>
          <t>Bite</t>
        </is>
      </c>
      <c r="H218" s="46" t="n"/>
      <c r="I218" s="51" t="inlineStr">
        <is>
          <t>Quick Attack</t>
        </is>
      </c>
      <c r="J218" s="46" t="n"/>
      <c r="K218" s="62" t="inlineStr">
        <is>
          <t>Rock Tomb</t>
        </is>
      </c>
      <c r="L218" s="46" t="n"/>
      <c r="M218" s="62" t="inlineStr">
        <is>
          <t>Rock Tomb</t>
        </is>
      </c>
      <c r="N218" s="46" t="n"/>
      <c r="O218" s="60" t="inlineStr">
        <is>
          <t>Roost</t>
        </is>
      </c>
      <c r="P218" s="46" t="n"/>
    </row>
    <row r="219">
      <c r="E219" s="57" t="inlineStr">
        <is>
          <t>Note: Rival - fights once, on the tile in front of the gym door, after the Everstone quest. Same approved six-Pokemon Gen 6 team in every variant (Brendan/May x player's starter). This one: player chose Mudkip.</t>
        </is>
      </c>
    </row>
    <row r="221" ht="24" customHeight="1">
      <c r="B221" s="38" t="inlineStr">
        <is>
          <t>Petalburg City - Gym</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Youngster</t>
        </is>
      </c>
      <c r="C223" s="41" t="n"/>
      <c r="D223" s="41" t="n"/>
      <c r="E223" s="42" t="inlineStr">
        <is>
          <t>Youngster Randall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IFERROR(_xlfn.IMAGE("https://play.pokemonshowdown.com/sprites/gen5/aipom.png"),"")</f>
        <v/>
      </c>
      <c r="G224" s="43">
        <f>IFERROR(_xlfn.IMAGE("https://play.pokemonshowdown.com/sprites/gen5/minccino.png"),"")</f>
        <v/>
      </c>
      <c r="I224" s="43">
        <f>IFERROR(_xlfn.IMAGE("https://play.pokemonshowdown.com/sprites/gen5/whismur.png"),"")</f>
        <v/>
      </c>
      <c r="K224" s="43">
        <f>IFERROR(_xlfn.IMAGE("https://play.pokemonshowdown.com/sprites/gen5/teddiursa.png"),"")</f>
        <v/>
      </c>
      <c r="Q224" s="44" t="inlineStr">
        <is>
          <t>Mandatory
Items: Potion</t>
        </is>
      </c>
    </row>
    <row r="225">
      <c r="E225" s="45" t="inlineStr">
        <is>
          <t>Lv 13 Aipom</t>
        </is>
      </c>
      <c r="F225" s="46" t="n"/>
      <c r="G225" s="45" t="inlineStr">
        <is>
          <t>Lv 12 Minccino</t>
        </is>
      </c>
      <c r="H225" s="46" t="n"/>
      <c r="I225" s="45" t="inlineStr">
        <is>
          <t>Lv 13 Whismur</t>
        </is>
      </c>
      <c r="J225" s="46" t="n"/>
      <c r="K225" s="45" t="inlineStr">
        <is>
          <t>Lv 13 Teddiursa</t>
        </is>
      </c>
      <c r="L225" s="46" t="n"/>
      <c r="Q225" s="47" t="inlineStr">
        <is>
          <t>Pokémon</t>
        </is>
      </c>
    </row>
    <row r="226">
      <c r="E226" s="48" t="inlineStr">
        <is>
          <t>Adamant</t>
        </is>
      </c>
      <c r="F226" s="48" t="inlineStr">
        <is>
          <t>Technician</t>
        </is>
      </c>
      <c r="G226" s="48" t="inlineStr">
        <is>
          <t>Adamant</t>
        </is>
      </c>
      <c r="H226" s="48" t="inlineStr">
        <is>
          <t>Skill Link</t>
        </is>
      </c>
      <c r="I226" s="48" t="inlineStr">
        <is>
          <t>Naughty</t>
        </is>
      </c>
      <c r="J226" s="48" t="inlineStr">
        <is>
          <t>Soundproof</t>
        </is>
      </c>
      <c r="K226" s="48" t="inlineStr">
        <is>
          <t>Adamant</t>
        </is>
      </c>
      <c r="L226" s="48" t="inlineStr">
        <is>
          <t>Quick Feet</t>
        </is>
      </c>
      <c r="Q226" s="47" t="inlineStr">
        <is>
          <t>Nature / Ability</t>
        </is>
      </c>
    </row>
    <row r="227">
      <c r="B227" s="47" t="inlineStr">
        <is>
          <t>AI Flags:</t>
        </is>
      </c>
      <c r="E227" s="49" t="inlineStr">
        <is>
          <t>Silk Scarf</t>
        </is>
      </c>
      <c r="F227" s="46" t="n"/>
      <c r="G227" s="49" t="inlineStr">
        <is>
          <t>Oran Berry</t>
        </is>
      </c>
      <c r="H227" s="46" t="n"/>
      <c r="I227" s="49" t="inlineStr">
        <is>
          <t>Sitrus Berry</t>
        </is>
      </c>
      <c r="J227" s="46" t="n"/>
      <c r="K227" s="49" t="inlineStr">
        <is>
          <t>Toxic Orb</t>
        </is>
      </c>
      <c r="L227" s="46" t="n"/>
      <c r="Q227" s="47" t="inlineStr">
        <is>
          <t>Item</t>
        </is>
      </c>
    </row>
    <row r="228">
      <c r="B228" s="44" t="inlineStr">
        <is>
          <t>Smart Trainer</t>
        </is>
      </c>
      <c r="E228" s="51" t="inlineStr">
        <is>
          <t>Fake Out</t>
        </is>
      </c>
      <c r="F228" s="46" t="n"/>
      <c r="G228" s="51" t="inlineStr">
        <is>
          <t>Tail Slap</t>
        </is>
      </c>
      <c r="H228" s="46" t="n"/>
      <c r="I228" s="51" t="inlineStr">
        <is>
          <t>Hyper Voice</t>
        </is>
      </c>
      <c r="J228" s="46" t="n"/>
      <c r="K228" s="51" t="inlineStr">
        <is>
          <t>Slash</t>
        </is>
      </c>
      <c r="L228" s="46" t="n"/>
      <c r="Q228" s="47" t="inlineStr">
        <is>
          <t>Moves</t>
        </is>
      </c>
    </row>
    <row r="229">
      <c r="E229" s="51" t="inlineStr">
        <is>
          <t>Quick Attack</t>
        </is>
      </c>
      <c r="F229" s="46" t="n"/>
      <c r="G229" s="59" t="inlineStr">
        <is>
          <t>Bullet Seed</t>
        </is>
      </c>
      <c r="H229" s="46" t="n"/>
      <c r="I229" s="51" t="inlineStr">
        <is>
          <t>Echoed Voice</t>
        </is>
      </c>
      <c r="J229" s="46" t="n"/>
      <c r="K229" s="67" t="inlineStr">
        <is>
          <t>Shadow Claw</t>
        </is>
      </c>
      <c r="L229" s="46" t="n"/>
    </row>
    <row r="230">
      <c r="E230" s="54" t="inlineStr">
        <is>
          <t>U-turn</t>
        </is>
      </c>
      <c r="F230" s="46" t="n"/>
      <c r="G230" s="62" t="inlineStr">
        <is>
          <t>Rock Blast</t>
        </is>
      </c>
      <c r="H230" s="46" t="n"/>
      <c r="I230" s="50" t="inlineStr">
        <is>
          <t>Bite</t>
        </is>
      </c>
      <c r="J230" s="46" t="n"/>
      <c r="K230" s="62" t="inlineStr">
        <is>
          <t>Rock Tomb</t>
        </is>
      </c>
      <c r="L230" s="46" t="n"/>
    </row>
    <row r="231">
      <c r="E231" s="50" t="inlineStr">
        <is>
          <t>Pursuit</t>
        </is>
      </c>
      <c r="F231" s="46" t="n"/>
      <c r="G231" s="51" t="inlineStr">
        <is>
          <t>Encore</t>
        </is>
      </c>
      <c r="H231" s="46" t="n"/>
      <c r="I231" s="51" t="inlineStr">
        <is>
          <t>Supersonic</t>
        </is>
      </c>
      <c r="J231" s="46" t="n"/>
      <c r="K231" s="51" t="inlineStr">
        <is>
          <t>Protect</t>
        </is>
      </c>
      <c r="L231" s="46" t="n"/>
    </row>
    <row r="232">
      <c r="E232" s="57" t="inlineStr">
        <is>
          <t>Note: Gym Youngster. Rooms unlock in order Randall -&gt; Alexia -&gt; Jody; Norman checks all three.</t>
        </is>
      </c>
    </row>
    <row r="234" ht="20" customHeight="1">
      <c r="B234" s="40" t="inlineStr">
        <is>
          <t>Cooltrainer</t>
        </is>
      </c>
      <c r="C234" s="41" t="n"/>
      <c r="D234" s="41" t="n"/>
      <c r="E234" s="42" t="inlineStr">
        <is>
          <t>Cooltrainer Alexia</t>
        </is>
      </c>
      <c r="F234" s="41" t="n"/>
      <c r="G234" s="41" t="n"/>
      <c r="H234" s="41" t="n"/>
      <c r="I234" s="41" t="n"/>
      <c r="J234" s="41" t="n"/>
      <c r="K234" s="41" t="n"/>
      <c r="L234" s="41" t="n"/>
      <c r="M234" s="41" t="n"/>
      <c r="N234" s="41" t="n"/>
      <c r="O234" s="41" t="n"/>
      <c r="P234" s="41" t="n"/>
      <c r="Q234" s="41" t="n"/>
    </row>
    <row r="235" ht="69" customHeight="1">
      <c r="E235" s="43">
        <f>IFERROR(_xlfn.IMAGE("https://play.pokemonshowdown.com/sprites/gen5/buneary.png"),"")</f>
        <v/>
      </c>
      <c r="G235" s="43">
        <f>IFERROR(_xlfn.IMAGE("https://play.pokemonshowdown.com/sprites/gen5/chansey.png"),"")</f>
        <v/>
      </c>
      <c r="I235" s="43">
        <f>IFERROR(_xlfn.IMAGE("https://play.pokemonshowdown.com/sprites/gen5/solosis.png"),"")</f>
        <v/>
      </c>
      <c r="K235" s="43">
        <f>IFERROR(_xlfn.IMAGE("https://play.pokemonshowdown.com/sprites/gen5/vullaby.png"),"")</f>
        <v/>
      </c>
      <c r="M235" s="43">
        <f>IFERROR(_xlfn.IMAGE("https://play.pokemonshowdown.com/sprites/gen5/deerling.png"),"")</f>
        <v/>
      </c>
      <c r="Q235" s="44" t="inlineStr">
        <is>
          <t>Mandatory
Items: Potion</t>
        </is>
      </c>
    </row>
    <row r="236">
      <c r="E236" s="45" t="inlineStr">
        <is>
          <t>Lv 12 Buneary</t>
        </is>
      </c>
      <c r="F236" s="46" t="n"/>
      <c r="G236" s="45" t="inlineStr">
        <is>
          <t>Lv 12 Chansey</t>
        </is>
      </c>
      <c r="H236" s="46" t="n"/>
      <c r="I236" s="45" t="inlineStr">
        <is>
          <t>Lv 12 Solosis</t>
        </is>
      </c>
      <c r="J236" s="46" t="n"/>
      <c r="K236" s="45" t="inlineStr">
        <is>
          <t>Lv 12 Vullaby</t>
        </is>
      </c>
      <c r="L236" s="46" t="n"/>
      <c r="M236" s="45" t="inlineStr">
        <is>
          <t>Lv 12 Deerling</t>
        </is>
      </c>
      <c r="N236" s="46" t="n"/>
      <c r="Q236" s="47" t="inlineStr">
        <is>
          <t>Pokémon</t>
        </is>
      </c>
    </row>
    <row r="237">
      <c r="E237" s="48" t="inlineStr">
        <is>
          <t>Adamant</t>
        </is>
      </c>
      <c r="F237" s="48" t="inlineStr">
        <is>
          <t>Limber</t>
        </is>
      </c>
      <c r="G237" s="48" t="inlineStr">
        <is>
          <t>Careful</t>
        </is>
      </c>
      <c r="H237" s="48" t="inlineStr">
        <is>
          <t>Natural Cure</t>
        </is>
      </c>
      <c r="I237" s="48" t="inlineStr">
        <is>
          <t>Modest</t>
        </is>
      </c>
      <c r="J237" s="48" t="inlineStr">
        <is>
          <t>Magic Guard</t>
        </is>
      </c>
      <c r="K237" s="48" t="inlineStr">
        <is>
          <t>Impish</t>
        </is>
      </c>
      <c r="L237" s="48" t="inlineStr">
        <is>
          <t>Overcoat</t>
        </is>
      </c>
      <c r="M237" s="48" t="inlineStr">
        <is>
          <t>Adamant</t>
        </is>
      </c>
      <c r="N237" s="48" t="inlineStr">
        <is>
          <t>Sap Sipper</t>
        </is>
      </c>
      <c r="Q237" s="47" t="inlineStr">
        <is>
          <t>Nature / Ability</t>
        </is>
      </c>
    </row>
    <row r="238">
      <c r="B238" s="47" t="inlineStr">
        <is>
          <t>AI Flags:</t>
        </is>
      </c>
      <c r="E238" s="49" t="inlineStr">
        <is>
          <t>Silk Scarf</t>
        </is>
      </c>
      <c r="F238" s="46" t="n"/>
      <c r="G238" s="49" t="inlineStr">
        <is>
          <t>Oran Berry</t>
        </is>
      </c>
      <c r="H238" s="46" t="n"/>
      <c r="I238" s="49" t="inlineStr">
        <is>
          <t>Eviolite</t>
        </is>
      </c>
      <c r="J238" s="46" t="n"/>
      <c r="K238" s="49" t="inlineStr">
        <is>
          <t>Oran Berry</t>
        </is>
      </c>
      <c r="L238" s="46" t="n"/>
      <c r="M238" s="49" t="inlineStr">
        <is>
          <t>Sitrus Berry</t>
        </is>
      </c>
      <c r="N238" s="46" t="n"/>
      <c r="Q238" s="47" t="inlineStr">
        <is>
          <t>Item</t>
        </is>
      </c>
    </row>
    <row r="239">
      <c r="B239" s="44" t="inlineStr">
        <is>
          <t>Smart Trainer</t>
        </is>
      </c>
      <c r="E239" s="51" t="inlineStr">
        <is>
          <t>Fake Out</t>
        </is>
      </c>
      <c r="F239" s="46" t="n"/>
      <c r="G239" s="65" t="inlineStr">
        <is>
          <t>Seismic Toss</t>
        </is>
      </c>
      <c r="H239" s="46" t="n"/>
      <c r="I239" s="63" t="inlineStr">
        <is>
          <t>Psybeam</t>
        </is>
      </c>
      <c r="J239" s="46" t="n"/>
      <c r="K239" s="60" t="inlineStr">
        <is>
          <t>Pluck</t>
        </is>
      </c>
      <c r="L239" s="46" t="n"/>
      <c r="M239" s="59" t="inlineStr">
        <is>
          <t>Horn Leech</t>
        </is>
      </c>
      <c r="N239" s="46" t="n"/>
      <c r="Q239" s="47" t="inlineStr">
        <is>
          <t>Moves</t>
        </is>
      </c>
    </row>
    <row r="240">
      <c r="E240" s="51" t="inlineStr">
        <is>
          <t>Quick Attack</t>
        </is>
      </c>
      <c r="F240" s="46" t="n"/>
      <c r="G240" s="52" t="inlineStr">
        <is>
          <t>Thunder Wave</t>
        </is>
      </c>
      <c r="H240" s="46" t="n"/>
      <c r="I240" s="51" t="inlineStr">
        <is>
          <t>Recover</t>
        </is>
      </c>
      <c r="J240" s="46" t="n"/>
      <c r="K240" s="50" t="inlineStr">
        <is>
          <t>Foul Play</t>
        </is>
      </c>
      <c r="L240" s="46" t="n"/>
      <c r="M240" s="51" t="inlineStr">
        <is>
          <t>Headbutt</t>
        </is>
      </c>
      <c r="N240" s="46" t="n"/>
    </row>
    <row r="241">
      <c r="E241" s="65" t="inlineStr">
        <is>
          <t>Low Sweep</t>
        </is>
      </c>
      <c r="F241" s="46" t="n"/>
      <c r="G241" s="51" t="inlineStr">
        <is>
          <t>Soft-Boiled</t>
        </is>
      </c>
      <c r="H241" s="46" t="n"/>
      <c r="I241" s="51" t="inlineStr">
        <is>
          <t>Hidden Power</t>
        </is>
      </c>
      <c r="J241" s="46" t="n"/>
      <c r="K241" s="60" t="inlineStr">
        <is>
          <t>Roost</t>
        </is>
      </c>
      <c r="L241" s="46" t="n"/>
      <c r="M241" s="65" t="inlineStr">
        <is>
          <t>Jump Kick</t>
        </is>
      </c>
      <c r="N241" s="46" t="n"/>
    </row>
    <row r="242">
      <c r="E242" s="52" t="inlineStr">
        <is>
          <t>Thunder Wave</t>
        </is>
      </c>
      <c r="F242" s="46" t="n"/>
      <c r="G242" s="65" t="inlineStr">
        <is>
          <t>Counter</t>
        </is>
      </c>
      <c r="H242" s="46" t="n"/>
      <c r="I242" s="52" t="inlineStr">
        <is>
          <t>Thunder Wave</t>
        </is>
      </c>
      <c r="J242" s="46" t="n"/>
      <c r="K242" s="55" t="inlineStr">
        <is>
          <t>Toxic</t>
        </is>
      </c>
      <c r="L242" s="46" t="n"/>
      <c r="M242" s="59" t="inlineStr">
        <is>
          <t>Leech Seed</t>
        </is>
      </c>
      <c r="N242" s="46" t="n"/>
    </row>
    <row r="243">
      <c r="E243" s="57" t="inlineStr">
        <is>
          <t>Note: Gym defensive trainer. Solosis has even IVs so its Hidden Power is Fighting-type.</t>
        </is>
      </c>
    </row>
    <row r="245" ht="20" customHeight="1">
      <c r="B245" s="40" t="inlineStr">
        <is>
          <t>Cooltrainer</t>
        </is>
      </c>
      <c r="C245" s="41" t="n"/>
      <c r="D245" s="41" t="n"/>
      <c r="E245" s="42" t="inlineStr">
        <is>
          <t>Cooltrainer Jody</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IFERROR(_xlfn.IMAGE("https://play.pokemonshowdown.com/sprites/gen5/meowth.png"),"")</f>
        <v/>
      </c>
      <c r="G246" s="43">
        <f>IFERROR(_xlfn.IMAGE("https://play.pokemonshowdown.com/sprites/gen5/mienfoo.png"),"")</f>
        <v/>
      </c>
      <c r="I246" s="43">
        <f>IFERROR(_xlfn.IMAGE("https://play.pokemonshowdown.com/sprites/gen5/swablu.png"),"")</f>
        <v/>
      </c>
      <c r="K246" s="43">
        <f>IFERROR(_xlfn.IMAGE("https://play.pokemonshowdown.com/sprites/gen5/girafarig.png"),"")</f>
        <v/>
      </c>
      <c r="Q246" s="44" t="inlineStr">
        <is>
          <t>Mandatory
Items: Potion</t>
        </is>
      </c>
    </row>
    <row r="247">
      <c r="E247" s="45" t="inlineStr">
        <is>
          <t>Lv 14 Meowth</t>
        </is>
      </c>
      <c r="F247" s="46" t="n"/>
      <c r="G247" s="45" t="inlineStr">
        <is>
          <t>Lv 14 Mienfoo</t>
        </is>
      </c>
      <c r="H247" s="46" t="n"/>
      <c r="I247" s="45" t="inlineStr">
        <is>
          <t>Lv 14 Swablu</t>
        </is>
      </c>
      <c r="J247" s="46" t="n"/>
      <c r="K247" s="45" t="inlineStr">
        <is>
          <t>Lv 14 Girafarig</t>
        </is>
      </c>
      <c r="L247" s="46" t="n"/>
      <c r="Q247" s="47" t="inlineStr">
        <is>
          <t>Pokémon</t>
        </is>
      </c>
    </row>
    <row r="248">
      <c r="E248" s="48" t="inlineStr">
        <is>
          <t>Adamant</t>
        </is>
      </c>
      <c r="F248" s="48" t="inlineStr">
        <is>
          <t>Technician</t>
        </is>
      </c>
      <c r="G248" s="48" t="inlineStr">
        <is>
          <t>Adamant</t>
        </is>
      </c>
      <c r="H248" s="48" t="inlineStr">
        <is>
          <t>Regenerator</t>
        </is>
      </c>
      <c r="I248" s="48" t="inlineStr">
        <is>
          <t>Lonely</t>
        </is>
      </c>
      <c r="J248" s="48" t="inlineStr">
        <is>
          <t>Natural Cure</t>
        </is>
      </c>
      <c r="K248" s="48" t="inlineStr">
        <is>
          <t>Modest</t>
        </is>
      </c>
      <c r="L248" s="48" t="inlineStr">
        <is>
          <t>Sap Sipper</t>
        </is>
      </c>
      <c r="Q248" s="47" t="inlineStr">
        <is>
          <t>Nature / Ability</t>
        </is>
      </c>
    </row>
    <row r="249">
      <c r="B249" s="47" t="inlineStr">
        <is>
          <t>AI Flags:</t>
        </is>
      </c>
      <c r="E249" s="49" t="inlineStr">
        <is>
          <t>Silk Scarf</t>
        </is>
      </c>
      <c r="F249" s="46" t="n"/>
      <c r="G249" s="49" t="inlineStr">
        <is>
          <t>Black Belt</t>
        </is>
      </c>
      <c r="H249" s="46" t="n"/>
      <c r="I249" s="49" t="inlineStr">
        <is>
          <t>Oran Berry</t>
        </is>
      </c>
      <c r="J249" s="46" t="n"/>
      <c r="K249" s="49" t="inlineStr">
        <is>
          <t>(None)</t>
        </is>
      </c>
      <c r="L249" s="46" t="n"/>
      <c r="Q249" s="47" t="inlineStr">
        <is>
          <t>Item</t>
        </is>
      </c>
    </row>
    <row r="250">
      <c r="B250" s="44" t="inlineStr">
        <is>
          <t>Smart Trainer</t>
        </is>
      </c>
      <c r="E250" s="51" t="inlineStr">
        <is>
          <t>Fake Out</t>
        </is>
      </c>
      <c r="F250" s="46" t="n"/>
      <c r="G250" s="65" t="inlineStr">
        <is>
          <t>Drain Punch</t>
        </is>
      </c>
      <c r="H250" s="46" t="n"/>
      <c r="I250" s="60" t="inlineStr">
        <is>
          <t>Aerial Ace</t>
        </is>
      </c>
      <c r="J250" s="46" t="n"/>
      <c r="K250" s="63" t="inlineStr">
        <is>
          <t>Psybeam</t>
        </is>
      </c>
      <c r="L250" s="46" t="n"/>
      <c r="Q250" s="47" t="inlineStr">
        <is>
          <t>Moves</t>
        </is>
      </c>
    </row>
    <row r="251">
      <c r="E251" s="50" t="inlineStr">
        <is>
          <t>Bite</t>
        </is>
      </c>
      <c r="F251" s="46" t="n"/>
      <c r="G251" s="50" t="inlineStr">
        <is>
          <t>Knock Off</t>
        </is>
      </c>
      <c r="H251" s="46" t="n"/>
      <c r="I251" s="68" t="inlineStr">
        <is>
          <t>Dragon Breath</t>
        </is>
      </c>
      <c r="J251" s="46" t="n"/>
      <c r="K251" s="52" t="inlineStr">
        <is>
          <t>Thunder Wave</t>
        </is>
      </c>
      <c r="L251" s="46" t="n"/>
    </row>
    <row r="252">
      <c r="E252" s="54" t="inlineStr">
        <is>
          <t>U-turn</t>
        </is>
      </c>
      <c r="F252" s="46" t="n"/>
      <c r="G252" s="51" t="inlineStr">
        <is>
          <t>Fake Out</t>
        </is>
      </c>
      <c r="H252" s="46" t="n"/>
      <c r="I252" s="60" t="inlineStr">
        <is>
          <t>Roost</t>
        </is>
      </c>
      <c r="J252" s="46" t="n"/>
      <c r="K252" s="51" t="inlineStr">
        <is>
          <t>Quick Attack</t>
        </is>
      </c>
      <c r="L252" s="46" t="n"/>
    </row>
    <row r="253">
      <c r="E253" s="51" t="inlineStr">
        <is>
          <t>Feint</t>
        </is>
      </c>
      <c r="F253" s="46" t="n"/>
      <c r="G253" s="54" t="inlineStr">
        <is>
          <t>U-turn</t>
        </is>
      </c>
      <c r="H253" s="46" t="n"/>
      <c r="I253" s="51" t="inlineStr">
        <is>
          <t>Sing</t>
        </is>
      </c>
      <c r="J253" s="46" t="n"/>
      <c r="K253" s="56" t="inlineStr">
        <is>
          <t>-</t>
        </is>
      </c>
      <c r="L253" s="46" t="n"/>
    </row>
    <row r="254">
      <c r="E254" s="57" t="inlineStr">
        <is>
          <t>Note: Gym Ace Trainer. Girafarig intentionally has three moves.</t>
        </is>
      </c>
    </row>
    <row r="256" ht="20" customHeight="1">
      <c r="B256" s="40" t="inlineStr">
        <is>
          <t>Leader</t>
        </is>
      </c>
      <c r="C256" s="41" t="n"/>
      <c r="D256" s="41" t="n"/>
      <c r="E256" s="42" t="inlineStr">
        <is>
          <t>Leader Norman</t>
        </is>
      </c>
      <c r="F256" s="41" t="n"/>
      <c r="G256" s="41" t="n"/>
      <c r="H256" s="41" t="n"/>
      <c r="I256" s="41" t="n"/>
      <c r="J256" s="41" t="n"/>
      <c r="K256" s="41" t="n"/>
      <c r="L256" s="41" t="n"/>
      <c r="M256" s="41" t="n"/>
      <c r="N256" s="41" t="n"/>
      <c r="O256" s="41" t="n"/>
      <c r="P256" s="41" t="n"/>
      <c r="Q256" s="41" t="n"/>
    </row>
    <row r="257" ht="69" customHeight="1">
      <c r="E257" s="43">
        <f>IFERROR(_xlfn.IMAGE("https://play.pokemonshowdown.com/sprites/gen5/smeargle.png"),"")</f>
        <v/>
      </c>
      <c r="G257" s="43">
        <f>IFERROR(_xlfn.IMAGE("https://play.pokemonshowdown.com/sprites/gen5/spinda.png"),"")</f>
        <v/>
      </c>
      <c r="I257" s="43">
        <f>IFERROR(_xlfn.IMAGE("https://play.pokemonshowdown.com/sprites/gen5/nidorino.png"),"")</f>
        <v/>
      </c>
      <c r="K257" s="43">
        <f>IFERROR(_xlfn.IMAGE("https://play.pokemonshowdown.com/sprites/gen5/staravia.png"),"")</f>
        <v/>
      </c>
      <c r="M257" s="43">
        <f>IFERROR(_xlfn.IMAGE("https://play.pokemonshowdown.com/sprites/gen5/machop.png"),"")</f>
        <v/>
      </c>
      <c r="O257" s="43">
        <f>IFERROR(_xlfn.IMAGE("https://play.pokemonshowdown.com/sprites/gen5/slakoth.png"),"")</f>
        <v/>
      </c>
      <c r="Q257" s="44" t="inlineStr">
        <is>
          <t>Mandatory
Items: Super Potion / Super Potion</t>
        </is>
      </c>
    </row>
    <row r="258">
      <c r="E258" s="45" t="inlineStr">
        <is>
          <t>Lv 14 Smeargle</t>
        </is>
      </c>
      <c r="F258" s="46" t="n"/>
      <c r="G258" s="45" t="inlineStr">
        <is>
          <t>Lv 14 Spinda</t>
        </is>
      </c>
      <c r="H258" s="46" t="n"/>
      <c r="I258" s="45" t="inlineStr">
        <is>
          <t>Lv 14 Nidorino</t>
        </is>
      </c>
      <c r="J258" s="46" t="n"/>
      <c r="K258" s="45" t="inlineStr">
        <is>
          <t>Lv 14 Staravia</t>
        </is>
      </c>
      <c r="L258" s="46" t="n"/>
      <c r="M258" s="45" t="inlineStr">
        <is>
          <t>Lv 14 Machop</t>
        </is>
      </c>
      <c r="N258" s="46" t="n"/>
      <c r="O258" s="45" t="inlineStr">
        <is>
          <t>Lv 16 Slakoth</t>
        </is>
      </c>
      <c r="P258" s="46" t="n"/>
      <c r="Q258" s="47" t="inlineStr">
        <is>
          <t>Pokémon</t>
        </is>
      </c>
    </row>
    <row r="259">
      <c r="E259" s="48" t="inlineStr">
        <is>
          <t>Jolly</t>
        </is>
      </c>
      <c r="F259" s="48" t="inlineStr">
        <is>
          <t>Own Tempo</t>
        </is>
      </c>
      <c r="G259" s="48" t="inlineStr">
        <is>
          <t>Naughty</t>
        </is>
      </c>
      <c r="H259" s="48" t="inlineStr">
        <is>
          <t>Own Tempo</t>
        </is>
      </c>
      <c r="I259" s="48" t="inlineStr">
        <is>
          <t>Adamant</t>
        </is>
      </c>
      <c r="J259" s="48" t="inlineStr">
        <is>
          <t>Poison Point</t>
        </is>
      </c>
      <c r="K259" s="48" t="inlineStr">
        <is>
          <t>Adamant</t>
        </is>
      </c>
      <c r="L259" s="48" t="inlineStr">
        <is>
          <t>Intimidate</t>
        </is>
      </c>
      <c r="M259" s="48" t="inlineStr">
        <is>
          <t>Adamant</t>
        </is>
      </c>
      <c r="N259" s="48" t="inlineStr">
        <is>
          <t>Guts</t>
        </is>
      </c>
      <c r="O259" s="48" t="inlineStr">
        <is>
          <t>Adamant</t>
        </is>
      </c>
      <c r="P259" s="48" t="inlineStr">
        <is>
          <t>Truant</t>
        </is>
      </c>
      <c r="Q259" s="47" t="inlineStr">
        <is>
          <t>Nature / Ability</t>
        </is>
      </c>
    </row>
    <row r="260">
      <c r="B260" s="47" t="inlineStr">
        <is>
          <t>AI Flags:</t>
        </is>
      </c>
      <c r="E260" s="49" t="inlineStr">
        <is>
          <t>Focus Sash</t>
        </is>
      </c>
      <c r="F260" s="46" t="n"/>
      <c r="G260" s="49" t="inlineStr">
        <is>
          <t>Oran Berry</t>
        </is>
      </c>
      <c r="H260" s="46" t="n"/>
      <c r="I260" s="49" t="inlineStr">
        <is>
          <t>Eviolite</t>
        </is>
      </c>
      <c r="J260" s="46" t="n"/>
      <c r="K260" s="49" t="inlineStr">
        <is>
          <t>(None)</t>
        </is>
      </c>
      <c r="L260" s="46" t="n"/>
      <c r="M260" s="49" t="inlineStr">
        <is>
          <t>Oran Berry</t>
        </is>
      </c>
      <c r="N260" s="46" t="n"/>
      <c r="O260" s="49" t="inlineStr">
        <is>
          <t>Life Orb</t>
        </is>
      </c>
      <c r="P260" s="46" t="n"/>
      <c r="Q260" s="47" t="inlineStr">
        <is>
          <t>Item</t>
        </is>
      </c>
    </row>
    <row r="261">
      <c r="B261" s="44" t="inlineStr">
        <is>
          <t>Smart Trainer</t>
        </is>
      </c>
      <c r="E261" s="54" t="inlineStr">
        <is>
          <t>Sticky Web</t>
        </is>
      </c>
      <c r="F261" s="46" t="n"/>
      <c r="G261" s="51" t="inlineStr">
        <is>
          <t>Teeter Dance</t>
        </is>
      </c>
      <c r="H261" s="46" t="n"/>
      <c r="I261" s="55" t="inlineStr">
        <is>
          <t>Poison Jab</t>
        </is>
      </c>
      <c r="J261" s="46" t="n"/>
      <c r="K261" s="60" t="inlineStr">
        <is>
          <t>Wing Attack</t>
        </is>
      </c>
      <c r="L261" s="46" t="n"/>
      <c r="M261" s="65" t="inlineStr">
        <is>
          <t>Low Sweep</t>
        </is>
      </c>
      <c r="N261" s="46" t="n"/>
      <c r="O261" s="51" t="inlineStr">
        <is>
          <t>Return</t>
        </is>
      </c>
      <c r="P261" s="46" t="n"/>
      <c r="Q261" s="47" t="inlineStr">
        <is>
          <t>Moves</t>
        </is>
      </c>
    </row>
    <row r="262">
      <c r="E262" s="51" t="inlineStr">
        <is>
          <t>Extreme Speed</t>
        </is>
      </c>
      <c r="F262" s="46" t="n"/>
      <c r="G262" s="63" t="inlineStr">
        <is>
          <t>Psybeam</t>
        </is>
      </c>
      <c r="H262" s="46" t="n"/>
      <c r="I262" s="65" t="inlineStr">
        <is>
          <t>Double Kick</t>
        </is>
      </c>
      <c r="J262" s="46" t="n"/>
      <c r="K262" s="51" t="inlineStr">
        <is>
          <t>Quick Attack</t>
        </is>
      </c>
      <c r="L262" s="46" t="n"/>
      <c r="M262" s="62" t="inlineStr">
        <is>
          <t>Rock Throw</t>
        </is>
      </c>
      <c r="N262" s="46" t="n"/>
      <c r="O262" s="62" t="inlineStr">
        <is>
          <t>Rock Tomb</t>
        </is>
      </c>
      <c r="P262" s="46" t="n"/>
    </row>
    <row r="263">
      <c r="E263" s="56" t="inlineStr">
        <is>
          <t>-</t>
        </is>
      </c>
      <c r="F263" s="46" t="n"/>
      <c r="G263" s="51" t="inlineStr">
        <is>
          <t>Dizzy Punch</t>
        </is>
      </c>
      <c r="H263" s="46" t="n"/>
      <c r="I263" s="62" t="inlineStr">
        <is>
          <t>Rock Tomb</t>
        </is>
      </c>
      <c r="J263" s="46" t="n"/>
      <c r="K263" s="51" t="inlineStr">
        <is>
          <t>Double Team</t>
        </is>
      </c>
      <c r="L263" s="46" t="n"/>
      <c r="M263" s="50" t="inlineStr">
        <is>
          <t>Knock Off</t>
        </is>
      </c>
      <c r="N263" s="46" t="n"/>
      <c r="O263" s="50" t="inlineStr">
        <is>
          <t>Crunch</t>
        </is>
      </c>
      <c r="P263" s="46" t="n"/>
    </row>
    <row r="264">
      <c r="E264" s="56" t="inlineStr">
        <is>
          <t>-</t>
        </is>
      </c>
      <c r="F264" s="46" t="n"/>
      <c r="G264" s="51" t="inlineStr">
        <is>
          <t>Fake Out</t>
        </is>
      </c>
      <c r="H264" s="46" t="n"/>
      <c r="I264" s="51" t="inlineStr">
        <is>
          <t>Focus Energy</t>
        </is>
      </c>
      <c r="J264" s="46" t="n"/>
      <c r="K264" s="54" t="inlineStr">
        <is>
          <t>U-turn</t>
        </is>
      </c>
      <c r="L264" s="46" t="n"/>
      <c r="M264" s="65" t="inlineStr">
        <is>
          <t>Bulk Up</t>
        </is>
      </c>
      <c r="N264" s="46" t="n"/>
      <c r="O264" s="65" t="inlineStr">
        <is>
          <t>Rock Smash</t>
        </is>
      </c>
      <c r="P264" s="46" t="n"/>
    </row>
  </sheetData>
  <mergeCells count="942">
    <mergeCell ref="K227:L227"/>
    <mergeCell ref="I257:J257"/>
    <mergeCell ref="I104:J104"/>
    <mergeCell ref="K33:L33"/>
    <mergeCell ref="K104:L104"/>
    <mergeCell ref="M79:N79"/>
    <mergeCell ref="E8:F8"/>
    <mergeCell ref="E79:F79"/>
    <mergeCell ref="K241:L241"/>
    <mergeCell ref="E73:F73"/>
    <mergeCell ref="K35:L35"/>
    <mergeCell ref="M241:N241"/>
    <mergeCell ref="B261:D264"/>
    <mergeCell ref="E171:F171"/>
    <mergeCell ref="E164:Q164"/>
    <mergeCell ref="E236:F236"/>
    <mergeCell ref="K252:L252"/>
    <mergeCell ref="Q171:Q174"/>
    <mergeCell ref="E137:F137"/>
    <mergeCell ref="G66:H66"/>
    <mergeCell ref="B129:Q129"/>
    <mergeCell ref="G137:H137"/>
    <mergeCell ref="I66:J66"/>
    <mergeCell ref="E173:F173"/>
    <mergeCell ref="E229:F229"/>
    <mergeCell ref="G229:H229"/>
    <mergeCell ref="M74:N74"/>
    <mergeCell ref="E148:F148"/>
    <mergeCell ref="B142:D142"/>
    <mergeCell ref="G148:H148"/>
    <mergeCell ref="O261:P261"/>
    <mergeCell ref="G68:H68"/>
    <mergeCell ref="G139:H139"/>
    <mergeCell ref="Q123:Q126"/>
    <mergeCell ref="G114:H114"/>
    <mergeCell ref="I170:J170"/>
    <mergeCell ref="G206:H206"/>
    <mergeCell ref="E1:Q1"/>
    <mergeCell ref="I157:J157"/>
    <mergeCell ref="E168:F168"/>
    <mergeCell ref="K157:L157"/>
    <mergeCell ref="G168:H168"/>
    <mergeCell ref="E155:Q155"/>
    <mergeCell ref="I193:J193"/>
    <mergeCell ref="G143:H143"/>
    <mergeCell ref="I172:J172"/>
    <mergeCell ref="K101:L101"/>
    <mergeCell ref="K172:L172"/>
    <mergeCell ref="M150:N150"/>
    <mergeCell ref="K215:L215"/>
    <mergeCell ref="O150:P150"/>
    <mergeCell ref="M215:N215"/>
    <mergeCell ref="B210:D210"/>
    <mergeCell ref="K236:L236"/>
    <mergeCell ref="I30:J30"/>
    <mergeCell ref="K30:L30"/>
    <mergeCell ref="E55:F55"/>
    <mergeCell ref="I46:J46"/>
    <mergeCell ref="E67:F67"/>
    <mergeCell ref="G67:H67"/>
    <mergeCell ref="I183:J183"/>
    <mergeCell ref="M216:N216"/>
    <mergeCell ref="O216:P216"/>
    <mergeCell ref="G125:H125"/>
    <mergeCell ref="I54:J54"/>
    <mergeCell ref="I125:J125"/>
    <mergeCell ref="E161:F161"/>
    <mergeCell ref="I185:J185"/>
    <mergeCell ref="G112:H112"/>
    <mergeCell ref="O147:P147"/>
    <mergeCell ref="K185:L185"/>
    <mergeCell ref="I112:J112"/>
    <mergeCell ref="I212:J212"/>
    <mergeCell ref="M218:N218"/>
    <mergeCell ref="K247:L247"/>
    <mergeCell ref="G62:H62"/>
    <mergeCell ref="O193:P193"/>
    <mergeCell ref="I56:J56"/>
    <mergeCell ref="K56:L56"/>
    <mergeCell ref="K249:L249"/>
    <mergeCell ref="I43:J43"/>
    <mergeCell ref="I114:J114"/>
    <mergeCell ref="E252:F252"/>
    <mergeCell ref="B76:D76"/>
    <mergeCell ref="K170:L170"/>
    <mergeCell ref="B203:D203"/>
    <mergeCell ref="K120:L120"/>
    <mergeCell ref="M120:N120"/>
    <mergeCell ref="E250:F250"/>
    <mergeCell ref="G201:H201"/>
    <mergeCell ref="M163:N163"/>
    <mergeCell ref="G250:H250"/>
    <mergeCell ref="M101:N101"/>
    <mergeCell ref="O163:P163"/>
    <mergeCell ref="I201:J201"/>
    <mergeCell ref="Q250:Q253"/>
    <mergeCell ref="M76:N76"/>
    <mergeCell ref="E76:F76"/>
    <mergeCell ref="G138:H138"/>
    <mergeCell ref="G76:H76"/>
    <mergeCell ref="I138:J138"/>
    <mergeCell ref="E174:F174"/>
    <mergeCell ref="G203:H203"/>
    <mergeCell ref="G230:H230"/>
    <mergeCell ref="E239:F239"/>
    <mergeCell ref="B21:D21"/>
    <mergeCell ref="M115:N115"/>
    <mergeCell ref="G9:H9"/>
    <mergeCell ref="E18:F18"/>
    <mergeCell ref="E189:F189"/>
    <mergeCell ref="I9:J9"/>
    <mergeCell ref="E251:F251"/>
    <mergeCell ref="E238:F238"/>
    <mergeCell ref="I196:J196"/>
    <mergeCell ref="G238:H238"/>
    <mergeCell ref="K25:L25"/>
    <mergeCell ref="K196:L196"/>
    <mergeCell ref="K183:L183"/>
    <mergeCell ref="O204:P204"/>
    <mergeCell ref="G11:H11"/>
    <mergeCell ref="B181:D181"/>
    <mergeCell ref="I11:J11"/>
    <mergeCell ref="I207:J207"/>
    <mergeCell ref="I204:J204"/>
    <mergeCell ref="B55:D58"/>
    <mergeCell ref="K54:L54"/>
    <mergeCell ref="B87:D87"/>
    <mergeCell ref="B5:Q5"/>
    <mergeCell ref="K173:L173"/>
    <mergeCell ref="B245:D245"/>
    <mergeCell ref="K29:L29"/>
    <mergeCell ref="E29:F29"/>
    <mergeCell ref="B94:Q94"/>
    <mergeCell ref="K262:L262"/>
    <mergeCell ref="E205:F205"/>
    <mergeCell ref="M262:N262"/>
    <mergeCell ref="B260:D260"/>
    <mergeCell ref="E69:F69"/>
    <mergeCell ref="G69:H69"/>
    <mergeCell ref="G87:H87"/>
    <mergeCell ref="O218:P218"/>
    <mergeCell ref="I87:J87"/>
    <mergeCell ref="E254:Q254"/>
    <mergeCell ref="E77:F77"/>
    <mergeCell ref="E133:F133"/>
    <mergeCell ref="E108:F108"/>
    <mergeCell ref="M168:N168"/>
    <mergeCell ref="G133:H133"/>
    <mergeCell ref="I62:J62"/>
    <mergeCell ref="K239:L239"/>
    <mergeCell ref="M239:N239"/>
    <mergeCell ref="M89:N89"/>
    <mergeCell ref="E89:F89"/>
    <mergeCell ref="G89:H89"/>
    <mergeCell ref="E38:Q38"/>
    <mergeCell ref="K97:L97"/>
    <mergeCell ref="G135:H135"/>
    <mergeCell ref="M97:N97"/>
    <mergeCell ref="E162:F162"/>
    <mergeCell ref="G51:H51"/>
    <mergeCell ref="I51:J51"/>
    <mergeCell ref="B238:D238"/>
    <mergeCell ref="K57:L57"/>
    <mergeCell ref="K184:L184"/>
    <mergeCell ref="M184:N184"/>
    <mergeCell ref="E186:Q186"/>
    <mergeCell ref="G217:H217"/>
    <mergeCell ref="K171:L171"/>
    <mergeCell ref="E258:F258"/>
    <mergeCell ref="B239:D242"/>
    <mergeCell ref="M171:N171"/>
    <mergeCell ref="K242:L242"/>
    <mergeCell ref="I65:J65"/>
    <mergeCell ref="I192:J192"/>
    <mergeCell ref="E24:F24"/>
    <mergeCell ref="E195:F195"/>
    <mergeCell ref="G251:H251"/>
    <mergeCell ref="M113:N113"/>
    <mergeCell ref="E42:F42"/>
    <mergeCell ref="M173:N173"/>
    <mergeCell ref="K123:L123"/>
    <mergeCell ref="E88:F88"/>
    <mergeCell ref="E126:F126"/>
    <mergeCell ref="M123:N123"/>
    <mergeCell ref="E81:Q81"/>
    <mergeCell ref="O148:P148"/>
    <mergeCell ref="O179:P179"/>
    <mergeCell ref="E253:F253"/>
    <mergeCell ref="G253:H253"/>
    <mergeCell ref="E240:F240"/>
    <mergeCell ref="G240:H240"/>
    <mergeCell ref="M212:N212"/>
    <mergeCell ref="E19:F19"/>
    <mergeCell ref="E190:F190"/>
    <mergeCell ref="O212:P212"/>
    <mergeCell ref="G19:H19"/>
    <mergeCell ref="K174:L174"/>
    <mergeCell ref="G190:H190"/>
    <mergeCell ref="G146:H146"/>
    <mergeCell ref="M108:N108"/>
    <mergeCell ref="M174:N174"/>
    <mergeCell ref="I146:J146"/>
    <mergeCell ref="E182:F182"/>
    <mergeCell ref="I206:J206"/>
    <mergeCell ref="O168:P168"/>
    <mergeCell ref="B215:D218"/>
    <mergeCell ref="Q261:Q264"/>
    <mergeCell ref="I181:J181"/>
    <mergeCell ref="O143:P143"/>
    <mergeCell ref="M214:N214"/>
    <mergeCell ref="I12:J12"/>
    <mergeCell ref="O214:P214"/>
    <mergeCell ref="G235:H235"/>
    <mergeCell ref="B32:D32"/>
    <mergeCell ref="I235:J235"/>
    <mergeCell ref="G14:H14"/>
    <mergeCell ref="I39:J39"/>
    <mergeCell ref="I14:J14"/>
    <mergeCell ref="E107:Q107"/>
    <mergeCell ref="E179:F179"/>
    <mergeCell ref="E28:Q28"/>
    <mergeCell ref="I78:J78"/>
    <mergeCell ref="K103:L103"/>
    <mergeCell ref="E245:Q245"/>
    <mergeCell ref="M103:N103"/>
    <mergeCell ref="M159:N159"/>
    <mergeCell ref="E159:F159"/>
    <mergeCell ref="O159:P159"/>
    <mergeCell ref="E97:F97"/>
    <mergeCell ref="G159:H159"/>
    <mergeCell ref="E59:Q59"/>
    <mergeCell ref="E109:F109"/>
    <mergeCell ref="M240:N240"/>
    <mergeCell ref="K167:L167"/>
    <mergeCell ref="M167:N167"/>
    <mergeCell ref="B42:D42"/>
    <mergeCell ref="M161:N161"/>
    <mergeCell ref="E139:F139"/>
    <mergeCell ref="O161:P161"/>
    <mergeCell ref="G161:H161"/>
    <mergeCell ref="M111:N111"/>
    <mergeCell ref="E61:Q61"/>
    <mergeCell ref="I217:J217"/>
    <mergeCell ref="E111:F111"/>
    <mergeCell ref="K217:L217"/>
    <mergeCell ref="G136:H136"/>
    <mergeCell ref="M98:N98"/>
    <mergeCell ref="I136:J136"/>
    <mergeCell ref="B166:D166"/>
    <mergeCell ref="E203:F203"/>
    <mergeCell ref="K192:L192"/>
    <mergeCell ref="Q160:Q163"/>
    <mergeCell ref="G228:H228"/>
    <mergeCell ref="I228:J228"/>
    <mergeCell ref="I225:J225"/>
    <mergeCell ref="Q147:Q150"/>
    <mergeCell ref="I200:J200"/>
    <mergeCell ref="I194:J194"/>
    <mergeCell ref="O156:P156"/>
    <mergeCell ref="I25:J25"/>
    <mergeCell ref="K194:L194"/>
    <mergeCell ref="E63:F63"/>
    <mergeCell ref="K181:L181"/>
    <mergeCell ref="I58:J58"/>
    <mergeCell ref="K258:L258"/>
    <mergeCell ref="K58:L58"/>
    <mergeCell ref="B77:D80"/>
    <mergeCell ref="K52:L52"/>
    <mergeCell ref="B256:D256"/>
    <mergeCell ref="E261:F261"/>
    <mergeCell ref="M258:N258"/>
    <mergeCell ref="O174:P174"/>
    <mergeCell ref="G108:H108"/>
    <mergeCell ref="K195:L195"/>
    <mergeCell ref="M124:N124"/>
    <mergeCell ref="G231:H231"/>
    <mergeCell ref="M195:N195"/>
    <mergeCell ref="E131:Q131"/>
    <mergeCell ref="K260:L260"/>
    <mergeCell ref="M18:N18"/>
    <mergeCell ref="M189:N189"/>
    <mergeCell ref="O189:P189"/>
    <mergeCell ref="E119:F119"/>
    <mergeCell ref="M238:N238"/>
    <mergeCell ref="E91:F91"/>
    <mergeCell ref="M126:N126"/>
    <mergeCell ref="B159:D159"/>
    <mergeCell ref="E85:F85"/>
    <mergeCell ref="G91:H91"/>
    <mergeCell ref="O182:P182"/>
    <mergeCell ref="G85:H85"/>
    <mergeCell ref="E183:F183"/>
    <mergeCell ref="E196:F196"/>
    <mergeCell ref="G183:H183"/>
    <mergeCell ref="Q66:Q69"/>
    <mergeCell ref="B96:D96"/>
    <mergeCell ref="E105:Q105"/>
    <mergeCell ref="E22:F22"/>
    <mergeCell ref="M19:N19"/>
    <mergeCell ref="I13:J13"/>
    <mergeCell ref="G22:H22"/>
    <mergeCell ref="G84:H84"/>
    <mergeCell ref="I84:J84"/>
    <mergeCell ref="G149:H149"/>
    <mergeCell ref="E193:F193"/>
    <mergeCell ref="G193:H193"/>
    <mergeCell ref="I149:J149"/>
    <mergeCell ref="K78:L78"/>
    <mergeCell ref="B111:D111"/>
    <mergeCell ref="G185:H185"/>
    <mergeCell ref="K205:L205"/>
    <mergeCell ref="G247:H247"/>
    <mergeCell ref="M205:N205"/>
    <mergeCell ref="G257:H257"/>
    <mergeCell ref="I15:J15"/>
    <mergeCell ref="E122:F122"/>
    <mergeCell ref="I80:J80"/>
    <mergeCell ref="G178:H178"/>
    <mergeCell ref="K80:L80"/>
    <mergeCell ref="K55:L55"/>
    <mergeCell ref="K79:L79"/>
    <mergeCell ref="I144:J144"/>
    <mergeCell ref="K144:L144"/>
    <mergeCell ref="M73:N73"/>
    <mergeCell ref="I242:J242"/>
    <mergeCell ref="E147:F147"/>
    <mergeCell ref="M144:N144"/>
    <mergeCell ref="Q55:Q58"/>
    <mergeCell ref="K119:L119"/>
    <mergeCell ref="M137:N137"/>
    <mergeCell ref="E40:F40"/>
    <mergeCell ref="O162:P162"/>
    <mergeCell ref="E211:F211"/>
    <mergeCell ref="G162:H162"/>
    <mergeCell ref="I162:J162"/>
    <mergeCell ref="M183:N183"/>
    <mergeCell ref="E127:Q127"/>
    <mergeCell ref="A1:D3"/>
    <mergeCell ref="E104:F104"/>
    <mergeCell ref="G33:H33"/>
    <mergeCell ref="M139:N139"/>
    <mergeCell ref="G104:H104"/>
    <mergeCell ref="I33:J33"/>
    <mergeCell ref="G204:H204"/>
    <mergeCell ref="O201:P201"/>
    <mergeCell ref="B188:D188"/>
    <mergeCell ref="I8:J8"/>
    <mergeCell ref="I241:J241"/>
    <mergeCell ref="G35:H35"/>
    <mergeCell ref="M24:N24"/>
    <mergeCell ref="I35:J35"/>
    <mergeCell ref="I231:J231"/>
    <mergeCell ref="G252:H252"/>
    <mergeCell ref="K66:L66"/>
    <mergeCell ref="E66:F66"/>
    <mergeCell ref="K124:L124"/>
    <mergeCell ref="I74:J74"/>
    <mergeCell ref="K74:L74"/>
    <mergeCell ref="K68:L68"/>
    <mergeCell ref="M261:N261"/>
    <mergeCell ref="E68:F68"/>
    <mergeCell ref="O190:P190"/>
    <mergeCell ref="E197:Q197"/>
    <mergeCell ref="Q77:Q80"/>
    <mergeCell ref="E160:F160"/>
    <mergeCell ref="Q239:Q242"/>
    <mergeCell ref="M132:N132"/>
    <mergeCell ref="E135:F135"/>
    <mergeCell ref="Q43:Q46"/>
    <mergeCell ref="E132:F132"/>
    <mergeCell ref="G157:H157"/>
    <mergeCell ref="M119:N119"/>
    <mergeCell ref="G132:H132"/>
    <mergeCell ref="G122:H122"/>
    <mergeCell ref="E224:F224"/>
    <mergeCell ref="G224:H224"/>
    <mergeCell ref="G101:H101"/>
    <mergeCell ref="E143:F143"/>
    <mergeCell ref="G172:H172"/>
    <mergeCell ref="I150:J150"/>
    <mergeCell ref="E50:Q50"/>
    <mergeCell ref="K150:L150"/>
    <mergeCell ref="I215:J215"/>
    <mergeCell ref="B177:D177"/>
    <mergeCell ref="G263:H263"/>
    <mergeCell ref="I21:J21"/>
    <mergeCell ref="E175:Q175"/>
    <mergeCell ref="I263:J263"/>
    <mergeCell ref="E46:F46"/>
    <mergeCell ref="I229:J229"/>
    <mergeCell ref="I23:J23"/>
    <mergeCell ref="I216:J216"/>
    <mergeCell ref="K23:L23"/>
    <mergeCell ref="B48:Q48"/>
    <mergeCell ref="K216:L216"/>
    <mergeCell ref="K160:L160"/>
    <mergeCell ref="E54:F54"/>
    <mergeCell ref="E125:F125"/>
    <mergeCell ref="G54:H54"/>
    <mergeCell ref="E118:Q118"/>
    <mergeCell ref="K147:L147"/>
    <mergeCell ref="E212:F212"/>
    <mergeCell ref="E112:F112"/>
    <mergeCell ref="M147:N147"/>
    <mergeCell ref="G212:H212"/>
    <mergeCell ref="B250:D253"/>
    <mergeCell ref="O203:P203"/>
    <mergeCell ref="M122:N122"/>
    <mergeCell ref="E56:F56"/>
    <mergeCell ref="K18:L18"/>
    <mergeCell ref="O178:P178"/>
    <mergeCell ref="G56:H56"/>
    <mergeCell ref="E43:F43"/>
    <mergeCell ref="I178:J178"/>
    <mergeCell ref="I34:J34"/>
    <mergeCell ref="G43:H43"/>
    <mergeCell ref="M211:N211"/>
    <mergeCell ref="K34:L34"/>
    <mergeCell ref="E214:F214"/>
    <mergeCell ref="G214:H214"/>
    <mergeCell ref="B61:D61"/>
    <mergeCell ref="E70:Q70"/>
    <mergeCell ref="G120:H120"/>
    <mergeCell ref="I120:J120"/>
    <mergeCell ref="G36:H36"/>
    <mergeCell ref="I36:J36"/>
    <mergeCell ref="E7:Q7"/>
    <mergeCell ref="K36:L36"/>
    <mergeCell ref="I101:J101"/>
    <mergeCell ref="I163:J163"/>
    <mergeCell ref="K163:L163"/>
    <mergeCell ref="M236:N236"/>
    <mergeCell ref="E243:Q243"/>
    <mergeCell ref="I113:J113"/>
    <mergeCell ref="I100:J100"/>
    <mergeCell ref="E138:F138"/>
    <mergeCell ref="K100:L100"/>
    <mergeCell ref="B22:D25"/>
    <mergeCell ref="B193:D196"/>
    <mergeCell ref="E230:F230"/>
    <mergeCell ref="E223:Q223"/>
    <mergeCell ref="I115:J115"/>
    <mergeCell ref="E9:F9"/>
    <mergeCell ref="I102:J102"/>
    <mergeCell ref="K102:L102"/>
    <mergeCell ref="E167:F167"/>
    <mergeCell ref="G196:H196"/>
    <mergeCell ref="K229:L229"/>
    <mergeCell ref="O183:P183"/>
    <mergeCell ref="K77:L77"/>
    <mergeCell ref="M77:N77"/>
    <mergeCell ref="M133:N133"/>
    <mergeCell ref="E83:Q83"/>
    <mergeCell ref="E207:F207"/>
    <mergeCell ref="E11:F11"/>
    <mergeCell ref="K204:L204"/>
    <mergeCell ref="G207:H207"/>
    <mergeCell ref="M204:N204"/>
    <mergeCell ref="O264:P264"/>
    <mergeCell ref="E225:F225"/>
    <mergeCell ref="M160:N160"/>
    <mergeCell ref="Q182:Q185"/>
    <mergeCell ref="G225:H225"/>
    <mergeCell ref="I247:J247"/>
    <mergeCell ref="M135:N135"/>
    <mergeCell ref="G29:H29"/>
    <mergeCell ref="G200:H200"/>
    <mergeCell ref="K246:L246"/>
    <mergeCell ref="I29:J29"/>
    <mergeCell ref="O257:P257"/>
    <mergeCell ref="O262:P262"/>
    <mergeCell ref="E177:Q177"/>
    <mergeCell ref="B122:D122"/>
    <mergeCell ref="E227:F227"/>
    <mergeCell ref="I262:J262"/>
    <mergeCell ref="G227:H227"/>
    <mergeCell ref="I252:J252"/>
    <mergeCell ref="B214:D214"/>
    <mergeCell ref="B112:D115"/>
    <mergeCell ref="K87:L87"/>
    <mergeCell ref="M87:N87"/>
    <mergeCell ref="K218:L218"/>
    <mergeCell ref="B11:D11"/>
    <mergeCell ref="B33:D36"/>
    <mergeCell ref="I168:J168"/>
    <mergeCell ref="E62:F62"/>
    <mergeCell ref="K24:L24"/>
    <mergeCell ref="I89:J89"/>
    <mergeCell ref="I260:J260"/>
    <mergeCell ref="K89:L89"/>
    <mergeCell ref="K113:L113"/>
    <mergeCell ref="O211:P211"/>
    <mergeCell ref="G97:H97"/>
    <mergeCell ref="K88:L88"/>
    <mergeCell ref="M88:N88"/>
    <mergeCell ref="M148:N148"/>
    <mergeCell ref="E51:F51"/>
    <mergeCell ref="E156:F156"/>
    <mergeCell ref="Q88:Q91"/>
    <mergeCell ref="B66:D69"/>
    <mergeCell ref="G57:H57"/>
    <mergeCell ref="K90:L90"/>
    <mergeCell ref="K261:L261"/>
    <mergeCell ref="M90:N90"/>
    <mergeCell ref="G184:H184"/>
    <mergeCell ref="I184:J184"/>
    <mergeCell ref="O146:P146"/>
    <mergeCell ref="G171:H171"/>
    <mergeCell ref="O206:P206"/>
    <mergeCell ref="I171:J171"/>
    <mergeCell ref="E65:F65"/>
    <mergeCell ref="E142:Q142"/>
    <mergeCell ref="E157:F157"/>
    <mergeCell ref="K115:L115"/>
    <mergeCell ref="I42:J42"/>
    <mergeCell ref="I173:J173"/>
    <mergeCell ref="G58:H58"/>
    <mergeCell ref="B135:D135"/>
    <mergeCell ref="Q228:Q231"/>
    <mergeCell ref="G123:H123"/>
    <mergeCell ref="I52:J52"/>
    <mergeCell ref="M85:N85"/>
    <mergeCell ref="I123:J123"/>
    <mergeCell ref="B227:D227"/>
    <mergeCell ref="I250:J250"/>
    <mergeCell ref="K179:L179"/>
    <mergeCell ref="G215:H215"/>
    <mergeCell ref="K250:L250"/>
    <mergeCell ref="I44:J44"/>
    <mergeCell ref="B72:D72"/>
    <mergeCell ref="M179:N179"/>
    <mergeCell ref="B199:D199"/>
    <mergeCell ref="E246:F246"/>
    <mergeCell ref="E146:F146"/>
    <mergeCell ref="K230:L230"/>
    <mergeCell ref="K168:L168"/>
    <mergeCell ref="E166:Q166"/>
    <mergeCell ref="K143:L143"/>
    <mergeCell ref="E12:F12"/>
    <mergeCell ref="M143:N143"/>
    <mergeCell ref="G12:H12"/>
    <mergeCell ref="K235:L235"/>
    <mergeCell ref="Q12:Q15"/>
    <mergeCell ref="E235:F235"/>
    <mergeCell ref="B17:D17"/>
    <mergeCell ref="E247:F247"/>
    <mergeCell ref="M207:N207"/>
    <mergeCell ref="E14:F14"/>
    <mergeCell ref="E185:F185"/>
    <mergeCell ref="O207:P207"/>
    <mergeCell ref="O263:P263"/>
    <mergeCell ref="G241:H241"/>
    <mergeCell ref="K21:L21"/>
    <mergeCell ref="I57:J57"/>
    <mergeCell ref="B160:D163"/>
    <mergeCell ref="E199:Q199"/>
    <mergeCell ref="B146:D146"/>
    <mergeCell ref="O200:P200"/>
    <mergeCell ref="I32:J32"/>
    <mergeCell ref="K32:L32"/>
    <mergeCell ref="E170:F170"/>
    <mergeCell ref="K63:L63"/>
    <mergeCell ref="B153:Q153"/>
    <mergeCell ref="B83:D83"/>
    <mergeCell ref="E201:F201"/>
    <mergeCell ref="E90:F90"/>
    <mergeCell ref="E219:Q219"/>
    <mergeCell ref="I111:J111"/>
    <mergeCell ref="I98:J98"/>
    <mergeCell ref="G65:H65"/>
    <mergeCell ref="K98:L98"/>
    <mergeCell ref="G192:H192"/>
    <mergeCell ref="G246:H246"/>
    <mergeCell ref="E172:F172"/>
    <mergeCell ref="M91:N91"/>
    <mergeCell ref="K156:L156"/>
    <mergeCell ref="E25:F25"/>
    <mergeCell ref="M156:N156"/>
    <mergeCell ref="G25:H25"/>
    <mergeCell ref="E58:F58"/>
    <mergeCell ref="G236:H236"/>
    <mergeCell ref="M264:N264"/>
    <mergeCell ref="O149:P149"/>
    <mergeCell ref="I174:J174"/>
    <mergeCell ref="I124:J124"/>
    <mergeCell ref="I251:J251"/>
    <mergeCell ref="I189:J189"/>
    <mergeCell ref="K251:L251"/>
    <mergeCell ref="I45:J45"/>
    <mergeCell ref="K189:L189"/>
    <mergeCell ref="I246:J246"/>
    <mergeCell ref="B249:D249"/>
    <mergeCell ref="K238:L238"/>
    <mergeCell ref="G126:H126"/>
    <mergeCell ref="I126:J126"/>
    <mergeCell ref="K126:L126"/>
    <mergeCell ref="K182:L182"/>
    <mergeCell ref="O215:P215"/>
    <mergeCell ref="K253:L253"/>
    <mergeCell ref="M182:N182"/>
    <mergeCell ref="K109:L109"/>
    <mergeCell ref="I218:J218"/>
    <mergeCell ref="M109:N109"/>
    <mergeCell ref="K240:L240"/>
    <mergeCell ref="E13:F13"/>
    <mergeCell ref="E84:F84"/>
    <mergeCell ref="G13:H13"/>
    <mergeCell ref="E78:F78"/>
    <mergeCell ref="E249:F249"/>
    <mergeCell ref="E149:F149"/>
    <mergeCell ref="G78:H78"/>
    <mergeCell ref="K111:L111"/>
    <mergeCell ref="G249:H249"/>
    <mergeCell ref="E114:F114"/>
    <mergeCell ref="G205:H205"/>
    <mergeCell ref="Q22:Q25"/>
    <mergeCell ref="Q193:Q196"/>
    <mergeCell ref="I205:J205"/>
    <mergeCell ref="E241:F241"/>
    <mergeCell ref="K257:L257"/>
    <mergeCell ref="E15:F15"/>
    <mergeCell ref="E92:Q92"/>
    <mergeCell ref="E257:F257"/>
    <mergeCell ref="G15:H15"/>
    <mergeCell ref="E80:F80"/>
    <mergeCell ref="M104:N104"/>
    <mergeCell ref="G80:H80"/>
    <mergeCell ref="E178:F178"/>
    <mergeCell ref="M235:N235"/>
    <mergeCell ref="B88:D91"/>
    <mergeCell ref="G79:H79"/>
    <mergeCell ref="E144:F144"/>
    <mergeCell ref="G73:H73"/>
    <mergeCell ref="I79:J79"/>
    <mergeCell ref="Q101:Q104"/>
    <mergeCell ref="I73:J73"/>
    <mergeCell ref="G144:H144"/>
    <mergeCell ref="K73:L73"/>
    <mergeCell ref="B155:D155"/>
    <mergeCell ref="I137:J137"/>
    <mergeCell ref="K162:L162"/>
    <mergeCell ref="K137:L137"/>
    <mergeCell ref="G173:H173"/>
    <mergeCell ref="M162:N162"/>
    <mergeCell ref="I139:J139"/>
    <mergeCell ref="K201:L201"/>
    <mergeCell ref="B123:D126"/>
    <mergeCell ref="K139:L139"/>
    <mergeCell ref="E33:F33"/>
    <mergeCell ref="E204:F204"/>
    <mergeCell ref="E26:Q26"/>
    <mergeCell ref="Q112:Q115"/>
    <mergeCell ref="K114:L114"/>
    <mergeCell ref="Q33:Q36"/>
    <mergeCell ref="G8:H8"/>
    <mergeCell ref="M170:N170"/>
    <mergeCell ref="E72:Q72"/>
    <mergeCell ref="Q204:Q207"/>
    <mergeCell ref="B38:D38"/>
    <mergeCell ref="B204:D207"/>
    <mergeCell ref="M157:N157"/>
    <mergeCell ref="G170:H170"/>
    <mergeCell ref="I195:J195"/>
    <mergeCell ref="E35:F35"/>
    <mergeCell ref="O157:P157"/>
    <mergeCell ref="E206:F206"/>
    <mergeCell ref="E231:F231"/>
    <mergeCell ref="K228:L228"/>
    <mergeCell ref="E262:F262"/>
    <mergeCell ref="E264:F264"/>
    <mergeCell ref="G262:H262"/>
    <mergeCell ref="M172:N172"/>
    <mergeCell ref="O172:P172"/>
    <mergeCell ref="B12:D15"/>
    <mergeCell ref="E74:F74"/>
    <mergeCell ref="G74:H74"/>
    <mergeCell ref="G239:H239"/>
    <mergeCell ref="E151:Q151"/>
    <mergeCell ref="I68:J68"/>
    <mergeCell ref="E30:F30"/>
    <mergeCell ref="I190:J190"/>
    <mergeCell ref="K190:L190"/>
    <mergeCell ref="G30:H30"/>
    <mergeCell ref="E17:Q17"/>
    <mergeCell ref="I55:J55"/>
    <mergeCell ref="E188:Q188"/>
    <mergeCell ref="B136:D139"/>
    <mergeCell ref="I67:J67"/>
    <mergeCell ref="B228:D231"/>
    <mergeCell ref="I132:J132"/>
    <mergeCell ref="K132:L132"/>
    <mergeCell ref="K125:L125"/>
    <mergeCell ref="M125:N125"/>
    <mergeCell ref="M185:N185"/>
    <mergeCell ref="K112:L112"/>
    <mergeCell ref="G150:H150"/>
    <mergeCell ref="M112:N112"/>
    <mergeCell ref="O185:P185"/>
    <mergeCell ref="E242:F242"/>
    <mergeCell ref="E217:F217"/>
    <mergeCell ref="K62:L62"/>
    <mergeCell ref="G242:H242"/>
    <mergeCell ref="K193:L193"/>
    <mergeCell ref="E21:F21"/>
    <mergeCell ref="E192:F192"/>
    <mergeCell ref="E263:F263"/>
    <mergeCell ref="G21:H21"/>
    <mergeCell ref="M114:N114"/>
    <mergeCell ref="Q136:Q139"/>
    <mergeCell ref="O170:P170"/>
    <mergeCell ref="B170:D170"/>
    <mergeCell ref="E23:F23"/>
    <mergeCell ref="E194:F194"/>
    <mergeCell ref="G23:H23"/>
    <mergeCell ref="G194:H194"/>
    <mergeCell ref="E181:F181"/>
    <mergeCell ref="G181:H181"/>
    <mergeCell ref="B234:D234"/>
    <mergeCell ref="M201:N201"/>
    <mergeCell ref="B28:D28"/>
    <mergeCell ref="E208:Q208"/>
    <mergeCell ref="G160:H160"/>
    <mergeCell ref="E87:F87"/>
    <mergeCell ref="G147:H147"/>
    <mergeCell ref="I76:J76"/>
    <mergeCell ref="K138:L138"/>
    <mergeCell ref="I147:J147"/>
    <mergeCell ref="K76:L76"/>
    <mergeCell ref="M138:N138"/>
    <mergeCell ref="G174:H174"/>
    <mergeCell ref="O171:P171"/>
    <mergeCell ref="E96:Q96"/>
    <mergeCell ref="I203:J203"/>
    <mergeCell ref="K203:L203"/>
    <mergeCell ref="I122:J122"/>
    <mergeCell ref="M203:N203"/>
    <mergeCell ref="E210:Q210"/>
    <mergeCell ref="I239:J239"/>
    <mergeCell ref="K178:L178"/>
    <mergeCell ref="G18:H18"/>
    <mergeCell ref="G189:H189"/>
    <mergeCell ref="I214:J214"/>
    <mergeCell ref="I18:J18"/>
    <mergeCell ref="E34:F34"/>
    <mergeCell ref="I238:J238"/>
    <mergeCell ref="M25:N25"/>
    <mergeCell ref="G34:H34"/>
    <mergeCell ref="K67:L67"/>
    <mergeCell ref="M196:N196"/>
    <mergeCell ref="O196:P196"/>
    <mergeCell ref="M242:N242"/>
    <mergeCell ref="E36:F36"/>
    <mergeCell ref="E140:Q140"/>
    <mergeCell ref="E163:F163"/>
    <mergeCell ref="E101:F101"/>
    <mergeCell ref="G163:H163"/>
    <mergeCell ref="I236:J236"/>
    <mergeCell ref="B54:D54"/>
    <mergeCell ref="E113:F113"/>
    <mergeCell ref="B182:D185"/>
    <mergeCell ref="M100:N100"/>
    <mergeCell ref="G113:H113"/>
    <mergeCell ref="E100:F100"/>
    <mergeCell ref="G100:H100"/>
    <mergeCell ref="E136:F136"/>
    <mergeCell ref="E115:F115"/>
    <mergeCell ref="G44:H44"/>
    <mergeCell ref="I69:J69"/>
    <mergeCell ref="M102:N102"/>
    <mergeCell ref="K69:L69"/>
    <mergeCell ref="E102:F102"/>
    <mergeCell ref="G102:H102"/>
    <mergeCell ref="E2:Q2"/>
    <mergeCell ref="G77:H77"/>
    <mergeCell ref="I77:J77"/>
    <mergeCell ref="B107:D107"/>
    <mergeCell ref="I108:J108"/>
    <mergeCell ref="E116:Q116"/>
    <mergeCell ref="I133:J133"/>
    <mergeCell ref="K133:L133"/>
    <mergeCell ref="O160:P160"/>
    <mergeCell ref="M193:N193"/>
    <mergeCell ref="I160:J160"/>
    <mergeCell ref="E256:Q256"/>
    <mergeCell ref="M190:N190"/>
    <mergeCell ref="I135:J135"/>
    <mergeCell ref="K135:L135"/>
    <mergeCell ref="E200:F200"/>
    <mergeCell ref="M257:N257"/>
    <mergeCell ref="K51:L51"/>
    <mergeCell ref="I227:J227"/>
    <mergeCell ref="K122:L122"/>
    <mergeCell ref="M178:N178"/>
    <mergeCell ref="O184:P184"/>
    <mergeCell ref="G258:H258"/>
    <mergeCell ref="I258:J258"/>
    <mergeCell ref="M21:N21"/>
    <mergeCell ref="M192:N192"/>
    <mergeCell ref="G24:H24"/>
    <mergeCell ref="G195:H195"/>
    <mergeCell ref="O192:P192"/>
    <mergeCell ref="I24:J24"/>
    <mergeCell ref="I224:J224"/>
    <mergeCell ref="E234:Q234"/>
    <mergeCell ref="E260:F260"/>
    <mergeCell ref="G260:H260"/>
    <mergeCell ref="B43:D46"/>
    <mergeCell ref="O173:P173"/>
    <mergeCell ref="I211:J211"/>
    <mergeCell ref="K211:L211"/>
    <mergeCell ref="B100:D100"/>
    <mergeCell ref="G88:H88"/>
    <mergeCell ref="I88:J88"/>
    <mergeCell ref="E124:F124"/>
    <mergeCell ref="I148:J148"/>
    <mergeCell ref="I253:J253"/>
    <mergeCell ref="E120:F120"/>
    <mergeCell ref="K148:L148"/>
    <mergeCell ref="B101:D104"/>
    <mergeCell ref="I240:J240"/>
    <mergeCell ref="G90:H90"/>
    <mergeCell ref="I19:J19"/>
    <mergeCell ref="G261:H261"/>
    <mergeCell ref="K19:L19"/>
    <mergeCell ref="E184:F184"/>
    <mergeCell ref="K146:L146"/>
    <mergeCell ref="K212:L212"/>
    <mergeCell ref="K206:L206"/>
    <mergeCell ref="M146:N146"/>
    <mergeCell ref="M206:N206"/>
    <mergeCell ref="M181:N181"/>
    <mergeCell ref="K214:L214"/>
    <mergeCell ref="G115:H115"/>
    <mergeCell ref="G42:H42"/>
    <mergeCell ref="E52:F52"/>
    <mergeCell ref="E123:F123"/>
    <mergeCell ref="G211:H211"/>
    <mergeCell ref="E150:F150"/>
    <mergeCell ref="E39:F39"/>
    <mergeCell ref="G179:H179"/>
    <mergeCell ref="G39:H39"/>
    <mergeCell ref="E44:F44"/>
    <mergeCell ref="I179:J179"/>
    <mergeCell ref="E215:F215"/>
    <mergeCell ref="Q215:Q218"/>
    <mergeCell ref="M78:N78"/>
    <mergeCell ref="E103:F103"/>
    <mergeCell ref="G103:H103"/>
    <mergeCell ref="I103:J103"/>
    <mergeCell ref="E3:Q3"/>
    <mergeCell ref="B65:D65"/>
    <mergeCell ref="I97:J97"/>
    <mergeCell ref="I159:J159"/>
    <mergeCell ref="K159:L159"/>
    <mergeCell ref="B192:D192"/>
    <mergeCell ref="I230:J230"/>
    <mergeCell ref="K224:L224"/>
    <mergeCell ref="O167:P167"/>
    <mergeCell ref="I143:J143"/>
    <mergeCell ref="G167:H167"/>
    <mergeCell ref="I161:J161"/>
    <mergeCell ref="K161:L161"/>
    <mergeCell ref="B50:D50"/>
    <mergeCell ref="M217:N217"/>
    <mergeCell ref="O217:P217"/>
    <mergeCell ref="K136:L136"/>
    <mergeCell ref="K207:L207"/>
    <mergeCell ref="M136:N136"/>
    <mergeCell ref="K263:L263"/>
    <mergeCell ref="M263:N263"/>
    <mergeCell ref="K225:L225"/>
    <mergeCell ref="B147:D150"/>
    <mergeCell ref="E57:F57"/>
    <mergeCell ref="E228:F228"/>
    <mergeCell ref="I249:J249"/>
    <mergeCell ref="K200:L200"/>
    <mergeCell ref="E32:F32"/>
    <mergeCell ref="M200:N200"/>
    <mergeCell ref="M23:N23"/>
    <mergeCell ref="G32:H32"/>
    <mergeCell ref="G63:H63"/>
    <mergeCell ref="K65:L65"/>
    <mergeCell ref="M194:N194"/>
    <mergeCell ref="I63:J63"/>
    <mergeCell ref="O194:P194"/>
    <mergeCell ref="O181:P181"/>
    <mergeCell ref="O258:P258"/>
    <mergeCell ref="I90:J90"/>
    <mergeCell ref="I261:J261"/>
    <mergeCell ref="B171:D174"/>
    <mergeCell ref="G52:H52"/>
    <mergeCell ref="E98:F98"/>
    <mergeCell ref="K108:L108"/>
    <mergeCell ref="O195:P195"/>
    <mergeCell ref="G98:H98"/>
    <mergeCell ref="K231:L231"/>
    <mergeCell ref="M260:N260"/>
    <mergeCell ref="O260:P260"/>
    <mergeCell ref="I91:J91"/>
    <mergeCell ref="G156:H156"/>
    <mergeCell ref="I85:J85"/>
    <mergeCell ref="K91:L91"/>
    <mergeCell ref="I156:J156"/>
    <mergeCell ref="K85:L85"/>
    <mergeCell ref="B118:D118"/>
    <mergeCell ref="B221:Q221"/>
    <mergeCell ref="G264:H264"/>
    <mergeCell ref="I22:J22"/>
    <mergeCell ref="K84:L84"/>
    <mergeCell ref="I264:J264"/>
    <mergeCell ref="K22:L22"/>
    <mergeCell ref="M84:N84"/>
    <mergeCell ref="K264:L264"/>
    <mergeCell ref="M22:N22"/>
    <mergeCell ref="K149:L149"/>
    <mergeCell ref="M149:N149"/>
    <mergeCell ref="O205:P205"/>
    <mergeCell ref="G124:H124"/>
    <mergeCell ref="E45:F45"/>
    <mergeCell ref="M80:N80"/>
    <mergeCell ref="E216:F216"/>
    <mergeCell ref="G45:H45"/>
    <mergeCell ref="G216:H216"/>
    <mergeCell ref="I167:J167"/>
    <mergeCell ref="B7:D7"/>
    <mergeCell ref="G55:H55"/>
    <mergeCell ref="G182:H182"/>
    <mergeCell ref="I182:J182"/>
    <mergeCell ref="G109:H109"/>
    <mergeCell ref="O144:P144"/>
    <mergeCell ref="E218:F218"/>
    <mergeCell ref="I109:J109"/>
    <mergeCell ref="G218:H218"/>
    <mergeCell ref="B131:D131"/>
    <mergeCell ref="G119:H119"/>
    <mergeCell ref="I119:J119"/>
    <mergeCell ref="G46:H46"/>
    <mergeCell ref="B223:D223"/>
    <mergeCell ref="E232:Q232"/>
    <mergeCell ref="G40:H40"/>
    <mergeCell ref="G111:H111"/>
    <mergeCell ref="I40:J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340"/>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30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Forced on sight (range 3)</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Smart Trainer</t>
        </is>
      </c>
      <c r="E12" s="59" t="inlineStr">
        <is>
          <t>Seed Bomb</t>
        </is>
      </c>
      <c r="F12" s="46" t="n"/>
      <c r="G12" s="54" t="inlineStr">
        <is>
          <t>X-Scissor</t>
        </is>
      </c>
      <c r="H12" s="46" t="n"/>
      <c r="I12" s="60" t="inlineStr">
        <is>
          <t>Air Slash</t>
        </is>
      </c>
      <c r="J12" s="46" t="n"/>
      <c r="K12" s="67" t="inlineStr">
        <is>
          <t>Shadow Sneak</t>
        </is>
      </c>
      <c r="L12" s="46" t="n"/>
      <c r="Q12" s="47" t="inlineStr">
        <is>
          <t>Moves</t>
        </is>
      </c>
    </row>
    <row r="13">
      <c r="E13" s="59" t="inlineStr">
        <is>
          <t>Leech Seed</t>
        </is>
      </c>
      <c r="F13" s="46" t="n"/>
      <c r="G13" s="53" t="inlineStr">
        <is>
          <t>Dig</t>
        </is>
      </c>
      <c r="H13" s="46" t="n"/>
      <c r="I13" s="63" t="inlineStr">
        <is>
          <t>Psybeam</t>
        </is>
      </c>
      <c r="J13" s="46" t="n"/>
      <c r="K13" s="65" t="inlineStr">
        <is>
          <t>Rock Smash</t>
        </is>
      </c>
      <c r="L13" s="46" t="n"/>
    </row>
    <row r="14">
      <c r="E14" s="53" t="inlineStr">
        <is>
          <t>Bulldoze</t>
        </is>
      </c>
      <c r="F14" s="46" t="n"/>
      <c r="G14" s="60" t="inlineStr">
        <is>
          <t>Aerial Ace</t>
        </is>
      </c>
      <c r="H14" s="46" t="n"/>
      <c r="I14" s="63" t="inlineStr">
        <is>
          <t>Hypnosis</t>
        </is>
      </c>
      <c r="J14" s="46" t="n"/>
      <c r="K14" s="50" t="inlineStr">
        <is>
          <t>Feint Attack</t>
        </is>
      </c>
      <c r="L14" s="46" t="n"/>
    </row>
    <row r="15">
      <c r="E15" s="62" t="inlineStr">
        <is>
          <t>Rock Slide</t>
        </is>
      </c>
      <c r="F15" s="46" t="n"/>
      <c r="G15" s="66" t="inlineStr">
        <is>
          <t>Metal Claw</t>
        </is>
      </c>
      <c r="H15" s="46" t="n"/>
      <c r="I15" s="63" t="inlineStr">
        <is>
          <t>Reflect</t>
        </is>
      </c>
      <c r="J15" s="46" t="n"/>
      <c r="K15" s="64" t="inlineStr">
        <is>
          <t>Ice Punch</t>
        </is>
      </c>
      <c r="L15" s="46" t="n"/>
    </row>
    <row r="16">
      <c r="E16" s="57" t="inlineStr">
        <is>
          <t>Note: Wildlife Expert. Mandatory (sight line can't be avoided).</t>
        </is>
      </c>
    </row>
    <row r="18" ht="20" customHeight="1">
      <c r="B18" s="40" t="inlineStr">
        <is>
          <t>Team Aqua</t>
        </is>
      </c>
      <c r="C18" s="41" t="n"/>
      <c r="D18" s="41" t="n"/>
      <c r="E18" s="42" t="inlineStr">
        <is>
          <t>Team Aqua Grunt</t>
        </is>
      </c>
      <c r="F18" s="41" t="n"/>
      <c r="G18" s="41" t="n"/>
      <c r="H18" s="41" t="n"/>
      <c r="I18" s="41" t="n"/>
      <c r="J18" s="41" t="n"/>
      <c r="K18" s="41" t="n"/>
      <c r="L18" s="41" t="n"/>
      <c r="M18" s="41" t="n"/>
      <c r="N18" s="41" t="n"/>
      <c r="O18" s="41" t="n"/>
      <c r="P18" s="41" t="n"/>
      <c r="Q18" s="41" t="n"/>
    </row>
    <row r="19" ht="69" customHeight="1">
      <c r="E19" s="43">
        <f>IFERROR(_xlfn.IMAGE("https://play.pokemonshowdown.com/sprites/gen5/lotad.png"),"")</f>
        <v/>
      </c>
      <c r="G19" s="43">
        <f>IFERROR(_xlfn.IMAGE("https://play.pokemonshowdown.com/sprites/gen5/buizel.png"),"")</f>
        <v/>
      </c>
      <c r="I19" s="43">
        <f>IFERROR(_xlfn.IMAGE("https://play.pokemonshowdown.com/sprites/gen5/ducklett.png"),"")</f>
        <v/>
      </c>
      <c r="K19" s="43">
        <f>IFERROR(_xlfn.IMAGE("https://play.pokemonshowdown.com/sprites/gen5/whirlipede.png"),"")</f>
        <v/>
      </c>
      <c r="M19" s="43">
        <f>IFERROR(_xlfn.IMAGE("https://play.pokemonshowdown.com/sprites/gen5/clauncher.png"),"")</f>
        <v/>
      </c>
      <c r="Q19" s="44" t="inlineStr">
        <is>
          <t>Forced on sight (range 4)</t>
        </is>
      </c>
    </row>
    <row r="20">
      <c r="E20" s="45" t="inlineStr">
        <is>
          <t>Lv 17 Lotad</t>
        </is>
      </c>
      <c r="F20" s="46" t="n"/>
      <c r="G20" s="45" t="inlineStr">
        <is>
          <t>Lv 17 Buizel</t>
        </is>
      </c>
      <c r="H20" s="46" t="n"/>
      <c r="I20" s="45" t="inlineStr">
        <is>
          <t>Lv 17 Ducklett</t>
        </is>
      </c>
      <c r="J20" s="46" t="n"/>
      <c r="K20" s="45" t="inlineStr">
        <is>
          <t>Lv 17 Whirlipede</t>
        </is>
      </c>
      <c r="L20" s="46" t="n"/>
      <c r="M20" s="45" t="inlineStr">
        <is>
          <t>Lv 17 Clauncher</t>
        </is>
      </c>
      <c r="N20" s="46" t="n"/>
      <c r="Q20" s="47" t="inlineStr">
        <is>
          <t>Pokémon</t>
        </is>
      </c>
    </row>
    <row r="21">
      <c r="E21" s="48" t="inlineStr">
        <is>
          <t>Modest</t>
        </is>
      </c>
      <c r="F21" s="48" t="inlineStr">
        <is>
          <t>Rain Dish</t>
        </is>
      </c>
      <c r="G21" s="48" t="inlineStr">
        <is>
          <t>Adamant</t>
        </is>
      </c>
      <c r="H21" s="48" t="inlineStr">
        <is>
          <t>Swift Swim</t>
        </is>
      </c>
      <c r="I21" s="48" t="inlineStr">
        <is>
          <t>Modest</t>
        </is>
      </c>
      <c r="J21" s="48" t="inlineStr">
        <is>
          <t>Hydration</t>
        </is>
      </c>
      <c r="K21" s="48" t="inlineStr">
        <is>
          <t>Adamant</t>
        </is>
      </c>
      <c r="L21" s="48" t="inlineStr">
        <is>
          <t>Poison Point</t>
        </is>
      </c>
      <c r="M21" s="48" t="inlineStr">
        <is>
          <t>Modest</t>
        </is>
      </c>
      <c r="N21" s="48" t="inlineStr">
        <is>
          <t>Mega Launcher</t>
        </is>
      </c>
      <c r="Q21" s="47" t="inlineStr">
        <is>
          <t>Nature / Ability</t>
        </is>
      </c>
    </row>
    <row r="22">
      <c r="B22" s="47" t="inlineStr">
        <is>
          <t>AI Flags:</t>
        </is>
      </c>
      <c r="E22" s="49" t="inlineStr">
        <is>
          <t>Damp Rock</t>
        </is>
      </c>
      <c r="F22" s="46" t="n"/>
      <c r="G22" s="49" t="inlineStr">
        <is>
          <t>Mystic Water</t>
        </is>
      </c>
      <c r="H22" s="46" t="n"/>
      <c r="I22" s="49" t="inlineStr">
        <is>
          <t>Oran Berry</t>
        </is>
      </c>
      <c r="J22" s="46" t="n"/>
      <c r="K22" s="49" t="inlineStr">
        <is>
          <t>Poison Barb</t>
        </is>
      </c>
      <c r="L22" s="46" t="n"/>
      <c r="M22" s="49" t="inlineStr">
        <is>
          <t>Mystic Water</t>
        </is>
      </c>
      <c r="N22" s="46" t="n"/>
      <c r="Q22" s="47" t="inlineStr">
        <is>
          <t>Item</t>
        </is>
      </c>
    </row>
    <row r="23">
      <c r="B23" s="44" t="inlineStr">
        <is>
          <t>Smart Trainer</t>
        </is>
      </c>
      <c r="E23" s="61" t="inlineStr">
        <is>
          <t>Rain Dance</t>
        </is>
      </c>
      <c r="F23" s="46" t="n"/>
      <c r="G23" s="61" t="inlineStr">
        <is>
          <t>Aqua Jet</t>
        </is>
      </c>
      <c r="H23" s="46" t="n"/>
      <c r="I23" s="61" t="inlineStr">
        <is>
          <t>Scald</t>
        </is>
      </c>
      <c r="J23" s="46" t="n"/>
      <c r="K23" s="55" t="inlineStr">
        <is>
          <t>Poison Tail</t>
        </is>
      </c>
      <c r="L23" s="46" t="n"/>
      <c r="M23" s="61" t="inlineStr">
        <is>
          <t>Water Pulse</t>
        </is>
      </c>
      <c r="N23" s="46" t="n"/>
      <c r="Q23" s="47" t="inlineStr">
        <is>
          <t>Moves</t>
        </is>
      </c>
    </row>
    <row r="24">
      <c r="E24" s="59" t="inlineStr">
        <is>
          <t>Giga Drain</t>
        </is>
      </c>
      <c r="F24" s="46" t="n"/>
      <c r="G24" s="61" t="inlineStr">
        <is>
          <t>Waterfall</t>
        </is>
      </c>
      <c r="H24" s="46" t="n"/>
      <c r="I24" s="60" t="inlineStr">
        <is>
          <t>Air Slash</t>
        </is>
      </c>
      <c r="J24" s="46" t="n"/>
      <c r="K24" s="54" t="inlineStr">
        <is>
          <t>Bug Bite</t>
        </is>
      </c>
      <c r="L24" s="46" t="n"/>
      <c r="M24" s="65" t="inlineStr">
        <is>
          <t>Aura Sphere</t>
        </is>
      </c>
      <c r="N24" s="46" t="n"/>
    </row>
    <row r="25">
      <c r="E25" s="61" t="inlineStr">
        <is>
          <t>Scald</t>
        </is>
      </c>
      <c r="F25" s="46" t="n"/>
      <c r="G25" s="64" t="inlineStr">
        <is>
          <t>Ice Fang</t>
        </is>
      </c>
      <c r="H25" s="46" t="n"/>
      <c r="I25" s="64" t="inlineStr">
        <is>
          <t>Icy Wind</t>
        </is>
      </c>
      <c r="J25" s="46" t="n"/>
      <c r="K25" s="62" t="inlineStr">
        <is>
          <t>Rock Slide</t>
        </is>
      </c>
      <c r="L25" s="46" t="n"/>
      <c r="M25" s="64" t="inlineStr">
        <is>
          <t>Ice Beam</t>
        </is>
      </c>
      <c r="N25" s="46" t="n"/>
    </row>
    <row r="26">
      <c r="E26" s="59" t="inlineStr">
        <is>
          <t>Leech Seed</t>
        </is>
      </c>
      <c r="F26" s="46" t="n"/>
      <c r="G26" s="65" t="inlineStr">
        <is>
          <t>Rock Smash</t>
        </is>
      </c>
      <c r="H26" s="46" t="n"/>
      <c r="I26" s="60" t="inlineStr">
        <is>
          <t>Roost</t>
        </is>
      </c>
      <c r="J26" s="46" t="n"/>
      <c r="K26" s="51" t="inlineStr">
        <is>
          <t>Protect</t>
        </is>
      </c>
      <c r="L26" s="46" t="n"/>
      <c r="M26" s="61" t="inlineStr">
        <is>
          <t>Aqua Jet</t>
        </is>
      </c>
      <c r="N26" s="46" t="n"/>
    </row>
    <row r="27">
      <c r="E27" s="57" t="inlineStr">
        <is>
          <t>Note: Aqua Grunt #1 - the idealist. Mandatory.</t>
        </is>
      </c>
    </row>
    <row r="29" ht="20" customHeight="1">
      <c r="B29" s="40" t="inlineStr">
        <is>
          <t>Team Aqua</t>
        </is>
      </c>
      <c r="C29" s="41" t="n"/>
      <c r="D29" s="41" t="n"/>
      <c r="E29" s="42" t="inlineStr">
        <is>
          <t>Team Aqua Grunt</t>
        </is>
      </c>
      <c r="F29" s="41" t="n"/>
      <c r="G29" s="41" t="n"/>
      <c r="H29" s="41" t="n"/>
      <c r="I29" s="41" t="n"/>
      <c r="J29" s="41" t="n"/>
      <c r="K29" s="41" t="n"/>
      <c r="L29" s="41" t="n"/>
      <c r="M29" s="41" t="n"/>
      <c r="N29" s="41" t="n"/>
      <c r="O29" s="41" t="n"/>
      <c r="P29" s="41" t="n"/>
      <c r="Q29" s="41" t="n"/>
    </row>
    <row r="30" ht="69" customHeight="1">
      <c r="E30" s="43">
        <f>IFERROR(_xlfn.IMAGE("https://play.pokemonshowdown.com/sprites/gen5/trubbish.png"),"")</f>
        <v/>
      </c>
      <c r="G30" s="43">
        <f>IFERROR(_xlfn.IMAGE("https://play.pokemonshowdown.com/sprites/gen5/slowpoke.png"),"")</f>
        <v/>
      </c>
      <c r="I30" s="43">
        <f>IFERROR(_xlfn.IMAGE("https://play.pokemonshowdown.com/sprites/gen5/ferroseed.png"),"")</f>
        <v/>
      </c>
      <c r="K30" s="43">
        <f>IFERROR(_xlfn.IMAGE("https://play.pokemonshowdown.com/sprites/gen5/frillish.png"),"")</f>
        <v/>
      </c>
      <c r="Q30" s="44" t="inlineStr">
        <is>
          <t>Forced on sight (range 3)</t>
        </is>
      </c>
    </row>
    <row r="31">
      <c r="E31" s="45" t="inlineStr">
        <is>
          <t>Lv 18 Trubbish</t>
        </is>
      </c>
      <c r="F31" s="46" t="n"/>
      <c r="G31" s="45" t="inlineStr">
        <is>
          <t>Lv 18 Slowpoke</t>
        </is>
      </c>
      <c r="H31" s="46" t="n"/>
      <c r="I31" s="45" t="inlineStr">
        <is>
          <t>Lv 18 Ferroseed</t>
        </is>
      </c>
      <c r="J31" s="46" t="n"/>
      <c r="K31" s="45" t="inlineStr">
        <is>
          <t>Lv 18 Frillish</t>
        </is>
      </c>
      <c r="L31" s="46" t="n"/>
      <c r="Q31" s="47" t="inlineStr">
        <is>
          <t>Pokémon</t>
        </is>
      </c>
    </row>
    <row r="32">
      <c r="E32" s="48" t="inlineStr">
        <is>
          <t>Bold</t>
        </is>
      </c>
      <c r="F32" s="48" t="inlineStr">
        <is>
          <t>Aftermath</t>
        </is>
      </c>
      <c r="G32" s="48" t="inlineStr">
        <is>
          <t>Bold</t>
        </is>
      </c>
      <c r="H32" s="48" t="inlineStr">
        <is>
          <t>Regenerator</t>
        </is>
      </c>
      <c r="I32" s="48" t="inlineStr">
        <is>
          <t>Impish</t>
        </is>
      </c>
      <c r="J32" s="48" t="inlineStr">
        <is>
          <t>Iron Barbs</t>
        </is>
      </c>
      <c r="K32" s="48" t="inlineStr">
        <is>
          <t>Modest</t>
        </is>
      </c>
      <c r="L32" s="48" t="inlineStr">
        <is>
          <t>Water Absorb</t>
        </is>
      </c>
      <c r="Q32" s="47" t="inlineStr">
        <is>
          <t>Nature / Ability</t>
        </is>
      </c>
    </row>
    <row r="33">
      <c r="B33" s="47" t="inlineStr">
        <is>
          <t>AI Flags:</t>
        </is>
      </c>
      <c r="E33" s="49" t="inlineStr">
        <is>
          <t>Oran Berry</t>
        </is>
      </c>
      <c r="F33" s="46" t="n"/>
      <c r="G33" s="49" t="inlineStr">
        <is>
          <t>Eviolite</t>
        </is>
      </c>
      <c r="H33" s="46" t="n"/>
      <c r="I33" s="49" t="inlineStr">
        <is>
          <t>Oran Berry</t>
        </is>
      </c>
      <c r="J33" s="46" t="n"/>
      <c r="K33" s="49" t="inlineStr">
        <is>
          <t>Sitrus Berry</t>
        </is>
      </c>
      <c r="L33" s="46" t="n"/>
      <c r="Q33" s="47" t="inlineStr">
        <is>
          <t>Item</t>
        </is>
      </c>
    </row>
    <row r="34">
      <c r="B34" s="44" t="inlineStr">
        <is>
          <t>Smart Trainer</t>
        </is>
      </c>
      <c r="E34" s="55" t="inlineStr">
        <is>
          <t>Toxic Spikes</t>
        </is>
      </c>
      <c r="F34" s="46" t="n"/>
      <c r="G34" s="61" t="inlineStr">
        <is>
          <t>Scald</t>
        </is>
      </c>
      <c r="H34" s="46" t="n"/>
      <c r="I34" s="59" t="inlineStr">
        <is>
          <t>Leech Seed</t>
        </is>
      </c>
      <c r="J34" s="46" t="n"/>
      <c r="K34" s="61" t="inlineStr">
        <is>
          <t>Scald</t>
        </is>
      </c>
      <c r="L34" s="46" t="n"/>
      <c r="Q34" s="47" t="inlineStr">
        <is>
          <t>Moves</t>
        </is>
      </c>
    </row>
    <row r="35">
      <c r="E35" s="55" t="inlineStr">
        <is>
          <t>Sludge Bomb</t>
        </is>
      </c>
      <c r="F35" s="46" t="n"/>
      <c r="G35" s="63" t="inlineStr">
        <is>
          <t>Psyshock</t>
        </is>
      </c>
      <c r="H35" s="46" t="n"/>
      <c r="I35" s="66" t="inlineStr">
        <is>
          <t>Gyro Ball</t>
        </is>
      </c>
      <c r="J35" s="46" t="n"/>
      <c r="K35" s="67" t="inlineStr">
        <is>
          <t>Hex</t>
        </is>
      </c>
      <c r="L35" s="46" t="n"/>
    </row>
    <row r="36">
      <c r="E36" s="55" t="inlineStr">
        <is>
          <t>Acid Spray</t>
        </is>
      </c>
      <c r="F36" s="46" t="n"/>
      <c r="G36" s="51" t="inlineStr">
        <is>
          <t>Slack Off</t>
        </is>
      </c>
      <c r="H36" s="46" t="n"/>
      <c r="I36" s="51" t="inlineStr">
        <is>
          <t>Protect</t>
        </is>
      </c>
      <c r="J36" s="46" t="n"/>
      <c r="K36" s="58" t="inlineStr">
        <is>
          <t>Will-O-Wisp</t>
        </is>
      </c>
      <c r="L36" s="46" t="n"/>
    </row>
    <row r="37">
      <c r="E37" s="51" t="inlineStr">
        <is>
          <t>Protect</t>
        </is>
      </c>
      <c r="F37" s="46" t="n"/>
      <c r="G37" s="51" t="inlineStr">
        <is>
          <t>Yawn</t>
        </is>
      </c>
      <c r="H37" s="46" t="n"/>
      <c r="I37" s="59" t="inlineStr">
        <is>
          <t>Bullet Seed</t>
        </is>
      </c>
      <c r="J37" s="46" t="n"/>
      <c r="K37" s="51" t="inlineStr">
        <is>
          <t>Recover</t>
        </is>
      </c>
      <c r="L37" s="46" t="n"/>
    </row>
    <row r="38">
      <c r="E38" s="57" t="inlineStr">
        <is>
          <t>Note: Aqua Grunt #2 - the pragmatist. Mandatory. Trubbish leads for Toxic Spikes.</t>
        </is>
      </c>
    </row>
    <row r="40" ht="20" customHeight="1">
      <c r="B40" s="40" t="inlineStr">
        <is>
          <t>Team Aqua</t>
        </is>
      </c>
      <c r="C40" s="41" t="n"/>
      <c r="D40" s="41" t="n"/>
      <c r="E40" s="42" t="inlineStr">
        <is>
          <t>Team Aqua Grunt</t>
        </is>
      </c>
      <c r="F40" s="41" t="n"/>
      <c r="G40" s="41" t="n"/>
      <c r="H40" s="41" t="n"/>
      <c r="I40" s="41" t="n"/>
      <c r="J40" s="41" t="n"/>
      <c r="K40" s="41" t="n"/>
      <c r="L40" s="41" t="n"/>
      <c r="M40" s="41" t="n"/>
      <c r="N40" s="41" t="n"/>
      <c r="O40" s="41" t="n"/>
      <c r="P40" s="41" t="n"/>
      <c r="Q40" s="41" t="n"/>
    </row>
    <row r="41" ht="69" customHeight="1">
      <c r="E41" s="43">
        <f>IFERROR(_xlfn.IMAGE("https://play.pokemonshowdown.com/sprites/gen5/qwilfish.png"),"")</f>
        <v/>
      </c>
      <c r="G41" s="43">
        <f>IFERROR(_xlfn.IMAGE("https://play.pokemonshowdown.com/sprites/gen5/scraggy.png"),"")</f>
        <v/>
      </c>
      <c r="I41" s="43">
        <f>IFERROR(_xlfn.IMAGE("https://play.pokemonshowdown.com/sprites/gen5/skrelp.png"),"")</f>
        <v/>
      </c>
      <c r="K41" s="43">
        <f>IFERROR(_xlfn.IMAGE("https://play.pokemonshowdown.com/sprites/gen5/magneton.png"),"")</f>
        <v/>
      </c>
      <c r="M41" s="43">
        <f>IFERROR(_xlfn.IMAGE("https://play.pokemonshowdown.com/sprites/gen5/murkrow.png"),"")</f>
        <v/>
      </c>
      <c r="Q41" s="44" t="inlineStr">
        <is>
          <t>Forced on sight (range 2)</t>
        </is>
      </c>
    </row>
    <row r="42">
      <c r="E42" s="45" t="inlineStr">
        <is>
          <t>Lv 18 Qwilfish</t>
        </is>
      </c>
      <c r="F42" s="46" t="n"/>
      <c r="G42" s="45" t="inlineStr">
        <is>
          <t>Lv 18 Scraggy</t>
        </is>
      </c>
      <c r="H42" s="46" t="n"/>
      <c r="I42" s="45" t="inlineStr">
        <is>
          <t>Lv 18 Skrelp</t>
        </is>
      </c>
      <c r="J42" s="46" t="n"/>
      <c r="K42" s="45" t="inlineStr">
        <is>
          <t>Lv 18 Magneton</t>
        </is>
      </c>
      <c r="L42" s="46" t="n"/>
      <c r="M42" s="45" t="inlineStr">
        <is>
          <t>Lv 18 Murkrow</t>
        </is>
      </c>
      <c r="N42" s="46" t="n"/>
      <c r="Q42" s="47" t="inlineStr">
        <is>
          <t>Pokémon</t>
        </is>
      </c>
    </row>
    <row r="43">
      <c r="E43" s="48" t="inlineStr">
        <is>
          <t>Adamant</t>
        </is>
      </c>
      <c r="F43" s="48" t="inlineStr">
        <is>
          <t>Intimidate</t>
        </is>
      </c>
      <c r="G43" s="48" t="inlineStr">
        <is>
          <t>Adamant</t>
        </is>
      </c>
      <c r="H43" s="48" t="inlineStr">
        <is>
          <t>Moxie</t>
        </is>
      </c>
      <c r="I43" s="48" t="inlineStr">
        <is>
          <t>Modest</t>
        </is>
      </c>
      <c r="J43" s="48" t="inlineStr">
        <is>
          <t>Poison Point</t>
        </is>
      </c>
      <c r="K43" s="48" t="inlineStr">
        <is>
          <t>Modest</t>
        </is>
      </c>
      <c r="L43" s="48" t="inlineStr">
        <is>
          <t>Sturdy</t>
        </is>
      </c>
      <c r="M43" s="48" t="inlineStr">
        <is>
          <t>Adamant</t>
        </is>
      </c>
      <c r="N43" s="48" t="inlineStr">
        <is>
          <t>Super Luck</t>
        </is>
      </c>
      <c r="Q43" s="47" t="inlineStr">
        <is>
          <t>Nature / Ability</t>
        </is>
      </c>
    </row>
    <row r="44">
      <c r="B44" s="47" t="inlineStr">
        <is>
          <t>AI Flags:</t>
        </is>
      </c>
      <c r="E44" s="49" t="inlineStr">
        <is>
          <t>Black Sludge</t>
        </is>
      </c>
      <c r="F44" s="46" t="n"/>
      <c r="G44" s="49" t="inlineStr">
        <is>
          <t>Eviolite</t>
        </is>
      </c>
      <c r="H44" s="46" t="n"/>
      <c r="I44" s="49" t="inlineStr">
        <is>
          <t>Oran Berry</t>
        </is>
      </c>
      <c r="J44" s="46" t="n"/>
      <c r="K44" s="49" t="inlineStr">
        <is>
          <t>Magnet</t>
        </is>
      </c>
      <c r="L44" s="46" t="n"/>
      <c r="M44" s="49" t="inlineStr">
        <is>
          <t>Scope Lens</t>
        </is>
      </c>
      <c r="N44" s="46" t="n"/>
      <c r="Q44" s="47" t="inlineStr">
        <is>
          <t>Item</t>
        </is>
      </c>
    </row>
    <row r="45">
      <c r="B45" s="44" t="inlineStr">
        <is>
          <t>Smart Trainer</t>
        </is>
      </c>
      <c r="E45" s="61" t="inlineStr">
        <is>
          <t>Waterfall</t>
        </is>
      </c>
      <c r="F45" s="46" t="n"/>
      <c r="G45" s="65" t="inlineStr">
        <is>
          <t>Drain Punch</t>
        </is>
      </c>
      <c r="H45" s="46" t="n"/>
      <c r="I45" s="55" t="inlineStr">
        <is>
          <t>Sludge Bomb</t>
        </is>
      </c>
      <c r="J45" s="46" t="n"/>
      <c r="K45" s="52" t="inlineStr">
        <is>
          <t>Shock Wave</t>
        </is>
      </c>
      <c r="L45" s="46" t="n"/>
      <c r="M45" s="60" t="inlineStr">
        <is>
          <t>Wing Attack</t>
        </is>
      </c>
      <c r="N45" s="46" t="n"/>
      <c r="Q45" s="47" t="inlineStr">
        <is>
          <t>Moves</t>
        </is>
      </c>
    </row>
    <row r="46">
      <c r="E46" s="55" t="inlineStr">
        <is>
          <t>Poison Jab</t>
        </is>
      </c>
      <c r="F46" s="46" t="n"/>
      <c r="G46" s="50" t="inlineStr">
        <is>
          <t>Crunch</t>
        </is>
      </c>
      <c r="H46" s="46" t="n"/>
      <c r="I46" s="61" t="inlineStr">
        <is>
          <t>Scald</t>
        </is>
      </c>
      <c r="J46" s="46" t="n"/>
      <c r="K46" s="66" t="inlineStr">
        <is>
          <t>Mirror Shot</t>
        </is>
      </c>
      <c r="L46" s="46" t="n"/>
      <c r="M46" s="50" t="inlineStr">
        <is>
          <t>Night Slash</t>
        </is>
      </c>
      <c r="N46" s="46" t="n"/>
    </row>
    <row r="47">
      <c r="E47" s="61" t="inlineStr">
        <is>
          <t>Aqua Jet</t>
        </is>
      </c>
      <c r="F47" s="46" t="n"/>
      <c r="G47" s="51" t="inlineStr">
        <is>
          <t>Fake Out</t>
        </is>
      </c>
      <c r="H47" s="46" t="n"/>
      <c r="I47" s="64" t="inlineStr">
        <is>
          <t>Icy Wind</t>
        </is>
      </c>
      <c r="J47" s="46" t="n"/>
      <c r="K47" s="52" t="inlineStr">
        <is>
          <t>Thunder Wave</t>
        </is>
      </c>
      <c r="L47" s="46" t="n"/>
      <c r="M47" s="50" t="inlineStr">
        <is>
          <t>Sucker Punch</t>
        </is>
      </c>
      <c r="N47" s="46" t="n"/>
    </row>
    <row r="48">
      <c r="E48" s="52" t="inlineStr">
        <is>
          <t>Thunder Wave</t>
        </is>
      </c>
      <c r="F48" s="46" t="n"/>
      <c r="G48" s="62" t="inlineStr">
        <is>
          <t>Rock Slide</t>
        </is>
      </c>
      <c r="H48" s="46" t="n"/>
      <c r="I48" s="52" t="inlineStr">
        <is>
          <t>Thunderbolt</t>
        </is>
      </c>
      <c r="J48" s="46" t="n"/>
      <c r="K48" s="51" t="inlineStr">
        <is>
          <t>Sonic Boom</t>
        </is>
      </c>
      <c r="L48" s="46" t="n"/>
      <c r="M48" s="67" t="inlineStr">
        <is>
          <t>Confuse Ray</t>
        </is>
      </c>
      <c r="N48" s="46" t="n"/>
    </row>
    <row r="49">
      <c r="E49" s="57" t="inlineStr">
        <is>
          <t>Note: Aqua Grunt #3 - the hardliner. Mandatory.</t>
        </is>
      </c>
    </row>
    <row r="51" ht="24" customHeight="1">
      <c r="B51" s="38" t="inlineStr">
        <is>
          <t>Route 104</t>
        </is>
      </c>
      <c r="C51" s="39" t="n"/>
      <c r="D51" s="39" t="n"/>
      <c r="E51" s="39" t="n"/>
      <c r="F51" s="39" t="n"/>
      <c r="G51" s="39" t="n"/>
      <c r="H51" s="39" t="n"/>
      <c r="I51" s="39" t="n"/>
      <c r="J51" s="39" t="n"/>
      <c r="K51" s="39" t="n"/>
      <c r="L51" s="39" t="n"/>
      <c r="M51" s="39" t="n"/>
      <c r="N51" s="39" t="n"/>
      <c r="O51" s="39" t="n"/>
      <c r="P51" s="39" t="n"/>
      <c r="Q51" s="39" t="n"/>
    </row>
    <row r="53" ht="20" customHeight="1">
      <c r="B53" s="40" t="inlineStr">
        <is>
          <t>Rich Boy</t>
        </is>
      </c>
      <c r="C53" s="41" t="n"/>
      <c r="D53" s="41" t="n"/>
      <c r="E53" s="42" t="inlineStr">
        <is>
          <t>Rich Boy Winston</t>
        </is>
      </c>
      <c r="F53" s="41" t="n"/>
      <c r="G53" s="41" t="n"/>
      <c r="H53" s="41" t="n"/>
      <c r="I53" s="41" t="n"/>
      <c r="J53" s="41" t="n"/>
      <c r="K53" s="41" t="n"/>
      <c r="L53" s="41" t="n"/>
      <c r="M53" s="41" t="n"/>
      <c r="N53" s="41" t="n"/>
      <c r="O53" s="41" t="n"/>
      <c r="P53" s="41" t="n"/>
      <c r="Q53" s="41" t="n"/>
    </row>
    <row r="54" ht="69" customHeight="1">
      <c r="E54" s="43">
        <f>IFERROR(_xlfn.IMAGE("https://play.pokemonshowdown.com/sprites/gen5/persian.png"),"")</f>
        <v/>
      </c>
      <c r="G54" s="43">
        <f>IFERROR(_xlfn.IMAGE("https://play.pokemonshowdown.com/sprites/gen5/combusken.png"),"")</f>
        <v/>
      </c>
      <c r="I54" s="43">
        <f>IFERROR(_xlfn.IMAGE("https://play.pokemonshowdown.com/sprites/gen5/roselia.png"),"")</f>
        <v/>
      </c>
      <c r="K54" s="43">
        <f>IFERROR(_xlfn.IMAGE("https://play.pokemonshowdown.com/sprites/gen5/onix.png"),"")</f>
        <v/>
      </c>
      <c r="Q54" s="44" t="inlineStr">
        <is>
          <t>Forced on sight (range 1)
Items: Full Restore</t>
        </is>
      </c>
    </row>
    <row r="55">
      <c r="E55" s="45" t="inlineStr">
        <is>
          <t>Lv 18 Persian</t>
        </is>
      </c>
      <c r="F55" s="46" t="n"/>
      <c r="G55" s="45" t="inlineStr">
        <is>
          <t>Lv 18 Combusken</t>
        </is>
      </c>
      <c r="H55" s="46" t="n"/>
      <c r="I55" s="45" t="inlineStr">
        <is>
          <t>Lv 18 Roselia</t>
        </is>
      </c>
      <c r="J55" s="46" t="n"/>
      <c r="K55" s="45" t="inlineStr">
        <is>
          <t>Lv 18 Onix</t>
        </is>
      </c>
      <c r="L55" s="46" t="n"/>
      <c r="Q55" s="47" t="inlineStr">
        <is>
          <t>Pokémon</t>
        </is>
      </c>
    </row>
    <row r="56">
      <c r="E56" s="48" t="inlineStr">
        <is>
          <t>Jolly</t>
        </is>
      </c>
      <c r="F56" s="48" t="inlineStr">
        <is>
          <t>Technician</t>
        </is>
      </c>
      <c r="G56" s="48" t="inlineStr">
        <is>
          <t>Adamant</t>
        </is>
      </c>
      <c r="H56" s="48" t="inlineStr">
        <is>
          <t>Speed Boost</t>
        </is>
      </c>
      <c r="I56" s="48" t="inlineStr">
        <is>
          <t>Modest</t>
        </is>
      </c>
      <c r="J56" s="48" t="inlineStr">
        <is>
          <t>Natural Cure</t>
        </is>
      </c>
      <c r="K56" s="48" t="inlineStr">
        <is>
          <t>Adamant</t>
        </is>
      </c>
      <c r="L56" s="48" t="inlineStr">
        <is>
          <t>Sturdy</t>
        </is>
      </c>
      <c r="Q56" s="47" t="inlineStr">
        <is>
          <t>Nature / Ability</t>
        </is>
      </c>
    </row>
    <row r="57">
      <c r="B57" s="47" t="inlineStr">
        <is>
          <t>AI Flags:</t>
        </is>
      </c>
      <c r="E57" s="49" t="inlineStr">
        <is>
          <t>Amulet Coin</t>
        </is>
      </c>
      <c r="F57" s="46" t="n"/>
      <c r="G57" s="49" t="inlineStr">
        <is>
          <t>Charcoal</t>
        </is>
      </c>
      <c r="H57" s="46" t="n"/>
      <c r="I57" s="49" t="inlineStr">
        <is>
          <t>Black Sludge</t>
        </is>
      </c>
      <c r="J57" s="46" t="n"/>
      <c r="K57" s="49" t="inlineStr">
        <is>
          <t>Hard Stone</t>
        </is>
      </c>
      <c r="L57" s="46" t="n"/>
      <c r="Q57" s="47" t="inlineStr">
        <is>
          <t>Item</t>
        </is>
      </c>
    </row>
    <row r="58">
      <c r="B58" s="44" t="inlineStr">
        <is>
          <t>Smart Trainer</t>
        </is>
      </c>
      <c r="E58" s="51" t="inlineStr">
        <is>
          <t>Pay Day</t>
        </is>
      </c>
      <c r="F58" s="46" t="n"/>
      <c r="G58" s="65" t="inlineStr">
        <is>
          <t>Bulk Up</t>
        </is>
      </c>
      <c r="H58" s="46" t="n"/>
      <c r="I58" s="59" t="inlineStr">
        <is>
          <t>Giga Drain</t>
        </is>
      </c>
      <c r="J58" s="46" t="n"/>
      <c r="K58" s="62" t="inlineStr">
        <is>
          <t>Rock Slide</t>
        </is>
      </c>
      <c r="L58" s="46" t="n"/>
      <c r="Q58" s="47" t="inlineStr">
        <is>
          <t>Moves</t>
        </is>
      </c>
    </row>
    <row r="59">
      <c r="E59" s="56" t="inlineStr">
        <is>
          <t>-</t>
        </is>
      </c>
      <c r="F59" s="46" t="n"/>
      <c r="G59" s="58" t="inlineStr">
        <is>
          <t>Flame Charge</t>
        </is>
      </c>
      <c r="H59" s="46" t="n"/>
      <c r="I59" s="55" t="inlineStr">
        <is>
          <t>Sludge Bomb</t>
        </is>
      </c>
      <c r="J59" s="46" t="n"/>
      <c r="K59" s="53" t="inlineStr">
        <is>
          <t>Bulldoze</t>
        </is>
      </c>
      <c r="L59" s="46" t="n"/>
    </row>
    <row r="60">
      <c r="E60" s="56" t="inlineStr">
        <is>
          <t>-</t>
        </is>
      </c>
      <c r="F60" s="46" t="n"/>
      <c r="G60" s="65" t="inlineStr">
        <is>
          <t>Double Kick</t>
        </is>
      </c>
      <c r="H60" s="46" t="n"/>
      <c r="I60" s="59" t="inlineStr">
        <is>
          <t>Leech Seed</t>
        </is>
      </c>
      <c r="J60" s="46" t="n"/>
      <c r="K60" s="68" t="inlineStr">
        <is>
          <t>Dragon Tail</t>
        </is>
      </c>
      <c r="L60" s="46" t="n"/>
    </row>
    <row r="61">
      <c r="E61" s="56" t="inlineStr">
        <is>
          <t>-</t>
        </is>
      </c>
      <c r="F61" s="46" t="n"/>
      <c r="G61" s="51" t="inlineStr">
        <is>
          <t>Quick Attack</t>
        </is>
      </c>
      <c r="H61" s="46" t="n"/>
      <c r="I61" s="59" t="inlineStr">
        <is>
          <t>Stun Spore</t>
        </is>
      </c>
      <c r="J61" s="46" t="n"/>
      <c r="K61" s="51" t="inlineStr">
        <is>
          <t>Explosion</t>
        </is>
      </c>
      <c r="L61" s="46" t="n"/>
    </row>
    <row r="62">
      <c r="E62" s="57" t="inlineStr">
        <is>
          <t>Note: Mandatory (by the woods exit). Persian intentionally knows only Pay Day.</t>
        </is>
      </c>
    </row>
    <row r="64" ht="20" customHeight="1">
      <c r="B64" s="40" t="inlineStr">
        <is>
          <t>Aroma Lady</t>
        </is>
      </c>
      <c r="C64" s="41" t="n"/>
      <c r="D64" s="41" t="n"/>
      <c r="E64" s="42" t="inlineStr">
        <is>
          <t>Aroma Lady Flora</t>
        </is>
      </c>
      <c r="F64" s="41" t="n"/>
      <c r="G64" s="41" t="n"/>
      <c r="H64" s="41" t="n"/>
      <c r="I64" s="41" t="n"/>
      <c r="J64" s="41" t="n"/>
      <c r="K64" s="41" t="n"/>
      <c r="L64" s="41" t="n"/>
      <c r="M64" s="41" t="n"/>
      <c r="N64" s="41" t="n"/>
      <c r="O64" s="41" t="n"/>
      <c r="P64" s="41" t="n"/>
      <c r="Q64" s="41" t="n"/>
    </row>
    <row r="65" ht="69" customHeight="1">
      <c r="E65" s="43">
        <f>IFERROR(_xlfn.IMAGE("https://play.pokemonshowdown.com/sprites/gen5/cherubi.png"),"")</f>
        <v/>
      </c>
      <c r="G65" s="43">
        <f>IFERROR(_xlfn.IMAGE("https://play.pokemonshowdown.com/sprites/gen5/petilil.png"),"")</f>
        <v/>
      </c>
      <c r="I65" s="43">
        <f>IFERROR(_xlfn.IMAGE("https://play.pokemonshowdown.com/sprites/gen5/combee.png"),"")</f>
        <v/>
      </c>
      <c r="K65" s="43">
        <f>IFERROR(_xlfn.IMAGE("https://play.pokemonshowdown.com/sprites/gen5/spritzee.png"),"")</f>
        <v/>
      </c>
      <c r="M65" s="43">
        <f>IFERROR(_xlfn.IMAGE("https://play.pokemonshowdown.com/sprites/gen5/swirlix.png"),"")</f>
        <v/>
      </c>
      <c r="Q65" s="44" t="inlineStr">
        <is>
          <t>Forced on sight (range 3)</t>
        </is>
      </c>
    </row>
    <row r="66">
      <c r="E66" s="45" t="inlineStr">
        <is>
          <t>Lv 18 Cherubi</t>
        </is>
      </c>
      <c r="F66" s="46" t="n"/>
      <c r="G66" s="45" t="inlineStr">
        <is>
          <t>Lv 18 Petilil</t>
        </is>
      </c>
      <c r="H66" s="46" t="n"/>
      <c r="I66" s="45" t="inlineStr">
        <is>
          <t>Lv 18 Combee</t>
        </is>
      </c>
      <c r="J66" s="46" t="n"/>
      <c r="K66" s="45" t="inlineStr">
        <is>
          <t>Lv 18 Spritzee</t>
        </is>
      </c>
      <c r="L66" s="46" t="n"/>
      <c r="M66" s="45" t="inlineStr">
        <is>
          <t>Lv 18 Swirlix</t>
        </is>
      </c>
      <c r="N66" s="46" t="n"/>
      <c r="Q66" s="47" t="inlineStr">
        <is>
          <t>Pokémon</t>
        </is>
      </c>
    </row>
    <row r="67">
      <c r="E67" s="48" t="inlineStr">
        <is>
          <t>Modest</t>
        </is>
      </c>
      <c r="F67" s="48" t="inlineStr">
        <is>
          <t>Chlorophyll</t>
        </is>
      </c>
      <c r="G67" s="48" t="inlineStr">
        <is>
          <t>Modest</t>
        </is>
      </c>
      <c r="H67" s="48" t="inlineStr">
        <is>
          <t>Chlorophyll</t>
        </is>
      </c>
      <c r="I67" s="48" t="inlineStr">
        <is>
          <t>Naughty</t>
        </is>
      </c>
      <c r="J67" s="48" t="inlineStr">
        <is>
          <t>Hustle</t>
        </is>
      </c>
      <c r="K67" s="48" t="inlineStr">
        <is>
          <t>Modest</t>
        </is>
      </c>
      <c r="L67" s="48" t="inlineStr">
        <is>
          <t>Aroma Veil</t>
        </is>
      </c>
      <c r="M67" s="48" t="inlineStr">
        <is>
          <t>Modest</t>
        </is>
      </c>
      <c r="N67" s="48" t="inlineStr">
        <is>
          <t>Unburden</t>
        </is>
      </c>
      <c r="Q67" s="47" t="inlineStr">
        <is>
          <t>Nature / Ability</t>
        </is>
      </c>
    </row>
    <row r="68">
      <c r="B68" s="47" t="inlineStr">
        <is>
          <t>AI Flags:</t>
        </is>
      </c>
      <c r="E68" s="49" t="inlineStr">
        <is>
          <t>Heat Rock</t>
        </is>
      </c>
      <c r="F68" s="46" t="n"/>
      <c r="G68" s="49" t="inlineStr">
        <is>
          <t>Miracle Seed</t>
        </is>
      </c>
      <c r="H68" s="46" t="n"/>
      <c r="I68" s="49" t="inlineStr">
        <is>
          <t>Silver Powder</t>
        </is>
      </c>
      <c r="J68" s="46" t="n"/>
      <c r="K68" s="49" t="inlineStr">
        <is>
          <t>Oran Berry</t>
        </is>
      </c>
      <c r="L68" s="46" t="n"/>
      <c r="M68" s="49" t="inlineStr">
        <is>
          <t>Sitrus Berry</t>
        </is>
      </c>
      <c r="N68" s="46" t="n"/>
      <c r="Q68" s="47" t="inlineStr">
        <is>
          <t>Item</t>
        </is>
      </c>
    </row>
    <row r="69">
      <c r="B69" s="44" t="inlineStr">
        <is>
          <t>Smart Trainer</t>
        </is>
      </c>
      <c r="E69" s="58" t="inlineStr">
        <is>
          <t>Sunny Day</t>
        </is>
      </c>
      <c r="F69" s="46" t="n"/>
      <c r="G69" s="59" t="inlineStr">
        <is>
          <t>Giga Drain</t>
        </is>
      </c>
      <c r="H69" s="46" t="n"/>
      <c r="I69" s="54" t="inlineStr">
        <is>
          <t>Bug Bite</t>
        </is>
      </c>
      <c r="J69" s="46" t="n"/>
      <c r="K69" s="69" t="inlineStr">
        <is>
          <t>Draining Kiss</t>
        </is>
      </c>
      <c r="L69" s="46" t="n"/>
      <c r="M69" s="69" t="inlineStr">
        <is>
          <t>Draining Kiss</t>
        </is>
      </c>
      <c r="N69" s="46" t="n"/>
      <c r="Q69" s="47" t="inlineStr">
        <is>
          <t>Moves</t>
        </is>
      </c>
    </row>
    <row r="70">
      <c r="E70" s="59" t="inlineStr">
        <is>
          <t>Magical Leaf</t>
        </is>
      </c>
      <c r="F70" s="46" t="n"/>
      <c r="G70" s="59" t="inlineStr">
        <is>
          <t>Sleep Powder</t>
        </is>
      </c>
      <c r="H70" s="46" t="n"/>
      <c r="I70" s="60" t="inlineStr">
        <is>
          <t>Air Cutter</t>
        </is>
      </c>
      <c r="J70" s="46" t="n"/>
      <c r="K70" s="63" t="inlineStr">
        <is>
          <t>Psybeam</t>
        </is>
      </c>
      <c r="L70" s="46" t="n"/>
      <c r="M70" s="59" t="inlineStr">
        <is>
          <t>Energy Ball</t>
        </is>
      </c>
      <c r="N70" s="46" t="n"/>
    </row>
    <row r="71">
      <c r="E71" s="51" t="inlineStr">
        <is>
          <t>Weather Ball</t>
        </is>
      </c>
      <c r="F71" s="46" t="n"/>
      <c r="G71" s="51" t="inlineStr">
        <is>
          <t>Hidden Power</t>
        </is>
      </c>
      <c r="H71" s="46" t="n"/>
      <c r="I71" s="60" t="inlineStr">
        <is>
          <t>Tailwind</t>
        </is>
      </c>
      <c r="J71" s="46" t="n"/>
      <c r="K71" s="63" t="inlineStr">
        <is>
          <t>Calm Mind</t>
        </is>
      </c>
      <c r="L71" s="46" t="n"/>
      <c r="M71" s="58" t="inlineStr">
        <is>
          <t>Flamethrower</t>
        </is>
      </c>
      <c r="N71" s="46" t="n"/>
    </row>
    <row r="72">
      <c r="E72" s="51" t="inlineStr">
        <is>
          <t>Morning Sun</t>
        </is>
      </c>
      <c r="F72" s="46" t="n"/>
      <c r="G72" s="51" t="inlineStr">
        <is>
          <t>Growth</t>
        </is>
      </c>
      <c r="H72" s="46" t="n"/>
      <c r="I72" s="51" t="inlineStr">
        <is>
          <t>Endeavor</t>
        </is>
      </c>
      <c r="J72" s="46" t="n"/>
      <c r="K72" s="51" t="inlineStr">
        <is>
          <t>Sweet Kiss</t>
        </is>
      </c>
      <c r="L72" s="46" t="n"/>
      <c r="M72" s="59" t="inlineStr">
        <is>
          <t>Cotton Spore</t>
        </is>
      </c>
      <c r="N72" s="46" t="n"/>
    </row>
    <row r="73">
      <c r="E73" s="57" t="inlineStr">
        <is>
          <t>Note: Mandatory (by the woods exit). Cherubi leads; Petilil's Hidden Power is Fire (IVs).</t>
        </is>
      </c>
    </row>
    <row r="75" ht="20" customHeight="1">
      <c r="B75" s="40" t="inlineStr">
        <is>
          <t>Twins</t>
        </is>
      </c>
      <c r="C75" s="41" t="n"/>
      <c r="D75" s="41" t="n"/>
      <c r="E75" s="42" t="inlineStr">
        <is>
          <t>Twins Gina &amp; Mia</t>
        </is>
      </c>
      <c r="F75" s="41" t="n"/>
      <c r="G75" s="41" t="n"/>
      <c r="H75" s="41" t="n"/>
      <c r="I75" s="41" t="n"/>
      <c r="J75" s="41" t="n"/>
      <c r="K75" s="41" t="n"/>
      <c r="L75" s="41" t="n"/>
      <c r="M75" s="41" t="n"/>
      <c r="N75" s="41" t="n"/>
      <c r="O75" s="41" t="n"/>
      <c r="P75" s="41" t="n"/>
      <c r="Q75" s="41" t="n"/>
    </row>
    <row r="76" ht="69" customHeight="1">
      <c r="E76" s="43">
        <f>IFERROR(_xlfn.IMAGE("https://play.pokemonshowdown.com/sprites/gen5/plusle.png"),"")</f>
        <v/>
      </c>
      <c r="G76" s="43">
        <f>IFERROR(_xlfn.IMAGE("https://play.pokemonshowdown.com/sprites/gen5/blitzle.png"),"")</f>
        <v/>
      </c>
      <c r="I76" s="43">
        <f>IFERROR(_xlfn.IMAGE("https://play.pokemonshowdown.com/sprites/gen5/minun.png"),"")</f>
        <v/>
      </c>
      <c r="Q76" s="44" t="inlineStr">
        <is>
          <t>DOUBLE BATTLE
Forced on sight (range 2)</t>
        </is>
      </c>
    </row>
    <row r="77">
      <c r="E77" s="45" t="inlineStr">
        <is>
          <t>Lv 18 Plusle</t>
        </is>
      </c>
      <c r="F77" s="46" t="n"/>
      <c r="G77" s="45" t="inlineStr">
        <is>
          <t>Lv 18 Blitzle</t>
        </is>
      </c>
      <c r="H77" s="46" t="n"/>
      <c r="I77" s="45" t="inlineStr">
        <is>
          <t>Lv 18 Minun</t>
        </is>
      </c>
      <c r="J77" s="46" t="n"/>
      <c r="Q77" s="47" t="inlineStr">
        <is>
          <t>Pokémon</t>
        </is>
      </c>
    </row>
    <row r="78">
      <c r="E78" s="48" t="inlineStr">
        <is>
          <t>Timid</t>
        </is>
      </c>
      <c r="F78" s="48" t="inlineStr">
        <is>
          <t>Plus</t>
        </is>
      </c>
      <c r="G78" s="48" t="inlineStr">
        <is>
          <t>Adamant</t>
        </is>
      </c>
      <c r="H78" s="48" t="inlineStr">
        <is>
          <t>Motor Drive</t>
        </is>
      </c>
      <c r="I78" s="48" t="inlineStr">
        <is>
          <t>Timid</t>
        </is>
      </c>
      <c r="J78" s="48" t="inlineStr">
        <is>
          <t>Minus</t>
        </is>
      </c>
      <c r="Q78" s="47" t="inlineStr">
        <is>
          <t>Nature / Ability</t>
        </is>
      </c>
    </row>
    <row r="79">
      <c r="B79" s="47" t="inlineStr">
        <is>
          <t>AI Flags:</t>
        </is>
      </c>
      <c r="E79" s="49" t="inlineStr">
        <is>
          <t>Electric Gem</t>
        </is>
      </c>
      <c r="F79" s="46" t="n"/>
      <c r="G79" s="49" t="inlineStr">
        <is>
          <t>Focus Sash</t>
        </is>
      </c>
      <c r="H79" s="46" t="n"/>
      <c r="I79" s="49" t="inlineStr">
        <is>
          <t>Magnet</t>
        </is>
      </c>
      <c r="J79" s="46" t="n"/>
      <c r="Q79" s="47" t="inlineStr">
        <is>
          <t>Item</t>
        </is>
      </c>
    </row>
    <row r="80">
      <c r="B80" s="44" t="inlineStr">
        <is>
          <t>Smart Trainer</t>
        </is>
      </c>
      <c r="E80" s="52" t="inlineStr">
        <is>
          <t>Discharge</t>
        </is>
      </c>
      <c r="F80" s="46" t="n"/>
      <c r="G80" s="52" t="inlineStr">
        <is>
          <t>Spark</t>
        </is>
      </c>
      <c r="H80" s="46" t="n"/>
      <c r="I80" s="52" t="inlineStr">
        <is>
          <t>Discharge</t>
        </is>
      </c>
      <c r="J80" s="46" t="n"/>
      <c r="Q80" s="47" t="inlineStr">
        <is>
          <t>Moves</t>
        </is>
      </c>
    </row>
    <row r="81">
      <c r="E81" s="51" t="inlineStr">
        <is>
          <t>Helping Hand</t>
        </is>
      </c>
      <c r="F81" s="46" t="n"/>
      <c r="G81" s="58" t="inlineStr">
        <is>
          <t>Flame Charge</t>
        </is>
      </c>
      <c r="H81" s="46" t="n"/>
      <c r="I81" s="51" t="inlineStr">
        <is>
          <t>Follow Me</t>
        </is>
      </c>
      <c r="J81" s="46" t="n"/>
    </row>
    <row r="82">
      <c r="E82" s="59" t="inlineStr">
        <is>
          <t>Grass Knot</t>
        </is>
      </c>
      <c r="F82" s="46" t="n"/>
      <c r="G82" s="53" t="inlineStr">
        <is>
          <t>Stomp</t>
        </is>
      </c>
      <c r="H82" s="46" t="n"/>
      <c r="I82" s="52" t="inlineStr">
        <is>
          <t>Thunder Wave</t>
        </is>
      </c>
      <c r="J82" s="46" t="n"/>
    </row>
    <row r="83">
      <c r="E83" s="56" t="inlineStr">
        <is>
          <t>-</t>
        </is>
      </c>
      <c r="F83" s="46" t="n"/>
      <c r="G83" s="56" t="inlineStr">
        <is>
          <t>-</t>
        </is>
      </c>
      <c r="H83" s="46" t="n"/>
      <c r="I83" s="63" t="inlineStr">
        <is>
          <t>Light Screen</t>
        </is>
      </c>
      <c r="J83" s="46" t="n"/>
    </row>
    <row r="84">
      <c r="E84" s="57" t="inlineStr">
        <is>
          <t>Note: Double battle, mandatory. Plusle + Blitzle lead (Discharge into Motor Drive).</t>
        </is>
      </c>
    </row>
    <row r="86" ht="20" customHeight="1">
      <c r="B86" s="40" t="inlineStr">
        <is>
          <t>Lass</t>
        </is>
      </c>
      <c r="C86" s="41" t="n"/>
      <c r="D86" s="41" t="n"/>
      <c r="E86" s="42" t="inlineStr">
        <is>
          <t>Lass Haley</t>
        </is>
      </c>
      <c r="F86" s="41" t="n"/>
      <c r="G86" s="41" t="n"/>
      <c r="H86" s="41" t="n"/>
      <c r="I86" s="41" t="n"/>
      <c r="J86" s="41" t="n"/>
      <c r="K86" s="41" t="n"/>
      <c r="L86" s="41" t="n"/>
      <c r="M86" s="41" t="n"/>
      <c r="N86" s="41" t="n"/>
      <c r="O86" s="41" t="n"/>
      <c r="P86" s="41" t="n"/>
      <c r="Q86" s="41" t="n"/>
    </row>
    <row r="87" ht="69" customHeight="1">
      <c r="E87" s="43">
        <f>IFERROR(_xlfn.IMAGE("https://play.pokemonshowdown.com/sprites/gen5/flaaffy.png"),"")</f>
        <v/>
      </c>
      <c r="G87" s="43">
        <f>IFERROR(_xlfn.IMAGE("https://play.pokemonshowdown.com/sprites/gen5/haunter.png"),"")</f>
        <v/>
      </c>
      <c r="I87" s="43">
        <f>IFERROR(_xlfn.IMAGE("https://play.pokemonshowdown.com/sprites/gen5/kirlia.png"),"")</f>
        <v/>
      </c>
      <c r="K87" s="43">
        <f>IFERROR(_xlfn.IMAGE("https://play.pokemonshowdown.com/sprites/gen5/piloswine.png"),"")</f>
        <v/>
      </c>
      <c r="M87" s="43">
        <f>IFERROR(_xlfn.IMAGE("https://play.pokemonshowdown.com/sprites/gen5/munchlax.png"),"")</f>
        <v/>
      </c>
      <c r="Q87" s="44" t="inlineStr">
        <is>
          <t>Forced on sight (range 5)</t>
        </is>
      </c>
    </row>
    <row r="88">
      <c r="E88" s="45" t="inlineStr">
        <is>
          <t>Lv 19 Flaaffy</t>
        </is>
      </c>
      <c r="F88" s="46" t="n"/>
      <c r="G88" s="45" t="inlineStr">
        <is>
          <t>Lv 19 Haunter</t>
        </is>
      </c>
      <c r="H88" s="46" t="n"/>
      <c r="I88" s="45" t="inlineStr">
        <is>
          <t>Lv 19 Kirlia</t>
        </is>
      </c>
      <c r="J88" s="46" t="n"/>
      <c r="K88" s="45" t="inlineStr">
        <is>
          <t>Lv 19 Piloswine</t>
        </is>
      </c>
      <c r="L88" s="46" t="n"/>
      <c r="M88" s="45" t="inlineStr">
        <is>
          <t>Lv 19 Munchlax</t>
        </is>
      </c>
      <c r="N88" s="46" t="n"/>
      <c r="Q88" s="47" t="inlineStr">
        <is>
          <t>Pokémon</t>
        </is>
      </c>
    </row>
    <row r="89">
      <c r="E89" s="48" t="inlineStr">
        <is>
          <t>Modest</t>
        </is>
      </c>
      <c r="F89" s="48" t="inlineStr">
        <is>
          <t>Static</t>
        </is>
      </c>
      <c r="G89" s="48" t="inlineStr">
        <is>
          <t>Timid</t>
        </is>
      </c>
      <c r="H89" s="48" t="inlineStr">
        <is>
          <t>Levitate</t>
        </is>
      </c>
      <c r="I89" s="48" t="inlineStr">
        <is>
          <t>Modest</t>
        </is>
      </c>
      <c r="J89" s="48" t="inlineStr">
        <is>
          <t>Trace</t>
        </is>
      </c>
      <c r="K89" s="48" t="inlineStr">
        <is>
          <t>Adamant</t>
        </is>
      </c>
      <c r="L89" s="48" t="inlineStr">
        <is>
          <t>Thick Fat</t>
        </is>
      </c>
      <c r="M89" s="48" t="inlineStr">
        <is>
          <t>Adamant</t>
        </is>
      </c>
      <c r="N89" s="48" t="inlineStr">
        <is>
          <t>Gluttony</t>
        </is>
      </c>
      <c r="Q89" s="47" t="inlineStr">
        <is>
          <t>Nature / Ability</t>
        </is>
      </c>
    </row>
    <row r="90">
      <c r="B90" s="47" t="inlineStr">
        <is>
          <t>AI Flags:</t>
        </is>
      </c>
      <c r="E90" s="49" t="inlineStr">
        <is>
          <t>Magnet</t>
        </is>
      </c>
      <c r="F90" s="46" t="n"/>
      <c r="G90" s="49" t="inlineStr">
        <is>
          <t>Spell Tag</t>
        </is>
      </c>
      <c r="H90" s="46" t="n"/>
      <c r="I90" s="49" t="inlineStr">
        <is>
          <t>Twisted Spoon</t>
        </is>
      </c>
      <c r="J90" s="46" t="n"/>
      <c r="K90" s="49" t="inlineStr">
        <is>
          <t>Soft Sand</t>
        </is>
      </c>
      <c r="L90" s="46" t="n"/>
      <c r="M90" s="49" t="inlineStr">
        <is>
          <t>Salac Berry</t>
        </is>
      </c>
      <c r="N90" s="46" t="n"/>
      <c r="Q90" s="47" t="inlineStr">
        <is>
          <t>Item</t>
        </is>
      </c>
    </row>
    <row r="91">
      <c r="B91" s="44" t="inlineStr">
        <is>
          <t>Smart Trainer</t>
        </is>
      </c>
      <c r="E91" s="52" t="inlineStr">
        <is>
          <t>Shock Wave</t>
        </is>
      </c>
      <c r="F91" s="46" t="n"/>
      <c r="G91" s="67" t="inlineStr">
        <is>
          <t>Shadow Ball</t>
        </is>
      </c>
      <c r="H91" s="46" t="n"/>
      <c r="I91" s="63" t="inlineStr">
        <is>
          <t>Psybeam</t>
        </is>
      </c>
      <c r="J91" s="46" t="n"/>
      <c r="K91" s="64" t="inlineStr">
        <is>
          <t>Ice Shard</t>
        </is>
      </c>
      <c r="L91" s="46" t="n"/>
      <c r="M91" s="51" t="inlineStr">
        <is>
          <t>Belly Drum</t>
        </is>
      </c>
      <c r="N91" s="46" t="n"/>
      <c r="Q91" s="47" t="inlineStr">
        <is>
          <t>Moves</t>
        </is>
      </c>
    </row>
    <row r="92">
      <c r="E92" s="62" t="inlineStr">
        <is>
          <t>Power Gem</t>
        </is>
      </c>
      <c r="F92" s="46" t="n"/>
      <c r="G92" s="55" t="inlineStr">
        <is>
          <t>Sludge Bomb</t>
        </is>
      </c>
      <c r="H92" s="46" t="n"/>
      <c r="I92" s="69" t="inlineStr">
        <is>
          <t>Draining Kiss</t>
        </is>
      </c>
      <c r="J92" s="46" t="n"/>
      <c r="K92" s="53" t="inlineStr">
        <is>
          <t>Bulldoze</t>
        </is>
      </c>
      <c r="L92" s="46" t="n"/>
      <c r="M92" s="51" t="inlineStr">
        <is>
          <t>Body Slam</t>
        </is>
      </c>
      <c r="N92" s="46" t="n"/>
    </row>
    <row r="93">
      <c r="E93" s="52" t="inlineStr">
        <is>
          <t>Thunder Wave</t>
        </is>
      </c>
      <c r="F93" s="46" t="n"/>
      <c r="G93" s="67" t="inlineStr">
        <is>
          <t>Confuse Ray</t>
        </is>
      </c>
      <c r="H93" s="46" t="n"/>
      <c r="I93" s="59" t="inlineStr">
        <is>
          <t>Magical Leaf</t>
        </is>
      </c>
      <c r="J93" s="46" t="n"/>
      <c r="K93" s="62" t="inlineStr">
        <is>
          <t>Rock Slide</t>
        </is>
      </c>
      <c r="L93" s="46" t="n"/>
      <c r="M93" s="62" t="inlineStr">
        <is>
          <t>Rock Tomb</t>
        </is>
      </c>
      <c r="N93" s="46" t="n"/>
    </row>
    <row r="94">
      <c r="E94" s="59" t="inlineStr">
        <is>
          <t>Cotton Spore</t>
        </is>
      </c>
      <c r="F94" s="46" t="n"/>
      <c r="G94" s="58" t="inlineStr">
        <is>
          <t>Will-O-Wisp</t>
        </is>
      </c>
      <c r="H94" s="46" t="n"/>
      <c r="I94" s="50" t="inlineStr">
        <is>
          <t>Memento</t>
        </is>
      </c>
      <c r="J94" s="46" t="n"/>
      <c r="K94" s="51" t="inlineStr">
        <is>
          <t>Take Down</t>
        </is>
      </c>
      <c r="L94" s="46" t="n"/>
      <c r="M94" s="50" t="inlineStr">
        <is>
          <t>Bite</t>
        </is>
      </c>
      <c r="N94" s="46" t="n"/>
    </row>
    <row r="95">
      <c r="E95" s="57" t="inlineStr">
        <is>
          <t>Note: Strongest Route 104 North trainer, mandatory. Munchlax last (Belly Drum + Gluttony + Salac).</t>
        </is>
      </c>
    </row>
    <row r="97" ht="24" customHeight="1">
      <c r="B97" s="38" t="inlineStr">
        <is>
          <t>Route 116</t>
        </is>
      </c>
      <c r="C97" s="39" t="n"/>
      <c r="D97" s="39" t="n"/>
      <c r="E97" s="39" t="n"/>
      <c r="F97" s="39" t="n"/>
      <c r="G97" s="39" t="n"/>
      <c r="H97" s="39" t="n"/>
      <c r="I97" s="39" t="n"/>
      <c r="J97" s="39" t="n"/>
      <c r="K97" s="39" t="n"/>
      <c r="L97" s="39" t="n"/>
      <c r="M97" s="39" t="n"/>
      <c r="N97" s="39" t="n"/>
      <c r="O97" s="39" t="n"/>
      <c r="P97" s="39" t="n"/>
      <c r="Q97" s="39" t="n"/>
    </row>
    <row r="99" ht="20" customHeight="1">
      <c r="B99" s="40" t="inlineStr">
        <is>
          <t>Hiker</t>
        </is>
      </c>
      <c r="C99" s="41" t="n"/>
      <c r="D99" s="41" t="n"/>
      <c r="E99" s="42" t="inlineStr">
        <is>
          <t>Hiker Clark</t>
        </is>
      </c>
      <c r="F99" s="41" t="n"/>
      <c r="G99" s="41" t="n"/>
      <c r="H99" s="41" t="n"/>
      <c r="I99" s="41" t="n"/>
      <c r="J99" s="41" t="n"/>
      <c r="K99" s="41" t="n"/>
      <c r="L99" s="41" t="n"/>
      <c r="M99" s="41" t="n"/>
      <c r="N99" s="41" t="n"/>
      <c r="O99" s="41" t="n"/>
      <c r="P99" s="41" t="n"/>
      <c r="Q99" s="41" t="n"/>
    </row>
    <row r="100" ht="69" customHeight="1">
      <c r="E100" s="43">
        <f>IFERROR(_xlfn.IMAGE("https://play.pokemonshowdown.com/sprites/gen5/hippopotas.png"),"")</f>
        <v/>
      </c>
      <c r="G100" s="43">
        <f>IFERROR(_xlfn.IMAGE("https://play.pokemonshowdown.com/sprites/gen5/maractus.png"),"")</f>
        <v/>
      </c>
      <c r="I100" s="43">
        <f>IFERROR(_xlfn.IMAGE("https://play.pokemonshowdown.com/sprites/gen5/darumaka.png"),"")</f>
        <v/>
      </c>
      <c r="Q100" s="44" t="inlineStr">
        <is>
          <t>Optional</t>
        </is>
      </c>
    </row>
    <row r="101">
      <c r="E101" s="45" t="inlineStr">
        <is>
          <t>Lv 20 Hippopotas</t>
        </is>
      </c>
      <c r="F101" s="46" t="n"/>
      <c r="G101" s="45" t="inlineStr">
        <is>
          <t>Lv 20 Maractus</t>
        </is>
      </c>
      <c r="H101" s="46" t="n"/>
      <c r="I101" s="45" t="inlineStr">
        <is>
          <t>Lv 20 Darumaka</t>
        </is>
      </c>
      <c r="J101" s="46" t="n"/>
      <c r="Q101" s="47" t="inlineStr">
        <is>
          <t>Pokémon</t>
        </is>
      </c>
    </row>
    <row r="102">
      <c r="E102" s="48" t="inlineStr">
        <is>
          <t>Adamant</t>
        </is>
      </c>
      <c r="F102" s="48" t="inlineStr">
        <is>
          <t>Sand Stream</t>
        </is>
      </c>
      <c r="G102" s="48" t="inlineStr">
        <is>
          <t>Rash</t>
        </is>
      </c>
      <c r="H102" s="48" t="inlineStr">
        <is>
          <t>Storm Drain</t>
        </is>
      </c>
      <c r="I102" s="48" t="inlineStr">
        <is>
          <t>Adamant</t>
        </is>
      </c>
      <c r="J102" s="48" t="inlineStr">
        <is>
          <t>Hustle</t>
        </is>
      </c>
      <c r="Q102" s="47" t="inlineStr">
        <is>
          <t>Nature / Ability</t>
        </is>
      </c>
    </row>
    <row r="103">
      <c r="B103" s="47" t="inlineStr">
        <is>
          <t>AI Flags:</t>
        </is>
      </c>
      <c r="E103" s="49" t="inlineStr">
        <is>
          <t>Smooth Rock</t>
        </is>
      </c>
      <c r="F103" s="46" t="n"/>
      <c r="G103" s="49" t="inlineStr">
        <is>
          <t>Oran Berry</t>
        </is>
      </c>
      <c r="H103" s="46" t="n"/>
      <c r="I103" s="49" t="inlineStr">
        <is>
          <t>Sitrus Berry</t>
        </is>
      </c>
      <c r="J103" s="46" t="n"/>
      <c r="Q103" s="47" t="inlineStr">
        <is>
          <t>Item</t>
        </is>
      </c>
    </row>
    <row r="104">
      <c r="B104" s="44" t="inlineStr">
        <is>
          <t>Smart Trainer</t>
        </is>
      </c>
      <c r="E104" s="53" t="inlineStr">
        <is>
          <t>Bulldoze</t>
        </is>
      </c>
      <c r="F104" s="46" t="n"/>
      <c r="G104" s="59" t="inlineStr">
        <is>
          <t>Mega Drain</t>
        </is>
      </c>
      <c r="H104" s="46" t="n"/>
      <c r="I104" s="51" t="inlineStr">
        <is>
          <t>Belly Drum</t>
        </is>
      </c>
      <c r="J104" s="46" t="n"/>
      <c r="Q104" s="47" t="inlineStr">
        <is>
          <t>Moves</t>
        </is>
      </c>
    </row>
    <row r="105">
      <c r="E105" s="62" t="inlineStr">
        <is>
          <t>Rock Slide</t>
        </is>
      </c>
      <c r="F105" s="46" t="n"/>
      <c r="G105" s="53" t="inlineStr">
        <is>
          <t>Mud Shot</t>
        </is>
      </c>
      <c r="H105" s="46" t="n"/>
      <c r="I105" s="58" t="inlineStr">
        <is>
          <t>Fire Punch</t>
        </is>
      </c>
      <c r="J105" s="46" t="n"/>
    </row>
    <row r="106">
      <c r="E106" s="51" t="inlineStr">
        <is>
          <t>Yawn</t>
        </is>
      </c>
      <c r="F106" s="46" t="n"/>
      <c r="G106" s="59" t="inlineStr">
        <is>
          <t>Leech Seed</t>
        </is>
      </c>
      <c r="H106" s="46" t="n"/>
      <c r="I106" s="62" t="inlineStr">
        <is>
          <t>Rock Slide</t>
        </is>
      </c>
      <c r="J106" s="46" t="n"/>
    </row>
    <row r="107">
      <c r="E107" s="51" t="inlineStr">
        <is>
          <t>Protect</t>
        </is>
      </c>
      <c r="F107" s="46" t="n"/>
      <c r="G107" s="54" t="inlineStr">
        <is>
          <t>Pin Missile</t>
        </is>
      </c>
      <c r="H107" s="46" t="n"/>
      <c r="I107" s="51" t="inlineStr">
        <is>
          <t>Protect</t>
        </is>
      </c>
      <c r="J107" s="46" t="n"/>
    </row>
    <row r="108">
      <c r="E108" s="57" t="inlineStr">
        <is>
          <t>Note: Route 116 double #1 (Sand) with Camper Ethan - trigger line x=9. Mandatory.</t>
        </is>
      </c>
    </row>
    <row r="110" ht="20" customHeight="1">
      <c r="B110" s="40" t="inlineStr">
        <is>
          <t>Camper</t>
        </is>
      </c>
      <c r="C110" s="41" t="n"/>
      <c r="D110" s="41" t="n"/>
      <c r="E110" s="42" t="inlineStr">
        <is>
          <t>Camper Ethan</t>
        </is>
      </c>
      <c r="F110" s="41" t="n"/>
      <c r="G110" s="41" t="n"/>
      <c r="H110" s="41" t="n"/>
      <c r="I110" s="41" t="n"/>
      <c r="J110" s="41" t="n"/>
      <c r="K110" s="41" t="n"/>
      <c r="L110" s="41" t="n"/>
      <c r="M110" s="41" t="n"/>
      <c r="N110" s="41" t="n"/>
      <c r="O110" s="41" t="n"/>
      <c r="P110" s="41" t="n"/>
      <c r="Q110" s="41" t="n"/>
    </row>
    <row r="111" ht="69" customHeight="1">
      <c r="E111" s="43">
        <f>IFERROR(_xlfn.IMAGE("https://play.pokemonshowdown.com/sprites/gen5/drilbur.png"),"")</f>
        <v/>
      </c>
      <c r="G111" s="43">
        <f>IFERROR(_xlfn.IMAGE("https://play.pokemonshowdown.com/sprites/gen5/sigilyph.png"),"")</f>
        <v/>
      </c>
    </row>
    <row r="112">
      <c r="E112" s="45" t="inlineStr">
        <is>
          <t>Lv 20 Drilbur</t>
        </is>
      </c>
      <c r="F112" s="46" t="n"/>
      <c r="G112" s="45" t="inlineStr">
        <is>
          <t>Lv 20 Sigilyph</t>
        </is>
      </c>
      <c r="H112" s="46" t="n"/>
      <c r="Q112" s="47" t="inlineStr">
        <is>
          <t>Pokémon</t>
        </is>
      </c>
    </row>
    <row r="113">
      <c r="E113" s="48" t="inlineStr">
        <is>
          <t>Adamant</t>
        </is>
      </c>
      <c r="F113" s="48" t="inlineStr">
        <is>
          <t>Sand Rush</t>
        </is>
      </c>
      <c r="G113" s="48" t="inlineStr">
        <is>
          <t>Timid</t>
        </is>
      </c>
      <c r="H113" s="48" t="inlineStr">
        <is>
          <t>Magic Guard</t>
        </is>
      </c>
      <c r="Q113" s="47" t="inlineStr">
        <is>
          <t>Nature / Ability</t>
        </is>
      </c>
    </row>
    <row r="114">
      <c r="B114" s="47" t="inlineStr">
        <is>
          <t>AI Flags:</t>
        </is>
      </c>
      <c r="E114" s="49" t="inlineStr">
        <is>
          <t>Soft Sand</t>
        </is>
      </c>
      <c r="F114" s="46" t="n"/>
      <c r="G114" s="49" t="inlineStr">
        <is>
          <t>Oran Berry</t>
        </is>
      </c>
      <c r="H114" s="46" t="n"/>
      <c r="Q114" s="47" t="inlineStr">
        <is>
          <t>Item</t>
        </is>
      </c>
    </row>
    <row r="115">
      <c r="B115" s="44" t="inlineStr">
        <is>
          <t>Smart Trainer</t>
        </is>
      </c>
      <c r="E115" s="53" t="inlineStr">
        <is>
          <t>Dig</t>
        </is>
      </c>
      <c r="F115" s="46" t="n"/>
      <c r="G115" s="63" t="inlineStr">
        <is>
          <t>Psybeam</t>
        </is>
      </c>
      <c r="H115" s="46" t="n"/>
      <c r="Q115" s="47" t="inlineStr">
        <is>
          <t>Moves</t>
        </is>
      </c>
    </row>
    <row r="116">
      <c r="E116" s="62" t="inlineStr">
        <is>
          <t>Rock Slide</t>
        </is>
      </c>
      <c r="F116" s="46" t="n"/>
      <c r="G116" s="60" t="inlineStr">
        <is>
          <t>Air Cutter</t>
        </is>
      </c>
      <c r="H116" s="46" t="n"/>
    </row>
    <row r="117">
      <c r="E117" s="54" t="inlineStr">
        <is>
          <t>X-Scissor</t>
        </is>
      </c>
      <c r="F117" s="46" t="n"/>
      <c r="G117" s="60" t="inlineStr">
        <is>
          <t>Tailwind</t>
        </is>
      </c>
      <c r="H117" s="46" t="n"/>
    </row>
    <row r="118">
      <c r="E118" s="50" t="inlineStr">
        <is>
          <t>Hone Claws</t>
        </is>
      </c>
      <c r="F118" s="46" t="n"/>
      <c r="G118" s="63" t="inlineStr">
        <is>
          <t>Light Screen</t>
        </is>
      </c>
      <c r="H118" s="46" t="n"/>
    </row>
    <row r="119">
      <c r="E119" s="57" t="inlineStr">
        <is>
          <t>Note: Route 116 double #1 (Sand) with Hiker Clark.</t>
        </is>
      </c>
    </row>
    <row r="121" ht="20" customHeight="1">
      <c r="B121" s="40" t="inlineStr">
        <is>
          <t>Picnicker</t>
        </is>
      </c>
      <c r="C121" s="41" t="n"/>
      <c r="D121" s="41" t="n"/>
      <c r="E121" s="42" t="inlineStr">
        <is>
          <t>Picnicker Diana</t>
        </is>
      </c>
      <c r="F121" s="41" t="n"/>
      <c r="G121" s="41" t="n"/>
      <c r="H121" s="41" t="n"/>
      <c r="I121" s="41" t="n"/>
      <c r="J121" s="41" t="n"/>
      <c r="K121" s="41" t="n"/>
      <c r="L121" s="41" t="n"/>
      <c r="M121" s="41" t="n"/>
      <c r="N121" s="41" t="n"/>
      <c r="O121" s="41" t="n"/>
      <c r="P121" s="41" t="n"/>
      <c r="Q121" s="41" t="n"/>
    </row>
    <row r="122" ht="69" customHeight="1">
      <c r="E122" s="43">
        <f>IFERROR(_xlfn.IMAGE("https://play.pokemonshowdown.com/sprites/gen5/snover.png"),"")</f>
        <v/>
      </c>
      <c r="G122" s="43">
        <f>IFERROR(_xlfn.IMAGE("https://play.pokemonshowdown.com/sprites/gen5/vanillite.png"),"")</f>
        <v/>
      </c>
      <c r="I122" s="43">
        <f>IFERROR(_xlfn.IMAGE("https://play.pokemonshowdown.com/sprites/gen5/spheal.png"),"")</f>
        <v/>
      </c>
    </row>
    <row r="123">
      <c r="E123" s="45" t="inlineStr">
        <is>
          <t>Lv 20 Snover</t>
        </is>
      </c>
      <c r="F123" s="46" t="n"/>
      <c r="G123" s="45" t="inlineStr">
        <is>
          <t>Lv 20 Vanillite</t>
        </is>
      </c>
      <c r="H123" s="46" t="n"/>
      <c r="I123" s="45" t="inlineStr">
        <is>
          <t>Lv 20 Spheal</t>
        </is>
      </c>
      <c r="J123" s="46" t="n"/>
      <c r="Q123" s="47" t="inlineStr">
        <is>
          <t>Pokémon</t>
        </is>
      </c>
    </row>
    <row r="124">
      <c r="E124" s="48" t="inlineStr">
        <is>
          <t>Calm</t>
        </is>
      </c>
      <c r="F124" s="48" t="inlineStr">
        <is>
          <t>Snow Warning</t>
        </is>
      </c>
      <c r="G124" s="48" t="inlineStr">
        <is>
          <t>Modest</t>
        </is>
      </c>
      <c r="H124" s="48" t="inlineStr">
        <is>
          <t>Snow Cloak</t>
        </is>
      </c>
      <c r="I124" s="48" t="inlineStr">
        <is>
          <t>Bold</t>
        </is>
      </c>
      <c r="J124" s="48" t="inlineStr">
        <is>
          <t>Thick Fat</t>
        </is>
      </c>
      <c r="Q124" s="47" t="inlineStr">
        <is>
          <t>Nature / Ability</t>
        </is>
      </c>
    </row>
    <row r="125">
      <c r="B125" s="47" t="inlineStr">
        <is>
          <t>AI Flags:</t>
        </is>
      </c>
      <c r="E125" s="49" t="inlineStr">
        <is>
          <t>Icy Rock</t>
        </is>
      </c>
      <c r="F125" s="46" t="n"/>
      <c r="G125" s="49" t="inlineStr">
        <is>
          <t>Focus Sash</t>
        </is>
      </c>
      <c r="H125" s="46" t="n"/>
      <c r="I125" s="49" t="inlineStr">
        <is>
          <t>Eviolite</t>
        </is>
      </c>
      <c r="J125" s="46" t="n"/>
      <c r="Q125" s="47" t="inlineStr">
        <is>
          <t>Item</t>
        </is>
      </c>
    </row>
    <row r="126">
      <c r="B126" s="44" t="inlineStr">
        <is>
          <t>Smart Trainer</t>
        </is>
      </c>
      <c r="E126" s="64" t="inlineStr">
        <is>
          <t>Icy Wind</t>
        </is>
      </c>
      <c r="F126" s="46" t="n"/>
      <c r="G126" s="64" t="inlineStr">
        <is>
          <t>Blizzard</t>
        </is>
      </c>
      <c r="H126" s="46" t="n"/>
      <c r="I126" s="64" t="inlineStr">
        <is>
          <t>Aurora Beam</t>
        </is>
      </c>
      <c r="J126" s="46" t="n"/>
      <c r="Q126" s="47" t="inlineStr">
        <is>
          <t>Moves</t>
        </is>
      </c>
    </row>
    <row r="127">
      <c r="E127" s="59" t="inlineStr">
        <is>
          <t>Magical Leaf</t>
        </is>
      </c>
      <c r="F127" s="46" t="n"/>
      <c r="G127" s="64" t="inlineStr">
        <is>
          <t>Icy Wind</t>
        </is>
      </c>
      <c r="H127" s="46" t="n"/>
      <c r="I127" s="61" t="inlineStr">
        <is>
          <t>Water Pulse</t>
        </is>
      </c>
      <c r="J127" s="46" t="n"/>
    </row>
    <row r="128">
      <c r="E128" s="59" t="inlineStr">
        <is>
          <t>Leech Seed</t>
        </is>
      </c>
      <c r="F128" s="46" t="n"/>
      <c r="G128" s="55" t="inlineStr">
        <is>
          <t>Acid Armor</t>
        </is>
      </c>
      <c r="H128" s="46" t="n"/>
      <c r="I128" s="51" t="inlineStr">
        <is>
          <t>Yawn</t>
        </is>
      </c>
      <c r="J128" s="46" t="n"/>
    </row>
    <row r="129">
      <c r="E129" s="51" t="inlineStr">
        <is>
          <t>Protect</t>
        </is>
      </c>
      <c r="F129" s="46" t="n"/>
      <c r="G129" s="51" t="inlineStr">
        <is>
          <t>Protect</t>
        </is>
      </c>
      <c r="H129" s="46" t="n"/>
      <c r="I129" s="51" t="inlineStr">
        <is>
          <t>Protect</t>
        </is>
      </c>
      <c r="J129" s="46" t="n"/>
    </row>
    <row r="130">
      <c r="E130" s="57" t="inlineStr">
        <is>
          <t>Note: Route 116 double #2 (Hail) with Skier Chloe - trigger line x=21. Mandatory.</t>
        </is>
      </c>
    </row>
    <row r="132" ht="20" customHeight="1">
      <c r="B132" s="40" t="inlineStr">
        <is>
          <t>Skier</t>
        </is>
      </c>
      <c r="C132" s="41" t="n"/>
      <c r="D132" s="41" t="n"/>
      <c r="E132" s="42" t="inlineStr">
        <is>
          <t>Skier Chloe</t>
        </is>
      </c>
      <c r="F132" s="41" t="n"/>
      <c r="G132" s="41" t="n"/>
      <c r="H132" s="41" t="n"/>
      <c r="I132" s="41" t="n"/>
      <c r="J132" s="41" t="n"/>
      <c r="K132" s="41" t="n"/>
      <c r="L132" s="41" t="n"/>
      <c r="M132" s="41" t="n"/>
      <c r="N132" s="41" t="n"/>
      <c r="O132" s="41" t="n"/>
      <c r="P132" s="41" t="n"/>
      <c r="Q132" s="41" t="n"/>
    </row>
    <row r="133" ht="69" customHeight="1">
      <c r="E133" s="43">
        <f>IFERROR(_xlfn.IMAGE("https://play.pokemonshowdown.com/sprites/gen5/cubchoo.png"),"")</f>
        <v/>
      </c>
      <c r="G133" s="43">
        <f>IFERROR(_xlfn.IMAGE("https://play.pokemonshowdown.com/sprites/gen5/porygon2.png"),"")</f>
        <v/>
      </c>
    </row>
    <row r="134">
      <c r="E134" s="45" t="inlineStr">
        <is>
          <t>Lv 20 Cubchoo</t>
        </is>
      </c>
      <c r="F134" s="46" t="n"/>
      <c r="G134" s="45" t="inlineStr">
        <is>
          <t>Lv 20 Porygon2</t>
        </is>
      </c>
      <c r="H134" s="46" t="n"/>
      <c r="Q134" s="47" t="inlineStr">
        <is>
          <t>Pokémon</t>
        </is>
      </c>
    </row>
    <row r="135">
      <c r="E135" s="48" t="inlineStr">
        <is>
          <t>Adamant</t>
        </is>
      </c>
      <c r="F135" s="48" t="inlineStr">
        <is>
          <t>Slush Rush</t>
        </is>
      </c>
      <c r="G135" s="48" t="inlineStr">
        <is>
          <t>Modest</t>
        </is>
      </c>
      <c r="H135" s="48" t="inlineStr">
        <is>
          <t>Thick Fat</t>
        </is>
      </c>
      <c r="Q135" s="47" t="inlineStr">
        <is>
          <t>Nature / Ability</t>
        </is>
      </c>
    </row>
    <row r="136">
      <c r="B136" s="47" t="inlineStr">
        <is>
          <t>AI Flags:</t>
        </is>
      </c>
      <c r="E136" s="49" t="inlineStr">
        <is>
          <t>Never-Melt Ice</t>
        </is>
      </c>
      <c r="F136" s="46" t="n"/>
      <c r="G136" s="49" t="inlineStr">
        <is>
          <t>Chople Berry</t>
        </is>
      </c>
      <c r="H136" s="46" t="n"/>
      <c r="Q136" s="47" t="inlineStr">
        <is>
          <t>Item</t>
        </is>
      </c>
    </row>
    <row r="137">
      <c r="B137" s="44" t="inlineStr">
        <is>
          <t>Smart Trainer</t>
        </is>
      </c>
      <c r="E137" s="64" t="inlineStr">
        <is>
          <t>Ice Punch</t>
        </is>
      </c>
      <c r="F137" s="46" t="n"/>
      <c r="G137" s="63" t="inlineStr">
        <is>
          <t>Psybeam</t>
        </is>
      </c>
      <c r="H137" s="46" t="n"/>
      <c r="Q137" s="47" t="inlineStr">
        <is>
          <t>Moves</t>
        </is>
      </c>
    </row>
    <row r="138">
      <c r="E138" s="61" t="inlineStr">
        <is>
          <t>Aqua Jet</t>
        </is>
      </c>
      <c r="F138" s="46" t="n"/>
      <c r="G138" s="51" t="inlineStr">
        <is>
          <t>Tri Attack</t>
        </is>
      </c>
      <c r="H138" s="46" t="n"/>
    </row>
    <row r="139">
      <c r="E139" s="65" t="inlineStr">
        <is>
          <t>Rock Smash</t>
        </is>
      </c>
      <c r="F139" s="46" t="n"/>
      <c r="G139" s="64" t="inlineStr">
        <is>
          <t>Icy Wind</t>
        </is>
      </c>
      <c r="H139" s="46" t="n"/>
    </row>
    <row r="140">
      <c r="E140" s="51" t="inlineStr">
        <is>
          <t>Protect</t>
        </is>
      </c>
      <c r="F140" s="46" t="n"/>
      <c r="G140" s="51" t="inlineStr">
        <is>
          <t>Recover</t>
        </is>
      </c>
      <c r="H140" s="46" t="n"/>
    </row>
    <row r="141">
      <c r="E141" s="57" t="inlineStr">
        <is>
          <t>Note: Route 116 double #2 (Hail). Skier is a new class; uses the Lass sprite (no Skier art).</t>
        </is>
      </c>
    </row>
    <row r="143" ht="20" customHeight="1">
      <c r="B143" s="40" t="inlineStr">
        <is>
          <t>Psychic</t>
        </is>
      </c>
      <c r="C143" s="41" t="n"/>
      <c r="D143" s="41" t="n"/>
      <c r="E143" s="42" t="inlineStr">
        <is>
          <t>Psychic Preston</t>
        </is>
      </c>
      <c r="F143" s="41" t="n"/>
      <c r="G143" s="41" t="n"/>
      <c r="H143" s="41" t="n"/>
      <c r="I143" s="41" t="n"/>
      <c r="J143" s="41" t="n"/>
      <c r="K143" s="41" t="n"/>
      <c r="L143" s="41" t="n"/>
      <c r="M143" s="41" t="n"/>
      <c r="N143" s="41" t="n"/>
      <c r="O143" s="41" t="n"/>
      <c r="P143" s="41" t="n"/>
      <c r="Q143" s="41" t="n"/>
    </row>
    <row r="144" ht="69" customHeight="1">
      <c r="E144" s="43">
        <f>IFERROR(_xlfn.IMAGE("https://play.pokemonshowdown.com/sprites/gen5/duosion.png"),"")</f>
        <v/>
      </c>
      <c r="G144" s="43">
        <f>IFERROR(_xlfn.IMAGE("https://play.pokemonshowdown.com/sprites/gen5/drowzee.png"),"")</f>
        <v/>
      </c>
    </row>
    <row r="145">
      <c r="E145" s="45" t="inlineStr">
        <is>
          <t>Lv 20 Duosion</t>
        </is>
      </c>
      <c r="F145" s="46" t="n"/>
      <c r="G145" s="45" t="inlineStr">
        <is>
          <t>Lv 20 Drowzee</t>
        </is>
      </c>
      <c r="H145" s="46" t="n"/>
      <c r="Q145" s="47" t="inlineStr">
        <is>
          <t>Pokémon</t>
        </is>
      </c>
    </row>
    <row r="146">
      <c r="E146" s="48" t="inlineStr">
        <is>
          <t>Quiet</t>
        </is>
      </c>
      <c r="F146" s="48" t="inlineStr">
        <is>
          <t>Magic Guard</t>
        </is>
      </c>
      <c r="G146" s="48" t="inlineStr">
        <is>
          <t>Brave</t>
        </is>
      </c>
      <c r="H146" s="48" t="inlineStr">
        <is>
          <t>Bad Dreams</t>
        </is>
      </c>
      <c r="Q146" s="47" t="inlineStr">
        <is>
          <t>Nature / Ability</t>
        </is>
      </c>
    </row>
    <row r="147">
      <c r="B147" s="47" t="inlineStr">
        <is>
          <t>AI Flags:</t>
        </is>
      </c>
      <c r="E147" s="49" t="inlineStr">
        <is>
          <t>Eviolite</t>
        </is>
      </c>
      <c r="F147" s="46" t="n"/>
      <c r="G147" s="49" t="inlineStr">
        <is>
          <t>Twisted Spoon</t>
        </is>
      </c>
      <c r="H147" s="46" t="n"/>
      <c r="Q147" s="47" t="inlineStr">
        <is>
          <t>Item</t>
        </is>
      </c>
    </row>
    <row r="148">
      <c r="B148" s="44" t="inlineStr">
        <is>
          <t>Smart Trainer</t>
        </is>
      </c>
      <c r="E148" s="63" t="inlineStr">
        <is>
          <t>Trick Room</t>
        </is>
      </c>
      <c r="F148" s="46" t="n"/>
      <c r="G148" s="63" t="inlineStr">
        <is>
          <t>Hypnosis</t>
        </is>
      </c>
      <c r="H148" s="46" t="n"/>
      <c r="Q148" s="47" t="inlineStr">
        <is>
          <t>Moves</t>
        </is>
      </c>
    </row>
    <row r="149">
      <c r="E149" s="63" t="inlineStr">
        <is>
          <t>Psybeam</t>
        </is>
      </c>
      <c r="F149" s="46" t="n"/>
      <c r="G149" s="63" t="inlineStr">
        <is>
          <t>Dream Eater</t>
        </is>
      </c>
      <c r="H149" s="46" t="n"/>
    </row>
    <row r="150">
      <c r="E150" s="51" t="inlineStr">
        <is>
          <t>Helping Hand</t>
        </is>
      </c>
      <c r="F150" s="46" t="n"/>
      <c r="G150" s="63" t="inlineStr">
        <is>
          <t>Zen Headbutt</t>
        </is>
      </c>
      <c r="H150" s="46" t="n"/>
    </row>
    <row r="151">
      <c r="E151" s="51" t="inlineStr">
        <is>
          <t>Recover</t>
        </is>
      </c>
      <c r="F151" s="46" t="n"/>
      <c r="G151" s="65" t="inlineStr">
        <is>
          <t>Drain Punch</t>
        </is>
      </c>
      <c r="H151" s="46" t="n"/>
    </row>
    <row r="152">
      <c r="E152" s="57" t="inlineStr">
        <is>
          <t>Note: Route 116 double #3 (Trick Room) with Hex Maniac Tasha - trigger line x=31. Mandatory.</t>
        </is>
      </c>
    </row>
    <row r="154" ht="20" customHeight="1">
      <c r="B154" s="40" t="inlineStr">
        <is>
          <t>Hex Maniac</t>
        </is>
      </c>
      <c r="C154" s="41" t="n"/>
      <c r="D154" s="41" t="n"/>
      <c r="E154" s="42" t="inlineStr">
        <is>
          <t>Hex Maniac Tasha</t>
        </is>
      </c>
      <c r="F154" s="41" t="n"/>
      <c r="G154" s="41" t="n"/>
      <c r="H154" s="41" t="n"/>
      <c r="I154" s="41" t="n"/>
      <c r="J154" s="41" t="n"/>
      <c r="K154" s="41" t="n"/>
      <c r="L154" s="41" t="n"/>
      <c r="M154" s="41" t="n"/>
      <c r="N154" s="41" t="n"/>
      <c r="O154" s="41" t="n"/>
      <c r="P154" s="41" t="n"/>
      <c r="Q154" s="41" t="n"/>
    </row>
    <row r="155" ht="69" customHeight="1">
      <c r="E155" s="43">
        <f>IFERROR(_xlfn.IMAGE("https://play.pokemonshowdown.com/sprites/gen5/parasect.png"),"")</f>
        <v/>
      </c>
      <c r="G155" s="43">
        <f>IFERROR(_xlfn.IMAGE("https://play.pokemonshowdown.com/sprites/gen5/lampent.png"),"")</f>
        <v/>
      </c>
    </row>
    <row r="156">
      <c r="E156" s="45" t="inlineStr">
        <is>
          <t>Lv 20 Parasect</t>
        </is>
      </c>
      <c r="F156" s="46" t="n"/>
      <c r="G156" s="45" t="inlineStr">
        <is>
          <t>Lv 20 Lampent</t>
        </is>
      </c>
      <c r="H156" s="46" t="n"/>
      <c r="Q156" s="47" t="inlineStr">
        <is>
          <t>Pokémon</t>
        </is>
      </c>
    </row>
    <row r="157">
      <c r="E157" s="48" t="inlineStr">
        <is>
          <t>Adamant</t>
        </is>
      </c>
      <c r="F157" s="48" t="inlineStr">
        <is>
          <t>Effect Spore</t>
        </is>
      </c>
      <c r="G157" s="48" t="inlineStr">
        <is>
          <t>Modest</t>
        </is>
      </c>
      <c r="H157" s="48" t="inlineStr">
        <is>
          <t>Flash Fire</t>
        </is>
      </c>
      <c r="Q157" s="47" t="inlineStr">
        <is>
          <t>Nature / Ability</t>
        </is>
      </c>
    </row>
    <row r="158">
      <c r="B158" s="47" t="inlineStr">
        <is>
          <t>AI Flags:</t>
        </is>
      </c>
      <c r="E158" s="49" t="inlineStr">
        <is>
          <t>Sitrus Berry</t>
        </is>
      </c>
      <c r="F158" s="46" t="n"/>
      <c r="G158" s="49" t="inlineStr">
        <is>
          <t>Charcoal</t>
        </is>
      </c>
      <c r="H158" s="46" t="n"/>
      <c r="Q158" s="47" t="inlineStr">
        <is>
          <t>Item</t>
        </is>
      </c>
    </row>
    <row r="159">
      <c r="B159" s="44" t="inlineStr">
        <is>
          <t>Smart Trainer</t>
        </is>
      </c>
      <c r="E159" s="51" t="inlineStr">
        <is>
          <t>Fake Out</t>
        </is>
      </c>
      <c r="F159" s="46" t="n"/>
      <c r="G159" s="58" t="inlineStr">
        <is>
          <t>Flame Burst</t>
        </is>
      </c>
      <c r="H159" s="46" t="n"/>
      <c r="Q159" s="47" t="inlineStr">
        <is>
          <t>Moves</t>
        </is>
      </c>
    </row>
    <row r="160">
      <c r="E160" s="59" t="inlineStr">
        <is>
          <t>Seed Bomb</t>
        </is>
      </c>
      <c r="F160" s="46" t="n"/>
      <c r="G160" s="67" t="inlineStr">
        <is>
          <t>Hex</t>
        </is>
      </c>
      <c r="H160" s="46" t="n"/>
    </row>
    <row r="161">
      <c r="E161" s="54" t="inlineStr">
        <is>
          <t>Leech Life</t>
        </is>
      </c>
      <c r="F161" s="46" t="n"/>
      <c r="G161" s="58" t="inlineStr">
        <is>
          <t>Will-O-Wisp</t>
        </is>
      </c>
      <c r="H161" s="46" t="n"/>
    </row>
    <row r="162">
      <c r="E162" s="59" t="inlineStr">
        <is>
          <t>Spore</t>
        </is>
      </c>
      <c r="F162" s="46" t="n"/>
      <c r="G162" s="51" t="inlineStr">
        <is>
          <t>Protect</t>
        </is>
      </c>
      <c r="H162" s="46" t="n"/>
    </row>
    <row r="163">
      <c r="E163" s="57" t="inlineStr">
        <is>
          <t>Note: Route 116 double #3 (Trick Room). Parasect Fake Out + Spore support.</t>
        </is>
      </c>
    </row>
    <row r="165" ht="20" customHeight="1">
      <c r="B165" s="40" t="inlineStr">
        <is>
          <t>Cooltrainer</t>
        </is>
      </c>
      <c r="C165" s="41" t="n"/>
      <c r="D165" s="41" t="n"/>
      <c r="E165" s="42" t="inlineStr">
        <is>
          <t>Cooltrainer Cole</t>
        </is>
      </c>
      <c r="F165" s="41" t="n"/>
      <c r="G165" s="41" t="n"/>
      <c r="H165" s="41" t="n"/>
      <c r="I165" s="41" t="n"/>
      <c r="J165" s="41" t="n"/>
      <c r="K165" s="41" t="n"/>
      <c r="L165" s="41" t="n"/>
      <c r="M165" s="41" t="n"/>
      <c r="N165" s="41" t="n"/>
      <c r="O165" s="41" t="n"/>
      <c r="P165" s="41" t="n"/>
      <c r="Q165" s="41" t="n"/>
    </row>
    <row r="166" ht="69" customHeight="1">
      <c r="E166" s="43">
        <f>IFERROR(_xlfn.IMAGE("https://play.pokemonshowdown.com/sprites/gen5/pawniard.png"),"")</f>
        <v/>
      </c>
      <c r="G166" s="43">
        <f>IFERROR(_xlfn.IMAGE("https://play.pokemonshowdown.com/sprites/gen5/klang.png"),"")</f>
        <v/>
      </c>
      <c r="I166" s="43">
        <f>IFERROR(_xlfn.IMAGE("https://play.pokemonshowdown.com/sprites/gen5/misdreavus.png"),"")</f>
        <v/>
      </c>
    </row>
    <row r="167">
      <c r="E167" s="45" t="inlineStr">
        <is>
          <t>Lv 20 Pawniard</t>
        </is>
      </c>
      <c r="F167" s="46" t="n"/>
      <c r="G167" s="45" t="inlineStr">
        <is>
          <t>Lv 20 Klang</t>
        </is>
      </c>
      <c r="H167" s="46" t="n"/>
      <c r="I167" s="45" t="inlineStr">
        <is>
          <t>Lv 20 Misdreavus</t>
        </is>
      </c>
      <c r="J167" s="46" t="n"/>
      <c r="Q167" s="47" t="inlineStr">
        <is>
          <t>Pokémon</t>
        </is>
      </c>
    </row>
    <row r="168">
      <c r="E168" s="48" t="inlineStr">
        <is>
          <t>Adamant</t>
        </is>
      </c>
      <c r="F168" s="48" t="inlineStr">
        <is>
          <t>Defiant</t>
        </is>
      </c>
      <c r="G168" s="48" t="inlineStr">
        <is>
          <t>Adamant</t>
        </is>
      </c>
      <c r="H168" s="48" t="inlineStr">
        <is>
          <t>Clear Body</t>
        </is>
      </c>
      <c r="I168" s="48" t="inlineStr">
        <is>
          <t>Modest</t>
        </is>
      </c>
      <c r="J168" s="48" t="inlineStr">
        <is>
          <t>Levitate</t>
        </is>
      </c>
      <c r="Q168" s="47" t="inlineStr">
        <is>
          <t>Nature / Ability</t>
        </is>
      </c>
    </row>
    <row r="169">
      <c r="B169" s="47" t="inlineStr">
        <is>
          <t>AI Flags:</t>
        </is>
      </c>
      <c r="E169" s="49" t="inlineStr">
        <is>
          <t>Eviolite</t>
        </is>
      </c>
      <c r="F169" s="46" t="n"/>
      <c r="G169" s="49" t="inlineStr">
        <is>
          <t>Eviolite</t>
        </is>
      </c>
      <c r="H169" s="46" t="n"/>
      <c r="I169" s="49" t="inlineStr">
        <is>
          <t>Spell Tag</t>
        </is>
      </c>
      <c r="J169" s="46" t="n"/>
      <c r="Q169" s="47" t="inlineStr">
        <is>
          <t>Item</t>
        </is>
      </c>
    </row>
    <row r="170">
      <c r="B170" s="44" t="inlineStr">
        <is>
          <t>Smart Trainer</t>
        </is>
      </c>
      <c r="E170" s="50" t="inlineStr">
        <is>
          <t>Sucker Punch</t>
        </is>
      </c>
      <c r="F170" s="46" t="n"/>
      <c r="G170" s="66" t="inlineStr">
        <is>
          <t>Gear Grind</t>
        </is>
      </c>
      <c r="H170" s="46" t="n"/>
      <c r="I170" s="67" t="inlineStr">
        <is>
          <t>Shadow Ball</t>
        </is>
      </c>
      <c r="J170" s="46" t="n"/>
      <c r="Q170" s="47" t="inlineStr">
        <is>
          <t>Moves</t>
        </is>
      </c>
    </row>
    <row r="171">
      <c r="E171" s="66" t="inlineStr">
        <is>
          <t>Metal Claw</t>
        </is>
      </c>
      <c r="F171" s="46" t="n"/>
      <c r="G171" s="62" t="inlineStr">
        <is>
          <t>Rock Slide</t>
        </is>
      </c>
      <c r="H171" s="46" t="n"/>
      <c r="I171" s="64" t="inlineStr">
        <is>
          <t>Icy Wind</t>
        </is>
      </c>
      <c r="J171" s="46" t="n"/>
    </row>
    <row r="172">
      <c r="E172" s="65" t="inlineStr">
        <is>
          <t>Low Sweep</t>
        </is>
      </c>
      <c r="F172" s="46" t="n"/>
      <c r="G172" s="52" t="inlineStr">
        <is>
          <t>Volt Switch</t>
        </is>
      </c>
      <c r="H172" s="46" t="n"/>
      <c r="I172" s="58" t="inlineStr">
        <is>
          <t>Will-O-Wisp</t>
        </is>
      </c>
      <c r="J172" s="46" t="n"/>
    </row>
    <row r="173">
      <c r="E173" s="51" t="inlineStr">
        <is>
          <t>Protect</t>
        </is>
      </c>
      <c r="F173" s="46" t="n"/>
      <c r="G173" s="51" t="inlineStr">
        <is>
          <t>Protect</t>
        </is>
      </c>
      <c r="H173" s="46" t="n"/>
      <c r="I173" s="51" t="inlineStr">
        <is>
          <t>Protect</t>
        </is>
      </c>
      <c r="J173" s="46" t="n"/>
    </row>
    <row r="174">
      <c r="E174" s="57" t="inlineStr">
        <is>
          <t>Note: Route 116 double #4 (Balanced) with Ace Trainer Maya - trigger line x=37. Mandatory.</t>
        </is>
      </c>
    </row>
    <row r="176" ht="20" customHeight="1">
      <c r="B176" s="40" t="inlineStr">
        <is>
          <t>Cooltrainer</t>
        </is>
      </c>
      <c r="C176" s="41" t="n"/>
      <c r="D176" s="41" t="n"/>
      <c r="E176" s="42" t="inlineStr">
        <is>
          <t>Cooltrainer Maya</t>
        </is>
      </c>
      <c r="F176" s="41" t="n"/>
      <c r="G176" s="41" t="n"/>
      <c r="H176" s="41" t="n"/>
      <c r="I176" s="41" t="n"/>
      <c r="J176" s="41" t="n"/>
      <c r="K176" s="41" t="n"/>
      <c r="L176" s="41" t="n"/>
      <c r="M176" s="41" t="n"/>
      <c r="N176" s="41" t="n"/>
      <c r="O176" s="41" t="n"/>
      <c r="P176" s="41" t="n"/>
      <c r="Q176" s="41" t="n"/>
    </row>
    <row r="177" ht="69" customHeight="1">
      <c r="E177" s="43">
        <f>IFERROR(_xlfn.IMAGE("https://play.pokemonshowdown.com/sprites/gen5/timburr.png"),"")</f>
        <v/>
      </c>
      <c r="G177" s="43">
        <f>IFERROR(_xlfn.IMAGE("https://play.pokemonshowdown.com/sprites/gen5/doduo.png"),"")</f>
        <v/>
      </c>
    </row>
    <row r="178">
      <c r="E178" s="45" t="inlineStr">
        <is>
          <t>Lv 20 Timburr</t>
        </is>
      </c>
      <c r="F178" s="46" t="n"/>
      <c r="G178" s="45" t="inlineStr">
        <is>
          <t>Lv 20 Doduo</t>
        </is>
      </c>
      <c r="H178" s="46" t="n"/>
      <c r="Q178" s="47" t="inlineStr">
        <is>
          <t>Pokémon</t>
        </is>
      </c>
    </row>
    <row r="179">
      <c r="E179" s="48" t="inlineStr">
        <is>
          <t>Adamant</t>
        </is>
      </c>
      <c r="F179" s="48" t="inlineStr">
        <is>
          <t>Guts</t>
        </is>
      </c>
      <c r="G179" s="48" t="inlineStr">
        <is>
          <t>Adamant</t>
        </is>
      </c>
      <c r="H179" s="48" t="inlineStr">
        <is>
          <t>Early Bird</t>
        </is>
      </c>
      <c r="Q179" s="47" t="inlineStr">
        <is>
          <t>Nature / Ability</t>
        </is>
      </c>
    </row>
    <row r="180">
      <c r="B180" s="47" t="inlineStr">
        <is>
          <t>AI Flags:</t>
        </is>
      </c>
      <c r="E180" s="49" t="inlineStr">
        <is>
          <t>Sitrus Berry</t>
        </is>
      </c>
      <c r="F180" s="46" t="n"/>
      <c r="G180" s="49" t="inlineStr">
        <is>
          <t>Sharp Beak</t>
        </is>
      </c>
      <c r="H180" s="46" t="n"/>
      <c r="Q180" s="47" t="inlineStr">
        <is>
          <t>Item</t>
        </is>
      </c>
    </row>
    <row r="181">
      <c r="B181" s="44" t="inlineStr">
        <is>
          <t>Smart Trainer</t>
        </is>
      </c>
      <c r="E181" s="65" t="inlineStr">
        <is>
          <t>Drain Punch</t>
        </is>
      </c>
      <c r="F181" s="46" t="n"/>
      <c r="G181" s="60" t="inlineStr">
        <is>
          <t>Drill Peck</t>
        </is>
      </c>
      <c r="H181" s="46" t="n"/>
      <c r="Q181" s="47" t="inlineStr">
        <is>
          <t>Moves</t>
        </is>
      </c>
    </row>
    <row r="182">
      <c r="E182" s="65" t="inlineStr">
        <is>
          <t>Mach Punch</t>
        </is>
      </c>
      <c r="F182" s="46" t="n"/>
      <c r="G182" s="51" t="inlineStr">
        <is>
          <t>Quick Attack</t>
        </is>
      </c>
      <c r="H182" s="46" t="n"/>
    </row>
    <row r="183">
      <c r="E183" s="62" t="inlineStr">
        <is>
          <t>Rock Slide</t>
        </is>
      </c>
      <c r="F183" s="46" t="n"/>
      <c r="G183" s="65" t="inlineStr">
        <is>
          <t>Jump Kick</t>
        </is>
      </c>
      <c r="H183" s="46" t="n"/>
    </row>
    <row r="184">
      <c r="E184" s="50" t="inlineStr">
        <is>
          <t>Knock Off</t>
        </is>
      </c>
      <c r="F184" s="46" t="n"/>
      <c r="G184" s="51" t="inlineStr">
        <is>
          <t>Protect</t>
        </is>
      </c>
      <c r="H184" s="46" t="n"/>
    </row>
    <row r="185">
      <c r="E185" s="57" t="inlineStr">
        <is>
          <t>Note: Route 116 double #4 (Balanced).</t>
        </is>
      </c>
    </row>
    <row r="187" ht="20" customHeight="1">
      <c r="B187" s="40" t="inlineStr">
        <is>
          <t>Elite Four</t>
        </is>
      </c>
      <c r="C187" s="41" t="n"/>
      <c r="D187" s="41" t="n"/>
      <c r="E187" s="42" t="inlineStr">
        <is>
          <t>Elite Four Sidney</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IFERROR(_xlfn.IMAGE("https://play.pokemonshowdown.com/sprites/gen5/mightyena.png"),"")</f>
        <v/>
      </c>
      <c r="G188" s="43">
        <f>IFERROR(_xlfn.IMAGE("https://play.pokemonshowdown.com/sprites/gen5/vullaby.png"),"")</f>
        <v/>
      </c>
      <c r="I188" s="43">
        <f>IFERROR(_xlfn.IMAGE("https://play.pokemonshowdown.com/sprites/gen5/deino.png"),"")</f>
        <v/>
      </c>
      <c r="K188" s="43">
        <f>IFERROR(_xlfn.IMAGE("https://play.pokemonshowdown.com/sprites/gen5/krokorok.png"),"")</f>
        <v/>
      </c>
      <c r="M188" s="43">
        <f>IFERROR(_xlfn.IMAGE("https://play.pokemonshowdown.com/sprites/gen5/scraggy.png"),"")</f>
        <v/>
      </c>
      <c r="O188" s="43">
        <f>IFERROR(_xlfn.IMAGE("https://play.pokemonshowdown.com/sprites/gen5/lunatone.png"),"")</f>
        <v/>
      </c>
      <c r="Q188" s="44" t="inlineStr">
        <is>
          <t>Optional</t>
        </is>
      </c>
    </row>
    <row r="189">
      <c r="E189" s="45" t="inlineStr">
        <is>
          <t>Lv 22 Mightyena</t>
        </is>
      </c>
      <c r="F189" s="46" t="n"/>
      <c r="G189" s="45" t="inlineStr">
        <is>
          <t>Lv 22 Vullaby</t>
        </is>
      </c>
      <c r="H189" s="46" t="n"/>
      <c r="I189" s="45" t="inlineStr">
        <is>
          <t>Lv 22 Deino</t>
        </is>
      </c>
      <c r="J189" s="46" t="n"/>
      <c r="K189" s="45" t="inlineStr">
        <is>
          <t>Lv 22 Krokorok</t>
        </is>
      </c>
      <c r="L189" s="46" t="n"/>
      <c r="M189" s="45" t="inlineStr">
        <is>
          <t>Lv 22 Scraggy</t>
        </is>
      </c>
      <c r="N189" s="46" t="n"/>
      <c r="O189" s="45" t="inlineStr">
        <is>
          <t>Lv 24 Lunatone</t>
        </is>
      </c>
      <c r="P189" s="46" t="n"/>
      <c r="Q189" s="47" t="inlineStr">
        <is>
          <t>Pokémon</t>
        </is>
      </c>
    </row>
    <row r="190">
      <c r="E190" s="48" t="inlineStr">
        <is>
          <t>Adamant</t>
        </is>
      </c>
      <c r="F190" s="48" t="inlineStr">
        <is>
          <t>Intimidate</t>
        </is>
      </c>
      <c r="G190" s="48" t="inlineStr">
        <is>
          <t>Impish</t>
        </is>
      </c>
      <c r="H190" s="48" t="inlineStr">
        <is>
          <t>Overcoat</t>
        </is>
      </c>
      <c r="I190" s="48" t="inlineStr">
        <is>
          <t>Naughty</t>
        </is>
      </c>
      <c r="J190" s="48" t="inlineStr">
        <is>
          <t>Hustle</t>
        </is>
      </c>
      <c r="K190" s="48" t="inlineStr">
        <is>
          <t>Adamant</t>
        </is>
      </c>
      <c r="L190" s="48" t="inlineStr">
        <is>
          <t>Intimidate</t>
        </is>
      </c>
      <c r="M190" s="48" t="inlineStr">
        <is>
          <t>Adamant</t>
        </is>
      </c>
      <c r="N190" s="48" t="inlineStr">
        <is>
          <t>Moxie</t>
        </is>
      </c>
      <c r="O190" s="48" t="inlineStr">
        <is>
          <t>Modest</t>
        </is>
      </c>
      <c r="P190" s="48" t="inlineStr">
        <is>
          <t>Levitate</t>
        </is>
      </c>
      <c r="Q190" s="47" t="inlineStr">
        <is>
          <t>Nature / Ability</t>
        </is>
      </c>
    </row>
    <row r="191">
      <c r="B191" s="47" t="inlineStr">
        <is>
          <t>AI Flags:</t>
        </is>
      </c>
      <c r="E191" s="49" t="inlineStr">
        <is>
          <t>Sitrus Berry</t>
        </is>
      </c>
      <c r="F191" s="46" t="n"/>
      <c r="G191" s="49" t="inlineStr">
        <is>
          <t>Eviolite</t>
        </is>
      </c>
      <c r="H191" s="46" t="n"/>
      <c r="I191" s="49" t="inlineStr">
        <is>
          <t>Wide Lens</t>
        </is>
      </c>
      <c r="J191" s="46" t="n"/>
      <c r="K191" s="49" t="inlineStr">
        <is>
          <t>Soft Sand</t>
        </is>
      </c>
      <c r="L191" s="46" t="n"/>
      <c r="M191" s="49" t="inlineStr">
        <is>
          <t>Eviolite</t>
        </is>
      </c>
      <c r="N191" s="46" t="n"/>
      <c r="O191" s="49" t="inlineStr">
        <is>
          <t>Sitrus Berry</t>
        </is>
      </c>
      <c r="P191" s="46" t="n"/>
      <c r="Q191" s="47" t="inlineStr">
        <is>
          <t>Item</t>
        </is>
      </c>
    </row>
    <row r="192">
      <c r="B192" s="44" t="inlineStr">
        <is>
          <t>Smart Trainer</t>
        </is>
      </c>
      <c r="E192" s="50" t="inlineStr">
        <is>
          <t>Crunch</t>
        </is>
      </c>
      <c r="F192" s="46" t="n"/>
      <c r="G192" s="60" t="inlineStr">
        <is>
          <t>Pluck</t>
        </is>
      </c>
      <c r="H192" s="46" t="n"/>
      <c r="I192" s="50" t="inlineStr">
        <is>
          <t>Bite</t>
        </is>
      </c>
      <c r="J192" s="46" t="n"/>
      <c r="K192" s="53" t="inlineStr">
        <is>
          <t>Bulldoze</t>
        </is>
      </c>
      <c r="L192" s="46" t="n"/>
      <c r="M192" s="65" t="inlineStr">
        <is>
          <t>Drain Punch</t>
        </is>
      </c>
      <c r="N192" s="46" t="n"/>
      <c r="O192" s="62" t="inlineStr">
        <is>
          <t>Ancient Power</t>
        </is>
      </c>
      <c r="P192" s="46" t="n"/>
      <c r="Q192" s="47" t="inlineStr">
        <is>
          <t>Moves</t>
        </is>
      </c>
    </row>
    <row r="193">
      <c r="E193" s="65" t="inlineStr">
        <is>
          <t>Rock Smash</t>
        </is>
      </c>
      <c r="F193" s="46" t="n"/>
      <c r="G193" s="50" t="inlineStr">
        <is>
          <t>Foul Play</t>
        </is>
      </c>
      <c r="H193" s="46" t="n"/>
      <c r="I193" s="68" t="inlineStr">
        <is>
          <t>Dragon Breath</t>
        </is>
      </c>
      <c r="J193" s="46" t="n"/>
      <c r="K193" s="50" t="inlineStr">
        <is>
          <t>Crunch</t>
        </is>
      </c>
      <c r="L193" s="46" t="n"/>
      <c r="M193" s="50" t="inlineStr">
        <is>
          <t>Crunch</t>
        </is>
      </c>
      <c r="N193" s="46" t="n"/>
      <c r="O193" s="63" t="inlineStr">
        <is>
          <t>Psybeam</t>
        </is>
      </c>
      <c r="P193" s="46" t="n"/>
    </row>
    <row r="194">
      <c r="E194" s="51" t="inlineStr">
        <is>
          <t>Swagger</t>
        </is>
      </c>
      <c r="F194" s="46" t="n"/>
      <c r="G194" s="60" t="inlineStr">
        <is>
          <t>Roost</t>
        </is>
      </c>
      <c r="H194" s="46" t="n"/>
      <c r="I194" s="53" t="inlineStr">
        <is>
          <t>Earth Power</t>
        </is>
      </c>
      <c r="J194" s="46" t="n"/>
      <c r="K194" s="62" t="inlineStr">
        <is>
          <t>Rock Tomb</t>
        </is>
      </c>
      <c r="L194" s="46" t="n"/>
      <c r="M194" s="51" t="inlineStr">
        <is>
          <t>Fake Out</t>
        </is>
      </c>
      <c r="N194" s="46" t="n"/>
      <c r="O194" s="64" t="inlineStr">
        <is>
          <t>Aurora Beam</t>
        </is>
      </c>
      <c r="P194" s="46" t="n"/>
    </row>
    <row r="195">
      <c r="E195" s="51" t="inlineStr">
        <is>
          <t>Roar</t>
        </is>
      </c>
      <c r="F195" s="46" t="n"/>
      <c r="G195" s="55" t="inlineStr">
        <is>
          <t>Toxic</t>
        </is>
      </c>
      <c r="H195" s="46" t="n"/>
      <c r="I195" s="58" t="inlineStr">
        <is>
          <t>Flamethrower</t>
        </is>
      </c>
      <c r="J195" s="46" t="n"/>
      <c r="K195" s="50" t="inlineStr">
        <is>
          <t>Taunt</t>
        </is>
      </c>
      <c r="L195" s="46" t="n"/>
      <c r="M195" s="62" t="inlineStr">
        <is>
          <t>Rock Tomb</t>
        </is>
      </c>
      <c r="N195" s="46" t="n"/>
      <c r="O195" s="63" t="inlineStr">
        <is>
          <t>Cosmic Power</t>
        </is>
      </c>
      <c r="P195" s="46" t="n"/>
    </row>
    <row r="196">
      <c r="E196" s="57" t="inlineStr">
        <is>
          <t>Note: Route 116 boss after the Roxanne/Sidney scene (x=43). Beating him opens Rustboro Gym.</t>
        </is>
      </c>
    </row>
    <row r="198" ht="24" customHeight="1">
      <c r="B198" s="38" t="inlineStr">
        <is>
          <t>Rustboro City - Gym</t>
        </is>
      </c>
      <c r="C198" s="39" t="n"/>
      <c r="D198" s="39" t="n"/>
      <c r="E198" s="39" t="n"/>
      <c r="F198" s="39" t="n"/>
      <c r="G198" s="39" t="n"/>
      <c r="H198" s="39" t="n"/>
      <c r="I198" s="39" t="n"/>
      <c r="J198" s="39" t="n"/>
      <c r="K198" s="39" t="n"/>
      <c r="L198" s="39" t="n"/>
      <c r="M198" s="39" t="n"/>
      <c r="N198" s="39" t="n"/>
      <c r="O198" s="39" t="n"/>
      <c r="P198" s="39" t="n"/>
      <c r="Q198" s="39" t="n"/>
    </row>
    <row r="200" ht="20" customHeight="1">
      <c r="B200" s="40" t="inlineStr">
        <is>
          <t>Youngster</t>
        </is>
      </c>
      <c r="C200" s="41" t="n"/>
      <c r="D200" s="41" t="n"/>
      <c r="E200" s="42" t="inlineStr">
        <is>
          <t>Youngster Josh</t>
        </is>
      </c>
      <c r="F200" s="41" t="n"/>
      <c r="G200" s="41" t="n"/>
      <c r="H200" s="41" t="n"/>
      <c r="I200" s="41" t="n"/>
      <c r="J200" s="41" t="n"/>
      <c r="K200" s="41" t="n"/>
      <c r="L200" s="41" t="n"/>
      <c r="M200" s="41" t="n"/>
      <c r="N200" s="41" t="n"/>
      <c r="O200" s="41" t="n"/>
      <c r="P200" s="41" t="n"/>
      <c r="Q200" s="41" t="n"/>
    </row>
    <row r="201" ht="69" customHeight="1">
      <c r="E201" s="43">
        <f>IFERROR(_xlfn.IMAGE("https://play.pokemonshowdown.com/sprites/gen5/boldore.png"),"")</f>
        <v/>
      </c>
      <c r="G201" s="43">
        <f>IFERROR(_xlfn.IMAGE("https://play.pokemonshowdown.com/sprites/gen5/golbat.png"),"")</f>
        <v/>
      </c>
      <c r="I201" s="43">
        <f>IFERROR(_xlfn.IMAGE("https://play.pokemonshowdown.com/sprites/gen5/amaura.png"),"")</f>
        <v/>
      </c>
      <c r="K201" s="43">
        <f>IFERROR(_xlfn.IMAGE("https://play.pokemonshowdown.com/sprites/gen5/lairon.png"),"")</f>
        <v/>
      </c>
      <c r="Q201" s="44" t="inlineStr">
        <is>
          <t>Forced on sight (range 4)
Items: Potion</t>
        </is>
      </c>
    </row>
    <row r="202">
      <c r="E202" s="45" t="inlineStr">
        <is>
          <t>Lv 22 Boldore</t>
        </is>
      </c>
      <c r="F202" s="46" t="n"/>
      <c r="G202" s="45" t="inlineStr">
        <is>
          <t>Lv 22 Golbat</t>
        </is>
      </c>
      <c r="H202" s="46" t="n"/>
      <c r="I202" s="45" t="inlineStr">
        <is>
          <t>Lv 22 Amaura</t>
        </is>
      </c>
      <c r="J202" s="46" t="n"/>
      <c r="K202" s="45" t="inlineStr">
        <is>
          <t>Lv 22 Lairon</t>
        </is>
      </c>
      <c r="L202" s="46" t="n"/>
      <c r="Q202" s="47" t="inlineStr">
        <is>
          <t>Pokémon</t>
        </is>
      </c>
    </row>
    <row r="203">
      <c r="E203" s="48" t="inlineStr">
        <is>
          <t>Adamant</t>
        </is>
      </c>
      <c r="F203" s="48" t="inlineStr">
        <is>
          <t>Sturdy</t>
        </is>
      </c>
      <c r="G203" s="48" t="inlineStr">
        <is>
          <t>Lonely</t>
        </is>
      </c>
      <c r="H203" s="48" t="inlineStr">
        <is>
          <t>Inner Focus</t>
        </is>
      </c>
      <c r="I203" s="48" t="inlineStr">
        <is>
          <t>Mild</t>
        </is>
      </c>
      <c r="J203" s="48" t="inlineStr">
        <is>
          <t>Refrigerate</t>
        </is>
      </c>
      <c r="K203" s="48" t="inlineStr">
        <is>
          <t>Adamant</t>
        </is>
      </c>
      <c r="L203" s="48" t="inlineStr">
        <is>
          <t>Rock Head</t>
        </is>
      </c>
      <c r="Q203" s="47" t="inlineStr">
        <is>
          <t>Nature / Ability</t>
        </is>
      </c>
    </row>
    <row r="204">
      <c r="B204" s="47" t="inlineStr">
        <is>
          <t>AI Flags:</t>
        </is>
      </c>
      <c r="E204" s="49" t="inlineStr">
        <is>
          <t>Hard Stone</t>
        </is>
      </c>
      <c r="F204" s="46" t="n"/>
      <c r="G204" s="49" t="inlineStr">
        <is>
          <t>Oran Berry</t>
        </is>
      </c>
      <c r="H204" s="46" t="n"/>
      <c r="I204" s="49" t="inlineStr">
        <is>
          <t>Never-Melt Ice</t>
        </is>
      </c>
      <c r="J204" s="46" t="n"/>
      <c r="K204" s="49" t="inlineStr">
        <is>
          <t>Eviolite</t>
        </is>
      </c>
      <c r="L204" s="46" t="n"/>
      <c r="Q204" s="47" t="inlineStr">
        <is>
          <t>Item</t>
        </is>
      </c>
    </row>
    <row r="205">
      <c r="B205" s="44" t="inlineStr">
        <is>
          <t>Smart Trainer</t>
        </is>
      </c>
      <c r="E205" s="62" t="inlineStr">
        <is>
          <t>Rock Slide</t>
        </is>
      </c>
      <c r="F205" s="46" t="n"/>
      <c r="G205" s="60" t="inlineStr">
        <is>
          <t>Wing Attack</t>
        </is>
      </c>
      <c r="H205" s="46" t="n"/>
      <c r="I205" s="62" t="inlineStr">
        <is>
          <t>Ancient Power</t>
        </is>
      </c>
      <c r="J205" s="46" t="n"/>
      <c r="K205" s="62" t="inlineStr">
        <is>
          <t>Rock Slide</t>
        </is>
      </c>
      <c r="L205" s="46" t="n"/>
      <c r="Q205" s="47" t="inlineStr">
        <is>
          <t>Moves</t>
        </is>
      </c>
    </row>
    <row r="206">
      <c r="E206" s="53" t="inlineStr">
        <is>
          <t>Bulldoze</t>
        </is>
      </c>
      <c r="F206" s="46" t="n"/>
      <c r="G206" s="55" t="inlineStr">
        <is>
          <t>Poison Fang</t>
        </is>
      </c>
      <c r="H206" s="46" t="n"/>
      <c r="I206" s="64" t="inlineStr">
        <is>
          <t>Aurora Beam</t>
        </is>
      </c>
      <c r="J206" s="46" t="n"/>
      <c r="K206" s="66" t="inlineStr">
        <is>
          <t>Iron Head</t>
        </is>
      </c>
      <c r="L206" s="46" t="n"/>
    </row>
    <row r="207">
      <c r="E207" s="62" t="inlineStr">
        <is>
          <t>Rock Blast</t>
        </is>
      </c>
      <c r="F207" s="46" t="n"/>
      <c r="G207" s="50" t="inlineStr">
        <is>
          <t>Bite</t>
        </is>
      </c>
      <c r="H207" s="46" t="n"/>
      <c r="I207" s="51" t="inlineStr">
        <is>
          <t>Return</t>
        </is>
      </c>
      <c r="J207" s="46" t="n"/>
      <c r="K207" s="53" t="inlineStr">
        <is>
          <t>Bulldoze</t>
        </is>
      </c>
      <c r="L207" s="46" t="n"/>
    </row>
    <row r="208">
      <c r="E208" s="51" t="inlineStr">
        <is>
          <t>Protect</t>
        </is>
      </c>
      <c r="F208" s="46" t="n"/>
      <c r="G208" s="58" t="inlineStr">
        <is>
          <t>Heat Wave</t>
        </is>
      </c>
      <c r="H208" s="46" t="n"/>
      <c r="I208" s="51" t="inlineStr">
        <is>
          <t>Round</t>
        </is>
      </c>
      <c r="J208" s="46" t="n"/>
      <c r="K208" s="51" t="inlineStr">
        <is>
          <t>Roar</t>
        </is>
      </c>
      <c r="L208" s="46" t="n"/>
    </row>
    <row r="209">
      <c r="E209" s="57" t="inlineStr">
        <is>
          <t>Note: Rustboro Gym trainer #1.</t>
        </is>
      </c>
    </row>
    <row r="211" ht="20" customHeight="1">
      <c r="B211" s="40" t="inlineStr">
        <is>
          <t>Youngster</t>
        </is>
      </c>
      <c r="C211" s="41" t="n"/>
      <c r="D211" s="41" t="n"/>
      <c r="E211" s="42" t="inlineStr">
        <is>
          <t>Youngster Tommy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IFERROR(_xlfn.IMAGE("https://play.pokemonshowdown.com/sprites/gen5/omanyte.png"),"")</f>
        <v/>
      </c>
      <c r="G212" s="43">
        <f>IFERROR(_xlfn.IMAGE("https://play.pokemonshowdown.com/sprites/gen5/anorith.png"),"")</f>
        <v/>
      </c>
      <c r="I212" s="43">
        <f>IFERROR(_xlfn.IMAGE("https://play.pokemonshowdown.com/sprites/gen5/yanma.png"),"")</f>
        <v/>
      </c>
      <c r="K212" s="43">
        <f>IFERROR(_xlfn.IMAGE("https://play.pokemonshowdown.com/sprites/gen5/sudowoodo.png"),"")</f>
        <v/>
      </c>
      <c r="M212" s="43">
        <f>IFERROR(_xlfn.IMAGE("https://play.pokemonshowdown.com/sprites/gen5/tyrunt.png"),"")</f>
        <v/>
      </c>
      <c r="Q212" s="44" t="inlineStr">
        <is>
          <t>Forced on sight (range 3)
Items: Potion</t>
        </is>
      </c>
    </row>
    <row r="213">
      <c r="E213" s="45" t="inlineStr">
        <is>
          <t>Lv 22 Omanyte</t>
        </is>
      </c>
      <c r="F213" s="46" t="n"/>
      <c r="G213" s="45" t="inlineStr">
        <is>
          <t>Lv 22 Anorith</t>
        </is>
      </c>
      <c r="H213" s="46" t="n"/>
      <c r="I213" s="45" t="inlineStr">
        <is>
          <t>Lv 22 Yanma</t>
        </is>
      </c>
      <c r="J213" s="46" t="n"/>
      <c r="K213" s="45" t="inlineStr">
        <is>
          <t>Lv 22 Sudowoodo</t>
        </is>
      </c>
      <c r="L213" s="46" t="n"/>
      <c r="M213" s="45" t="inlineStr">
        <is>
          <t>Lv 22 Tyrunt</t>
        </is>
      </c>
      <c r="N213" s="46" t="n"/>
      <c r="Q213" s="47" t="inlineStr">
        <is>
          <t>Pokémon</t>
        </is>
      </c>
    </row>
    <row r="214">
      <c r="E214" s="48" t="inlineStr">
        <is>
          <t>Modest</t>
        </is>
      </c>
      <c r="F214" s="48" t="inlineStr">
        <is>
          <t>Swift Swim</t>
        </is>
      </c>
      <c r="G214" s="48" t="inlineStr">
        <is>
          <t>Adamant</t>
        </is>
      </c>
      <c r="H214" s="48" t="inlineStr">
        <is>
          <t>Battle Armor</t>
        </is>
      </c>
      <c r="I214" s="48" t="inlineStr">
        <is>
          <t>Timid</t>
        </is>
      </c>
      <c r="J214" s="48" t="inlineStr">
        <is>
          <t>Speed Boost</t>
        </is>
      </c>
      <c r="K214" s="48" t="inlineStr">
        <is>
          <t>Adamant</t>
        </is>
      </c>
      <c r="L214" s="48" t="inlineStr">
        <is>
          <t>Rock Head</t>
        </is>
      </c>
      <c r="M214" s="48" t="inlineStr">
        <is>
          <t>Adamant</t>
        </is>
      </c>
      <c r="N214" s="48" t="inlineStr">
        <is>
          <t>Strong Jaw</t>
        </is>
      </c>
      <c r="Q214" s="47" t="inlineStr">
        <is>
          <t>Nature / Ability</t>
        </is>
      </c>
    </row>
    <row r="215">
      <c r="B215" s="47" t="inlineStr">
        <is>
          <t>AI Flags:</t>
        </is>
      </c>
      <c r="E215" s="49" t="inlineStr">
        <is>
          <t>Mystic Water</t>
        </is>
      </c>
      <c r="F215" s="46" t="n"/>
      <c r="G215" s="49" t="inlineStr">
        <is>
          <t>Silver Powder</t>
        </is>
      </c>
      <c r="H215" s="46" t="n"/>
      <c r="I215" s="49" t="inlineStr">
        <is>
          <t>Oran Berry</t>
        </is>
      </c>
      <c r="J215" s="46" t="n"/>
      <c r="K215" s="49" t="inlineStr">
        <is>
          <t>Sitrus Berry</t>
        </is>
      </c>
      <c r="L215" s="46" t="n"/>
      <c r="M215" s="49" t="inlineStr">
        <is>
          <t>Hard Stone</t>
        </is>
      </c>
      <c r="N215" s="46" t="n"/>
      <c r="Q215" s="47" t="inlineStr">
        <is>
          <t>Item</t>
        </is>
      </c>
    </row>
    <row r="216">
      <c r="B216" s="44" t="inlineStr">
        <is>
          <t>Smart Trainer</t>
        </is>
      </c>
      <c r="E216" s="62" t="inlineStr">
        <is>
          <t>Ancient Power</t>
        </is>
      </c>
      <c r="F216" s="46" t="n"/>
      <c r="G216" s="62" t="inlineStr">
        <is>
          <t>Rock Slide</t>
        </is>
      </c>
      <c r="H216" s="46" t="n"/>
      <c r="I216" s="60" t="inlineStr">
        <is>
          <t>Air Cutter</t>
        </is>
      </c>
      <c r="J216" s="46" t="n"/>
      <c r="K216" s="59" t="inlineStr">
        <is>
          <t>Wood Hammer</t>
        </is>
      </c>
      <c r="L216" s="46" t="n"/>
      <c r="M216" s="62" t="inlineStr">
        <is>
          <t>Rock Tomb</t>
        </is>
      </c>
      <c r="N216" s="46" t="n"/>
      <c r="Q216" s="47" t="inlineStr">
        <is>
          <t>Moves</t>
        </is>
      </c>
    </row>
    <row r="217">
      <c r="E217" s="61" t="inlineStr">
        <is>
          <t>Water Pulse</t>
        </is>
      </c>
      <c r="F217" s="46" t="n"/>
      <c r="G217" s="54" t="inlineStr">
        <is>
          <t>X-Scissor</t>
        </is>
      </c>
      <c r="H217" s="46" t="n"/>
      <c r="I217" s="54" t="inlineStr">
        <is>
          <t>Bug Buzz</t>
        </is>
      </c>
      <c r="J217" s="46" t="n"/>
      <c r="K217" s="62" t="inlineStr">
        <is>
          <t>Rock Slide</t>
        </is>
      </c>
      <c r="L217" s="46" t="n"/>
      <c r="M217" s="50" t="inlineStr">
        <is>
          <t>Bite</t>
        </is>
      </c>
      <c r="N217" s="46" t="n"/>
    </row>
    <row r="218">
      <c r="E218" s="53" t="inlineStr">
        <is>
          <t>Mud Shot</t>
        </is>
      </c>
      <c r="F218" s="46" t="n"/>
      <c r="G218" s="61" t="inlineStr">
        <is>
          <t>Aqua Jet</t>
        </is>
      </c>
      <c r="H218" s="46" t="n"/>
      <c r="I218" s="62" t="inlineStr">
        <is>
          <t>Ancient Power</t>
        </is>
      </c>
      <c r="J218" s="46" t="n"/>
      <c r="K218" s="56" t="inlineStr">
        <is>
          <t>-</t>
        </is>
      </c>
      <c r="L218" s="46" t="n"/>
      <c r="M218" s="68" t="inlineStr">
        <is>
          <t>Dragon Tail</t>
        </is>
      </c>
      <c r="N218" s="46" t="n"/>
    </row>
    <row r="219">
      <c r="E219" s="51" t="inlineStr">
        <is>
          <t>Protect</t>
        </is>
      </c>
      <c r="F219" s="46" t="n"/>
      <c r="G219" s="66" t="inlineStr">
        <is>
          <t>Metal Claw</t>
        </is>
      </c>
      <c r="H219" s="46" t="n"/>
      <c r="I219" s="65" t="inlineStr">
        <is>
          <t>Detect</t>
        </is>
      </c>
      <c r="J219" s="46" t="n"/>
      <c r="K219" s="56" t="inlineStr">
        <is>
          <t>-</t>
        </is>
      </c>
      <c r="L219" s="46" t="n"/>
      <c r="M219" s="58" t="inlineStr">
        <is>
          <t>Fire Fang</t>
        </is>
      </c>
      <c r="N219" s="46" t="n"/>
    </row>
    <row r="220">
      <c r="E220" s="57" t="inlineStr">
        <is>
          <t>Note: Rustboro Gym trainer #2. Sudowoodo intentionally has two moves.</t>
        </is>
      </c>
    </row>
    <row r="222" ht="20" customHeight="1">
      <c r="B222" s="40" t="inlineStr">
        <is>
          <t>Hiker</t>
        </is>
      </c>
      <c r="C222" s="41" t="n"/>
      <c r="D222" s="41" t="n"/>
      <c r="E222" s="42" t="inlineStr">
        <is>
          <t>Hiker Marc</t>
        </is>
      </c>
      <c r="F222" s="41" t="n"/>
      <c r="G222" s="41" t="n"/>
      <c r="H222" s="41" t="n"/>
      <c r="I222" s="41" t="n"/>
      <c r="J222" s="41" t="n"/>
      <c r="K222" s="41" t="n"/>
      <c r="L222" s="41" t="n"/>
      <c r="M222" s="41" t="n"/>
      <c r="N222" s="41" t="n"/>
      <c r="O222" s="41" t="n"/>
      <c r="P222" s="41" t="n"/>
      <c r="Q222" s="41" t="n"/>
    </row>
    <row r="223" ht="69" customHeight="1">
      <c r="E223" s="43">
        <f>IFERROR(_xlfn.IMAGE("https://play.pokemonshowdown.com/sprites/gen5/crustle.png"),"")</f>
        <v/>
      </c>
      <c r="G223" s="43">
        <f>IFERROR(_xlfn.IMAGE("https://play.pokemonshowdown.com/sprites/gen5/cacturne.png"),"")</f>
        <v/>
      </c>
      <c r="I223" s="43">
        <f>IFERROR(_xlfn.IMAGE("https://play.pokemonshowdown.com/sprites/gen5/lileep.png"),"")</f>
        <v/>
      </c>
      <c r="K223" s="43">
        <f>IFERROR(_xlfn.IMAGE("https://play.pokemonshowdown.com/sprites/gen5/sandslash.png"),"")</f>
        <v/>
      </c>
      <c r="M223" s="43">
        <f>IFERROR(_xlfn.IMAGE("https://play.pokemonshowdown.com/sprites/gen5/skarmory.png"),"")</f>
        <v/>
      </c>
      <c r="Q223" s="44" t="inlineStr">
        <is>
          <t>Forced on sight (range 3)
Items: Potion</t>
        </is>
      </c>
    </row>
    <row r="224">
      <c r="E224" s="45" t="inlineStr">
        <is>
          <t>Lv 22 Crustle</t>
        </is>
      </c>
      <c r="F224" s="46" t="n"/>
      <c r="G224" s="45" t="inlineStr">
        <is>
          <t>Lv 22 Cacturne</t>
        </is>
      </c>
      <c r="H224" s="46" t="n"/>
      <c r="I224" s="45" t="inlineStr">
        <is>
          <t>Lv 22 Lileep</t>
        </is>
      </c>
      <c r="J224" s="46" t="n"/>
      <c r="K224" s="45" t="inlineStr">
        <is>
          <t>Lv 22 Sandslash</t>
        </is>
      </c>
      <c r="L224" s="46" t="n"/>
      <c r="M224" s="45" t="inlineStr">
        <is>
          <t>Lv 22 Skarmory</t>
        </is>
      </c>
      <c r="N224" s="46" t="n"/>
      <c r="Q224" s="47" t="inlineStr">
        <is>
          <t>Pokémon</t>
        </is>
      </c>
    </row>
    <row r="225">
      <c r="E225" s="48" t="inlineStr">
        <is>
          <t>Impish</t>
        </is>
      </c>
      <c r="F225" s="48" t="inlineStr">
        <is>
          <t>Sturdy</t>
        </is>
      </c>
      <c r="G225" s="48" t="inlineStr">
        <is>
          <t>Adamant</t>
        </is>
      </c>
      <c r="H225" s="48" t="inlineStr">
        <is>
          <t>Sand Veil</t>
        </is>
      </c>
      <c r="I225" s="48" t="inlineStr">
        <is>
          <t>Modest</t>
        </is>
      </c>
      <c r="J225" s="48" t="inlineStr">
        <is>
          <t>Storm Drain</t>
        </is>
      </c>
      <c r="K225" s="48" t="inlineStr">
        <is>
          <t>Adamant</t>
        </is>
      </c>
      <c r="L225" s="48" t="inlineStr">
        <is>
          <t>Sand Rush</t>
        </is>
      </c>
      <c r="M225" s="48" t="inlineStr">
        <is>
          <t>Adamant</t>
        </is>
      </c>
      <c r="N225" s="48" t="inlineStr">
        <is>
          <t>Keen Eye</t>
        </is>
      </c>
      <c r="Q225" s="47" t="inlineStr">
        <is>
          <t>Nature / Ability</t>
        </is>
      </c>
    </row>
    <row r="226">
      <c r="B226" s="47" t="inlineStr">
        <is>
          <t>AI Flags:</t>
        </is>
      </c>
      <c r="E226" s="49" t="inlineStr">
        <is>
          <t>Smooth Rock</t>
        </is>
      </c>
      <c r="F226" s="46" t="n"/>
      <c r="G226" s="49" t="inlineStr">
        <is>
          <t>Sitrus Berry</t>
        </is>
      </c>
      <c r="H226" s="46" t="n"/>
      <c r="I226" s="49" t="inlineStr">
        <is>
          <t>Sitrus Berry</t>
        </is>
      </c>
      <c r="J226" s="46" t="n"/>
      <c r="K226" s="49" t="inlineStr">
        <is>
          <t>Soft Sand</t>
        </is>
      </c>
      <c r="L226" s="46" t="n"/>
      <c r="M226" s="49" t="inlineStr">
        <is>
          <t>Sharp Beak</t>
        </is>
      </c>
      <c r="N226" s="46" t="n"/>
      <c r="Q226" s="47" t="inlineStr">
        <is>
          <t>Item</t>
        </is>
      </c>
    </row>
    <row r="227">
      <c r="B227" s="44" t="inlineStr">
        <is>
          <t>Smart Trainer</t>
        </is>
      </c>
      <c r="E227" s="62" t="inlineStr">
        <is>
          <t>Sandstorm</t>
        </is>
      </c>
      <c r="F227" s="46" t="n"/>
      <c r="G227" s="59" t="inlineStr">
        <is>
          <t>Needle Arm</t>
        </is>
      </c>
      <c r="H227" s="46" t="n"/>
      <c r="I227" s="62" t="inlineStr">
        <is>
          <t>Ancient Power</t>
        </is>
      </c>
      <c r="J227" s="46" t="n"/>
      <c r="K227" s="53" t="inlineStr">
        <is>
          <t>Bulldoze</t>
        </is>
      </c>
      <c r="L227" s="46" t="n"/>
      <c r="M227" s="60" t="inlineStr">
        <is>
          <t>Aerial Ace</t>
        </is>
      </c>
      <c r="N227" s="46" t="n"/>
      <c r="Q227" s="47" t="inlineStr">
        <is>
          <t>Moves</t>
        </is>
      </c>
    </row>
    <row r="228">
      <c r="E228" s="56" t="inlineStr">
        <is>
          <t>-</t>
        </is>
      </c>
      <c r="F228" s="46" t="n"/>
      <c r="G228" s="50" t="inlineStr">
        <is>
          <t>Feint Attack</t>
        </is>
      </c>
      <c r="H228" s="46" t="n"/>
      <c r="I228" s="59" t="inlineStr">
        <is>
          <t>Mega Drain</t>
        </is>
      </c>
      <c r="J228" s="46" t="n"/>
      <c r="K228" s="62" t="inlineStr">
        <is>
          <t>Rock Slide</t>
        </is>
      </c>
      <c r="L228" s="46" t="n"/>
      <c r="M228" s="66" t="inlineStr">
        <is>
          <t>Steel Wing</t>
        </is>
      </c>
      <c r="N228" s="46" t="n"/>
    </row>
    <row r="229">
      <c r="E229" s="56" t="inlineStr">
        <is>
          <t>-</t>
        </is>
      </c>
      <c r="F229" s="46" t="n"/>
      <c r="G229" s="50" t="inlineStr">
        <is>
          <t>Sucker Punch</t>
        </is>
      </c>
      <c r="H229" s="46" t="n"/>
      <c r="I229" s="55" t="inlineStr">
        <is>
          <t>Acid</t>
        </is>
      </c>
      <c r="J229" s="46" t="n"/>
      <c r="K229" s="51" t="inlineStr">
        <is>
          <t>Slash</t>
        </is>
      </c>
      <c r="L229" s="46" t="n"/>
      <c r="M229" s="62" t="inlineStr">
        <is>
          <t>Rock Slide</t>
        </is>
      </c>
      <c r="N229" s="46" t="n"/>
    </row>
    <row r="230">
      <c r="E230" s="56" t="inlineStr">
        <is>
          <t>-</t>
        </is>
      </c>
      <c r="F230" s="46" t="n"/>
      <c r="G230" s="59" t="inlineStr">
        <is>
          <t>Leech Seed</t>
        </is>
      </c>
      <c r="H230" s="46" t="n"/>
      <c r="I230" s="51" t="inlineStr">
        <is>
          <t>Recover</t>
        </is>
      </c>
      <c r="J230" s="46" t="n"/>
      <c r="K230" s="54" t="inlineStr">
        <is>
          <t>X-Scissor</t>
        </is>
      </c>
      <c r="L230" s="46" t="n"/>
      <c r="M230" s="53" t="inlineStr">
        <is>
          <t>Spikes</t>
        </is>
      </c>
      <c r="N230" s="46" t="n"/>
    </row>
    <row r="231">
      <c r="E231" s="57" t="inlineStr">
        <is>
          <t>Note: Rustboro Gym trainer #3 (sand). Crustle leads and knows only Sandstorm.</t>
        </is>
      </c>
    </row>
    <row r="233" ht="20" customHeight="1">
      <c r="B233" s="40" t="inlineStr">
        <is>
          <t>Leader</t>
        </is>
      </c>
      <c r="C233" s="41" t="n"/>
      <c r="D233" s="41" t="n"/>
      <c r="E233" s="42" t="inlineStr">
        <is>
          <t>Leader Roxanne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IFERROR(_xlfn.IMAGE("https://play.pokemonshowdown.com/sprites/gen5/nosepass.png"),"")</f>
        <v/>
      </c>
      <c r="G234" s="43">
        <f>IFERROR(_xlfn.IMAGE("https://play.pokemonshowdown.com/sprites/gen5/magcargo.png"),"")</f>
        <v/>
      </c>
      <c r="I234" s="43">
        <f>IFERROR(_xlfn.IMAGE("https://play.pokemonshowdown.com/sprites/gen5/gligar.png"),"")</f>
        <v/>
      </c>
      <c r="K234" s="43">
        <f>IFERROR(_xlfn.IMAGE("https://play.pokemonshowdown.com/sprites/gen5/anorith.png"),"")</f>
        <v/>
      </c>
      <c r="M234" s="43">
        <f>IFERROR(_xlfn.IMAGE("https://play.pokemonshowdown.com/sprites/gen5/gabite.png"),"")</f>
        <v/>
      </c>
      <c r="O234" s="43">
        <f>IFERROR(_xlfn.IMAGE("https://play.pokemonshowdown.com/sprites/gen5/barbaracle.png"),"")</f>
        <v/>
      </c>
      <c r="Q234" s="44" t="inlineStr">
        <is>
          <t>Mandatory
Items: Super Potion / Super Potion</t>
        </is>
      </c>
    </row>
    <row r="235">
      <c r="E235" s="45" t="inlineStr">
        <is>
          <t>Lv 24 Nosepass</t>
        </is>
      </c>
      <c r="F235" s="46" t="n"/>
      <c r="G235" s="45" t="inlineStr">
        <is>
          <t>Lv 25 Magcargo</t>
        </is>
      </c>
      <c r="H235" s="46" t="n"/>
      <c r="I235" s="45" t="inlineStr">
        <is>
          <t>Lv 25 Gligar</t>
        </is>
      </c>
      <c r="J235" s="46" t="n"/>
      <c r="K235" s="45" t="inlineStr">
        <is>
          <t>Lv 24 Anorith</t>
        </is>
      </c>
      <c r="L235" s="46" t="n"/>
      <c r="M235" s="45" t="inlineStr">
        <is>
          <t>Lv 24 Gabite</t>
        </is>
      </c>
      <c r="N235" s="46" t="n"/>
      <c r="O235" s="45" t="inlineStr">
        <is>
          <t>Lv 26 Barbaracle</t>
        </is>
      </c>
      <c r="P235" s="46" t="n"/>
      <c r="Q235" s="47" t="inlineStr">
        <is>
          <t>Pokémon</t>
        </is>
      </c>
    </row>
    <row r="236">
      <c r="E236" s="48" t="inlineStr">
        <is>
          <t>Impish</t>
        </is>
      </c>
      <c r="F236" s="48" t="inlineStr">
        <is>
          <t>Sturdy</t>
        </is>
      </c>
      <c r="G236" s="48" t="inlineStr">
        <is>
          <t>Modest</t>
        </is>
      </c>
      <c r="H236" s="48" t="inlineStr">
        <is>
          <t>Solid Rock</t>
        </is>
      </c>
      <c r="I236" s="48" t="inlineStr">
        <is>
          <t>Jolly</t>
        </is>
      </c>
      <c r="J236" s="48" t="inlineStr">
        <is>
          <t>Hyper Cutter</t>
        </is>
      </c>
      <c r="K236" s="48" t="inlineStr">
        <is>
          <t>Adamant</t>
        </is>
      </c>
      <c r="L236" s="48" t="inlineStr">
        <is>
          <t>Battle Armor</t>
        </is>
      </c>
      <c r="M236" s="48" t="inlineStr">
        <is>
          <t>Naughty</t>
        </is>
      </c>
      <c r="N236" s="48" t="inlineStr">
        <is>
          <t>Rough Skin</t>
        </is>
      </c>
      <c r="O236" s="48" t="inlineStr">
        <is>
          <t>Jolly</t>
        </is>
      </c>
      <c r="P236" s="48" t="inlineStr">
        <is>
          <t>Tough Claws</t>
        </is>
      </c>
      <c r="Q236" s="47" t="inlineStr">
        <is>
          <t>Nature / Ability</t>
        </is>
      </c>
    </row>
    <row r="237">
      <c r="B237" s="47" t="inlineStr">
        <is>
          <t>AI Flags:</t>
        </is>
      </c>
      <c r="E237" s="49" t="inlineStr">
        <is>
          <t>Smooth Rock</t>
        </is>
      </c>
      <c r="F237" s="46" t="n"/>
      <c r="G237" s="49" t="inlineStr">
        <is>
          <t>Charcoal</t>
        </is>
      </c>
      <c r="H237" s="46" t="n"/>
      <c r="I237" s="49" t="inlineStr">
        <is>
          <t>Eviolite</t>
        </is>
      </c>
      <c r="J237" s="46" t="n"/>
      <c r="K237" s="49" t="inlineStr">
        <is>
          <t>(None)</t>
        </is>
      </c>
      <c r="L237" s="46" t="n"/>
      <c r="M237" s="49" t="inlineStr">
        <is>
          <t>Eviolite</t>
        </is>
      </c>
      <c r="N237" s="46" t="n"/>
      <c r="O237" s="49" t="inlineStr">
        <is>
          <t>Rindo Berry</t>
        </is>
      </c>
      <c r="P237" s="46" t="n"/>
      <c r="Q237" s="47" t="inlineStr">
        <is>
          <t>Item</t>
        </is>
      </c>
    </row>
    <row r="238">
      <c r="B238" s="44" t="inlineStr">
        <is>
          <t>Smart Trainer</t>
        </is>
      </c>
      <c r="E238" s="62" t="inlineStr">
        <is>
          <t>Stealth Rock</t>
        </is>
      </c>
      <c r="F238" s="46" t="n"/>
      <c r="G238" s="58" t="inlineStr">
        <is>
          <t>Flamethrower</t>
        </is>
      </c>
      <c r="H238" s="46" t="n"/>
      <c r="I238" s="51" t="inlineStr">
        <is>
          <t>Swords Dance</t>
        </is>
      </c>
      <c r="J238" s="46" t="n"/>
      <c r="K238" s="62" t="inlineStr">
        <is>
          <t>Rock Slide</t>
        </is>
      </c>
      <c r="L238" s="46" t="n"/>
      <c r="M238" s="53" t="inlineStr">
        <is>
          <t>Earthquake</t>
        </is>
      </c>
      <c r="N238" s="46" t="n"/>
      <c r="O238" s="50" t="inlineStr">
        <is>
          <t>Hone Claws</t>
        </is>
      </c>
      <c r="P238" s="46" t="n"/>
      <c r="Q238" s="47" t="inlineStr">
        <is>
          <t>Moves</t>
        </is>
      </c>
    </row>
    <row r="239">
      <c r="E239" s="62" t="inlineStr">
        <is>
          <t>Rock Slide</t>
        </is>
      </c>
      <c r="F239" s="46" t="n"/>
      <c r="G239" s="62" t="inlineStr">
        <is>
          <t>Ancient Power</t>
        </is>
      </c>
      <c r="H239" s="46" t="n"/>
      <c r="I239" s="53" t="inlineStr">
        <is>
          <t>Earthquake</t>
        </is>
      </c>
      <c r="J239" s="46" t="n"/>
      <c r="K239" s="54" t="inlineStr">
        <is>
          <t>X-Scissor</t>
        </is>
      </c>
      <c r="L239" s="46" t="n"/>
      <c r="M239" s="68" t="inlineStr">
        <is>
          <t>Dragon Claw</t>
        </is>
      </c>
      <c r="N239" s="46" t="n"/>
      <c r="O239" s="61" t="inlineStr">
        <is>
          <t>Razor Shell</t>
        </is>
      </c>
      <c r="P239" s="46" t="n"/>
    </row>
    <row r="240">
      <c r="E240" s="51" t="inlineStr">
        <is>
          <t>Explosion</t>
        </is>
      </c>
      <c r="F240" s="46" t="n"/>
      <c r="G240" s="53" t="inlineStr">
        <is>
          <t>Earth Power</t>
        </is>
      </c>
      <c r="H240" s="46" t="n"/>
      <c r="I240" s="60" t="inlineStr">
        <is>
          <t>Aerial Ace</t>
        </is>
      </c>
      <c r="J240" s="46" t="n"/>
      <c r="K240" s="61" t="inlineStr">
        <is>
          <t>Aqua Jet</t>
        </is>
      </c>
      <c r="L240" s="46" t="n"/>
      <c r="M240" s="58" t="inlineStr">
        <is>
          <t>Flamethrower</t>
        </is>
      </c>
      <c r="N240" s="46" t="n"/>
      <c r="O240" s="62" t="inlineStr">
        <is>
          <t>Rock Slide</t>
        </is>
      </c>
      <c r="P240" s="46" t="n"/>
    </row>
    <row r="241">
      <c r="E241" s="52" t="inlineStr">
        <is>
          <t>Volt Switch</t>
        </is>
      </c>
      <c r="F241" s="46" t="n"/>
      <c r="G241" s="58" t="inlineStr">
        <is>
          <t>Will-O-Wisp</t>
        </is>
      </c>
      <c r="H241" s="46" t="n"/>
      <c r="I241" s="62" t="inlineStr">
        <is>
          <t>Rock Slide</t>
        </is>
      </c>
      <c r="J241" s="46" t="n"/>
      <c r="K241" s="60" t="inlineStr">
        <is>
          <t>Aerial Ace</t>
        </is>
      </c>
      <c r="L241" s="46" t="n"/>
      <c r="M241" s="50" t="inlineStr">
        <is>
          <t>Crunch</t>
        </is>
      </c>
      <c r="N241" s="46" t="n"/>
      <c r="O241" s="67" t="inlineStr">
        <is>
          <t>Shadow Claw</t>
        </is>
      </c>
      <c r="P241" s="46" t="n"/>
    </row>
    <row r="242">
      <c r="E242" s="57" t="inlineStr">
        <is>
          <t>Note: Gym Leader. Barbaracle Lv26 is the ace.</t>
        </is>
      </c>
    </row>
    <row r="244" ht="24" customHeight="1">
      <c r="B244" s="38" t="inlineStr">
        <is>
          <t>Route 104 / Rustboro City</t>
        </is>
      </c>
      <c r="C244" s="39" t="n"/>
      <c r="D244" s="39" t="n"/>
      <c r="E244" s="39" t="n"/>
      <c r="F244" s="39" t="n"/>
      <c r="G244" s="39" t="n"/>
      <c r="H244" s="39" t="n"/>
      <c r="I244" s="39" t="n"/>
      <c r="J244" s="39" t="n"/>
      <c r="K244" s="39" t="n"/>
      <c r="L244" s="39" t="n"/>
      <c r="M244" s="39" t="n"/>
      <c r="N244" s="39" t="n"/>
      <c r="O244" s="39" t="n"/>
      <c r="P244" s="39" t="n"/>
      <c r="Q244" s="39" t="n"/>
    </row>
    <row r="246" ht="20" customHeight="1">
      <c r="B246" s="40" t="inlineStr">
        <is>
          <t>Rival</t>
        </is>
      </c>
      <c r="C246" s="41" t="n"/>
      <c r="D246" s="41" t="n"/>
      <c r="E246" s="42" t="inlineStr">
        <is>
          <t>Rival Brendan</t>
        </is>
      </c>
      <c r="F246" s="41" t="n"/>
      <c r="G246" s="41" t="n"/>
      <c r="H246" s="41" t="n"/>
      <c r="I246" s="41" t="n"/>
      <c r="J246" s="41" t="n"/>
      <c r="K246" s="41" t="n"/>
      <c r="L246" s="41" t="n"/>
      <c r="M246" s="41" t="n"/>
      <c r="N246" s="41" t="n"/>
      <c r="O246" s="41" t="n"/>
      <c r="P246" s="41" t="n"/>
      <c r="Q246" s="41" t="n"/>
    </row>
    <row r="247" ht="69" customHeight="1">
      <c r="E247" s="43">
        <f>IFERROR(_xlfn.IMAGE("https://play.pokemonshowdown.com/sprites/gen5/wingull.png"),"")</f>
        <v/>
      </c>
      <c r="G247" s="43">
        <f>IFERROR(_xlfn.IMAGE("https://play.pokemonshowdown.com/sprites/gen5/treecko.png"),"")</f>
        <v/>
      </c>
    </row>
    <row r="248">
      <c r="E248" s="45" t="inlineStr">
        <is>
          <t>Lv 13 Wingull</t>
        </is>
      </c>
      <c r="F248" s="46" t="n"/>
      <c r="G248" s="45" t="inlineStr">
        <is>
          <t>Lv 15 Treecko</t>
        </is>
      </c>
      <c r="H248" s="46" t="n"/>
      <c r="Q248" s="47" t="inlineStr">
        <is>
          <t>Pokémon</t>
        </is>
      </c>
    </row>
    <row r="249">
      <c r="E249" s="48" t="inlineStr">
        <is>
          <t>Modest</t>
        </is>
      </c>
      <c r="F249" s="48" t="inlineStr">
        <is>
          <t>Gluttony</t>
        </is>
      </c>
      <c r="G249" s="48" t="inlineStr">
        <is>
          <t>Modest</t>
        </is>
      </c>
      <c r="H249" s="48" t="inlineStr">
        <is>
          <t>Overgrow</t>
        </is>
      </c>
      <c r="Q249" s="47" t="inlineStr">
        <is>
          <t>Nature / Ability</t>
        </is>
      </c>
    </row>
    <row r="250">
      <c r="B250" s="47" t="inlineStr">
        <is>
          <t>AI Flags:</t>
        </is>
      </c>
      <c r="E250" s="49" t="inlineStr">
        <is>
          <t>(None)</t>
        </is>
      </c>
      <c r="F250" s="46" t="n"/>
      <c r="G250" s="49" t="inlineStr">
        <is>
          <t>(None)</t>
        </is>
      </c>
      <c r="H250" s="46" t="n"/>
      <c r="Q250" s="47" t="inlineStr">
        <is>
          <t>Item</t>
        </is>
      </c>
    </row>
    <row r="251">
      <c r="B251" s="44" t="inlineStr">
        <is>
          <t>Smart Trainer</t>
        </is>
      </c>
      <c r="E251" s="60" t="inlineStr">
        <is>
          <t>Peck</t>
        </is>
      </c>
      <c r="F251" s="46" t="n"/>
      <c r="G251" s="51" t="inlineStr">
        <is>
          <t>Pound</t>
        </is>
      </c>
      <c r="H251" s="46" t="n"/>
      <c r="Q251" s="47" t="inlineStr">
        <is>
          <t>Moves</t>
        </is>
      </c>
    </row>
    <row r="252">
      <c r="E252" s="61" t="inlineStr">
        <is>
          <t>Water Gun</t>
        </is>
      </c>
      <c r="F252" s="46" t="n"/>
      <c r="G252" s="59" t="inlineStr">
        <is>
          <t>Mega Drain</t>
        </is>
      </c>
      <c r="H252" s="46" t="n"/>
    </row>
    <row r="253">
      <c r="E253" s="51" t="inlineStr">
        <is>
          <t>Supersonic</t>
        </is>
      </c>
      <c r="F253" s="46" t="n"/>
      <c r="G253" s="65" t="inlineStr">
        <is>
          <t>Seismic Toss</t>
        </is>
      </c>
      <c r="H253" s="46" t="n"/>
    </row>
    <row r="254">
      <c r="E254" s="50" t="inlineStr">
        <is>
          <t>Bite</t>
        </is>
      </c>
      <c r="F254" s="46" t="n"/>
      <c r="G254" s="50" t="inlineStr">
        <is>
          <t>Bite</t>
        </is>
      </c>
      <c r="H254" s="46" t="n"/>
    </row>
    <row r="256" ht="20" customHeight="1">
      <c r="B256" s="40" t="inlineStr">
        <is>
          <t>Rival</t>
        </is>
      </c>
      <c r="C256" s="41" t="n"/>
      <c r="D256" s="41" t="n"/>
      <c r="E256" s="42" t="inlineStr">
        <is>
          <t>Rival Brendan</t>
        </is>
      </c>
      <c r="F256" s="41" t="n"/>
      <c r="G256" s="41" t="n"/>
      <c r="H256" s="41" t="n"/>
      <c r="I256" s="41" t="n"/>
      <c r="J256" s="41" t="n"/>
      <c r="K256" s="41" t="n"/>
      <c r="L256" s="41" t="n"/>
      <c r="M256" s="41" t="n"/>
      <c r="N256" s="41" t="n"/>
      <c r="O256" s="41" t="n"/>
      <c r="P256" s="41" t="n"/>
      <c r="Q256" s="41" t="n"/>
    </row>
    <row r="257" ht="69" customHeight="1">
      <c r="E257" s="43">
        <f>IFERROR(_xlfn.IMAGE("https://play.pokemonshowdown.com/sprites/gen5/slugma.png"),"")</f>
        <v/>
      </c>
      <c r="G257" s="43">
        <f>IFERROR(_xlfn.IMAGE("https://play.pokemonshowdown.com/sprites/gen5/mudkip.png"),"")</f>
        <v/>
      </c>
    </row>
    <row r="258">
      <c r="E258" s="45" t="inlineStr">
        <is>
          <t>Lv 13 Slugma</t>
        </is>
      </c>
      <c r="F258" s="46" t="n"/>
      <c r="G258" s="45" t="inlineStr">
        <is>
          <t>Lv 15 Mudkip</t>
        </is>
      </c>
      <c r="H258" s="46" t="n"/>
      <c r="Q258" s="47" t="inlineStr">
        <is>
          <t>Pokémon</t>
        </is>
      </c>
    </row>
    <row r="259">
      <c r="E259" s="48" t="inlineStr">
        <is>
          <t>Modest</t>
        </is>
      </c>
      <c r="F259" s="48" t="inlineStr">
        <is>
          <t>Magma Armor</t>
        </is>
      </c>
      <c r="G259" s="48" t="inlineStr">
        <is>
          <t>Adamant</t>
        </is>
      </c>
      <c r="H259" s="48" t="inlineStr">
        <is>
          <t>Huge Power</t>
        </is>
      </c>
      <c r="Q259" s="47" t="inlineStr">
        <is>
          <t>Nature / Ability</t>
        </is>
      </c>
    </row>
    <row r="260">
      <c r="B260" s="47" t="inlineStr">
        <is>
          <t>AI Flags:</t>
        </is>
      </c>
      <c r="E260" s="49" t="inlineStr">
        <is>
          <t>(None)</t>
        </is>
      </c>
      <c r="F260" s="46" t="n"/>
      <c r="G260" s="49" t="inlineStr">
        <is>
          <t>(None)</t>
        </is>
      </c>
      <c r="H260" s="46" t="n"/>
      <c r="Q260" s="47" t="inlineStr">
        <is>
          <t>Item</t>
        </is>
      </c>
    </row>
    <row r="261">
      <c r="B261" s="44" t="inlineStr">
        <is>
          <t>Smart Trainer</t>
        </is>
      </c>
      <c r="E261" s="58" t="inlineStr">
        <is>
          <t>Fire Spin</t>
        </is>
      </c>
      <c r="F261" s="46" t="n"/>
      <c r="G261" s="61" t="inlineStr">
        <is>
          <t>Water Gun</t>
        </is>
      </c>
      <c r="H261" s="46" t="n"/>
      <c r="Q261" s="47" t="inlineStr">
        <is>
          <t>Moves</t>
        </is>
      </c>
    </row>
    <row r="262">
      <c r="E262" s="55" t="inlineStr">
        <is>
          <t>Smog</t>
        </is>
      </c>
      <c r="F262" s="46" t="n"/>
      <c r="G262" s="53" t="inlineStr">
        <is>
          <t>Mud Slap</t>
        </is>
      </c>
      <c r="H262" s="46" t="n"/>
    </row>
    <row r="263">
      <c r="E263" s="62" t="inlineStr">
        <is>
          <t>Rock Throw</t>
        </is>
      </c>
      <c r="F263" s="46" t="n"/>
      <c r="G263" s="62" t="inlineStr">
        <is>
          <t>Rock Throw</t>
        </is>
      </c>
      <c r="H263" s="46" t="n"/>
    </row>
    <row r="264">
      <c r="E264" s="51" t="inlineStr">
        <is>
          <t>Recover</t>
        </is>
      </c>
      <c r="F264" s="46" t="n"/>
      <c r="G264" s="65" t="inlineStr">
        <is>
          <t>Rock Smash</t>
        </is>
      </c>
      <c r="H264" s="46" t="n"/>
    </row>
    <row r="266" ht="20" customHeight="1">
      <c r="B266" s="40" t="inlineStr">
        <is>
          <t>Rival</t>
        </is>
      </c>
      <c r="C266" s="41" t="n"/>
      <c r="D266" s="41" t="n"/>
      <c r="E266" s="42" t="inlineStr">
        <is>
          <t>Rival Brendan</t>
        </is>
      </c>
      <c r="F266" s="41" t="n"/>
      <c r="G266" s="41" t="n"/>
      <c r="H266" s="41" t="n"/>
      <c r="I266" s="41" t="n"/>
      <c r="J266" s="41" t="n"/>
      <c r="K266" s="41" t="n"/>
      <c r="L266" s="41" t="n"/>
      <c r="M266" s="41" t="n"/>
      <c r="N266" s="41" t="n"/>
      <c r="O266" s="41" t="n"/>
      <c r="P266" s="41" t="n"/>
      <c r="Q266" s="41" t="n"/>
    </row>
    <row r="267" ht="69" customHeight="1">
      <c r="E267" s="43">
        <f>IFERROR(_xlfn.IMAGE("https://play.pokemonshowdown.com/sprites/gen5/lotad.png"),"")</f>
        <v/>
      </c>
      <c r="G267" s="43">
        <f>IFERROR(_xlfn.IMAGE("https://play.pokemonshowdown.com/sprites/gen5/torchic.png"),"")</f>
        <v/>
      </c>
    </row>
    <row r="268">
      <c r="E268" s="45" t="inlineStr">
        <is>
          <t>Lv 13 Lotad</t>
        </is>
      </c>
      <c r="F268" s="46" t="n"/>
      <c r="G268" s="45" t="inlineStr">
        <is>
          <t>Lv 15 Torchic</t>
        </is>
      </c>
      <c r="H268" s="46" t="n"/>
      <c r="Q268" s="47" t="inlineStr">
        <is>
          <t>Pokémon</t>
        </is>
      </c>
    </row>
    <row r="269">
      <c r="E269" s="48" t="inlineStr">
        <is>
          <t>Modest</t>
        </is>
      </c>
      <c r="F269" s="48" t="inlineStr">
        <is>
          <t>Swift Swim</t>
        </is>
      </c>
      <c r="G269" s="48" t="inlineStr">
        <is>
          <t>Modest</t>
        </is>
      </c>
      <c r="H269" s="48" t="inlineStr">
        <is>
          <t>Blaze</t>
        </is>
      </c>
      <c r="Q269" s="47" t="inlineStr">
        <is>
          <t>Nature / Ability</t>
        </is>
      </c>
    </row>
    <row r="270">
      <c r="B270" s="47" t="inlineStr">
        <is>
          <t>AI Flags:</t>
        </is>
      </c>
      <c r="E270" s="49" t="inlineStr">
        <is>
          <t>(None)</t>
        </is>
      </c>
      <c r="F270" s="46" t="n"/>
      <c r="G270" s="49" t="inlineStr">
        <is>
          <t>(None)</t>
        </is>
      </c>
      <c r="H270" s="46" t="n"/>
      <c r="Q270" s="47" t="inlineStr">
        <is>
          <t>Item</t>
        </is>
      </c>
    </row>
    <row r="271">
      <c r="B271" s="44" t="inlineStr">
        <is>
          <t>Smart Trainer</t>
        </is>
      </c>
      <c r="E271" s="67" t="inlineStr">
        <is>
          <t>Astonish</t>
        </is>
      </c>
      <c r="F271" s="46" t="n"/>
      <c r="G271" s="51" t="inlineStr">
        <is>
          <t>Scratch</t>
        </is>
      </c>
      <c r="H271" s="46" t="n"/>
      <c r="Q271" s="47" t="inlineStr">
        <is>
          <t>Moves</t>
        </is>
      </c>
    </row>
    <row r="272">
      <c r="E272" s="59" t="inlineStr">
        <is>
          <t>Razor Leaf</t>
        </is>
      </c>
      <c r="F272" s="46" t="n"/>
      <c r="G272" s="60" t="inlineStr">
        <is>
          <t>Peck</t>
        </is>
      </c>
      <c r="H272" s="46" t="n"/>
    </row>
    <row r="273">
      <c r="E273" s="61" t="inlineStr">
        <is>
          <t>Water Gun</t>
        </is>
      </c>
      <c r="F273" s="46" t="n"/>
      <c r="G273" s="58" t="inlineStr">
        <is>
          <t>Ember</t>
        </is>
      </c>
      <c r="H273" s="46" t="n"/>
    </row>
    <row r="274">
      <c r="E274" s="50" t="inlineStr">
        <is>
          <t>Absorb</t>
        </is>
      </c>
      <c r="F274" s="46" t="n"/>
      <c r="G274" s="65" t="inlineStr">
        <is>
          <t>Double Kick</t>
        </is>
      </c>
      <c r="H274" s="46" t="n"/>
    </row>
    <row r="276" ht="24" customHeight="1">
      <c r="B276" s="38" t="inlineStr">
        <is>
          <t>Route 104</t>
        </is>
      </c>
      <c r="C276" s="39" t="n"/>
      <c r="D276" s="39" t="n"/>
      <c r="E276" s="39" t="n"/>
      <c r="F276" s="39" t="n"/>
      <c r="G276" s="39" t="n"/>
      <c r="H276" s="39" t="n"/>
      <c r="I276" s="39" t="n"/>
      <c r="J276" s="39" t="n"/>
      <c r="K276" s="39" t="n"/>
      <c r="L276" s="39" t="n"/>
      <c r="M276" s="39" t="n"/>
      <c r="N276" s="39" t="n"/>
      <c r="O276" s="39" t="n"/>
      <c r="P276" s="39" t="n"/>
      <c r="Q276" s="39" t="n"/>
    </row>
    <row r="278" ht="20" customHeight="1">
      <c r="B278" s="40" t="inlineStr">
        <is>
          <t>Lady</t>
        </is>
      </c>
      <c r="C278" s="41" t="n"/>
      <c r="D278" s="41" t="n"/>
      <c r="E278" s="42" t="inlineStr">
        <is>
          <t>Lady Cindy</t>
        </is>
      </c>
      <c r="F278" s="41" t="n"/>
      <c r="G278" s="41" t="n"/>
      <c r="H278" s="41" t="n"/>
      <c r="I278" s="41" t="n"/>
      <c r="J278" s="41" t="n"/>
      <c r="K278" s="41" t="n"/>
      <c r="L278" s="41" t="n"/>
      <c r="M278" s="41" t="n"/>
      <c r="N278" s="41" t="n"/>
      <c r="O278" s="41" t="n"/>
      <c r="P278" s="41" t="n"/>
      <c r="Q278" s="41" t="n"/>
    </row>
    <row r="279" ht="69" customHeight="1">
      <c r="E279" s="43">
        <f>IFERROR(_xlfn.IMAGE("https://play.pokemonshowdown.com/sprites/gen5/zigzagoon.png"),"")</f>
        <v/>
      </c>
      <c r="Q279" s="44" t="inlineStr">
        <is>
          <t>Forced on sight (range 4)
Items: Full Restore</t>
        </is>
      </c>
    </row>
    <row r="280">
      <c r="E280" s="45" t="inlineStr">
        <is>
          <t>Lv 7 Zigzagoon</t>
        </is>
      </c>
      <c r="F280" s="46" t="n"/>
      <c r="Q280" s="47" t="inlineStr">
        <is>
          <t>Pokémon</t>
        </is>
      </c>
    </row>
    <row r="281">
      <c r="E281" s="48" t="inlineStr">
        <is>
          <t>Adamant</t>
        </is>
      </c>
      <c r="F281" s="48" t="inlineStr">
        <is>
          <t>Gluttony</t>
        </is>
      </c>
      <c r="Q281" s="47" t="inlineStr">
        <is>
          <t>Nature / Ability</t>
        </is>
      </c>
    </row>
    <row r="282">
      <c r="B282" s="47" t="inlineStr">
        <is>
          <t>AI Flags:</t>
        </is>
      </c>
      <c r="E282" s="49" t="inlineStr">
        <is>
          <t>Nugget</t>
        </is>
      </c>
      <c r="F282" s="46" t="n"/>
      <c r="Q282" s="47" t="inlineStr">
        <is>
          <t>Item</t>
        </is>
      </c>
    </row>
    <row r="283">
      <c r="B283" s="44" t="inlineStr">
        <is>
          <t>Smart Trainer</t>
        </is>
      </c>
      <c r="E283" s="51" t="inlineStr">
        <is>
          <t>Quick Attack</t>
        </is>
      </c>
      <c r="F283" s="46" t="n"/>
      <c r="Q283" s="47" t="inlineStr">
        <is>
          <t>Moves</t>
        </is>
      </c>
    </row>
    <row r="284">
      <c r="E284" s="53" t="inlineStr">
        <is>
          <t>Sand Attack</t>
        </is>
      </c>
      <c r="F284" s="46" t="n"/>
    </row>
    <row r="285">
      <c r="E285" s="50" t="inlineStr">
        <is>
          <t>Bite</t>
        </is>
      </c>
      <c r="F285" s="46" t="n"/>
    </row>
    <row r="286">
      <c r="E286" s="56" t="inlineStr">
        <is>
          <t>-</t>
        </is>
      </c>
      <c r="F286" s="46" t="n"/>
    </row>
    <row r="288" ht="24" customHeight="1">
      <c r="B288" s="38" t="inlineStr">
        <is>
          <t>Route 104 / Rustboro City</t>
        </is>
      </c>
      <c r="C288" s="39" t="n"/>
      <c r="D288" s="39" t="n"/>
      <c r="E288" s="39" t="n"/>
      <c r="F288" s="39" t="n"/>
      <c r="G288" s="39" t="n"/>
      <c r="H288" s="39" t="n"/>
      <c r="I288" s="39" t="n"/>
      <c r="J288" s="39" t="n"/>
      <c r="K288" s="39" t="n"/>
      <c r="L288" s="39" t="n"/>
      <c r="M288" s="39" t="n"/>
      <c r="N288" s="39" t="n"/>
      <c r="O288" s="39" t="n"/>
      <c r="P288" s="39" t="n"/>
      <c r="Q288" s="39" t="n"/>
    </row>
    <row r="290" ht="20" customHeight="1">
      <c r="B290" s="40" t="inlineStr">
        <is>
          <t>Rival</t>
        </is>
      </c>
      <c r="C290" s="41" t="n"/>
      <c r="D290" s="41" t="n"/>
      <c r="E290" s="42" t="inlineStr">
        <is>
          <t>Rival May</t>
        </is>
      </c>
      <c r="F290" s="41" t="n"/>
      <c r="G290" s="41" t="n"/>
      <c r="H290" s="41" t="n"/>
      <c r="I290" s="41" t="n"/>
      <c r="J290" s="41" t="n"/>
      <c r="K290" s="41" t="n"/>
      <c r="L290" s="41" t="n"/>
      <c r="M290" s="41" t="n"/>
      <c r="N290" s="41" t="n"/>
      <c r="O290" s="41" t="n"/>
      <c r="P290" s="41" t="n"/>
      <c r="Q290" s="41" t="n"/>
    </row>
    <row r="291" ht="69" customHeight="1">
      <c r="E291" s="43">
        <f>IFERROR(_xlfn.IMAGE("https://play.pokemonshowdown.com/sprites/gen5/wingull.png"),"")</f>
        <v/>
      </c>
      <c r="G291" s="43">
        <f>IFERROR(_xlfn.IMAGE("https://play.pokemonshowdown.com/sprites/gen5/treecko.png"),"")</f>
        <v/>
      </c>
    </row>
    <row r="292">
      <c r="E292" s="45" t="inlineStr">
        <is>
          <t>Lv 13 Wingull</t>
        </is>
      </c>
      <c r="F292" s="46" t="n"/>
      <c r="G292" s="45" t="inlineStr">
        <is>
          <t>Lv 15 Treecko</t>
        </is>
      </c>
      <c r="H292" s="46" t="n"/>
      <c r="Q292" s="47" t="inlineStr">
        <is>
          <t>Pokémon</t>
        </is>
      </c>
    </row>
    <row r="293">
      <c r="E293" s="48" t="inlineStr">
        <is>
          <t>Modest</t>
        </is>
      </c>
      <c r="F293" s="48" t="inlineStr">
        <is>
          <t>Gluttony</t>
        </is>
      </c>
      <c r="G293" s="48" t="inlineStr">
        <is>
          <t>Modest</t>
        </is>
      </c>
      <c r="H293" s="48" t="inlineStr">
        <is>
          <t>Overgrow</t>
        </is>
      </c>
      <c r="Q293" s="47" t="inlineStr">
        <is>
          <t>Nature / Ability</t>
        </is>
      </c>
    </row>
    <row r="294">
      <c r="B294" s="47" t="inlineStr">
        <is>
          <t>AI Flags:</t>
        </is>
      </c>
      <c r="E294" s="49" t="inlineStr">
        <is>
          <t>(None)</t>
        </is>
      </c>
      <c r="F294" s="46" t="n"/>
      <c r="G294" s="49" t="inlineStr">
        <is>
          <t>(None)</t>
        </is>
      </c>
      <c r="H294" s="46" t="n"/>
      <c r="Q294" s="47" t="inlineStr">
        <is>
          <t>Item</t>
        </is>
      </c>
    </row>
    <row r="295">
      <c r="B295" s="44" t="inlineStr">
        <is>
          <t>Smart Trainer</t>
        </is>
      </c>
      <c r="E295" s="60" t="inlineStr">
        <is>
          <t>Peck</t>
        </is>
      </c>
      <c r="F295" s="46" t="n"/>
      <c r="G295" s="51" t="inlineStr">
        <is>
          <t>Pound</t>
        </is>
      </c>
      <c r="H295" s="46" t="n"/>
      <c r="Q295" s="47" t="inlineStr">
        <is>
          <t>Moves</t>
        </is>
      </c>
    </row>
    <row r="296">
      <c r="E296" s="61" t="inlineStr">
        <is>
          <t>Water Gun</t>
        </is>
      </c>
      <c r="F296" s="46" t="n"/>
      <c r="G296" s="59" t="inlineStr">
        <is>
          <t>Mega Drain</t>
        </is>
      </c>
      <c r="H296" s="46" t="n"/>
    </row>
    <row r="297">
      <c r="E297" s="51" t="inlineStr">
        <is>
          <t>Supersonic</t>
        </is>
      </c>
      <c r="F297" s="46" t="n"/>
      <c r="G297" s="65" t="inlineStr">
        <is>
          <t>Seismic Toss</t>
        </is>
      </c>
      <c r="H297" s="46" t="n"/>
    </row>
    <row r="298">
      <c r="E298" s="50" t="inlineStr">
        <is>
          <t>Bite</t>
        </is>
      </c>
      <c r="F298" s="46" t="n"/>
      <c r="G298" s="50" t="inlineStr">
        <is>
          <t>Bite</t>
        </is>
      </c>
      <c r="H298" s="46" t="n"/>
    </row>
    <row r="300" ht="20" customHeight="1">
      <c r="B300" s="40" t="inlineStr">
        <is>
          <t>Rival</t>
        </is>
      </c>
      <c r="C300" s="41" t="n"/>
      <c r="D300" s="41" t="n"/>
      <c r="E300" s="42" t="inlineStr">
        <is>
          <t>Rival May</t>
        </is>
      </c>
      <c r="F300" s="41" t="n"/>
      <c r="G300" s="41" t="n"/>
      <c r="H300" s="41" t="n"/>
      <c r="I300" s="41" t="n"/>
      <c r="J300" s="41" t="n"/>
      <c r="K300" s="41" t="n"/>
      <c r="L300" s="41" t="n"/>
      <c r="M300" s="41" t="n"/>
      <c r="N300" s="41" t="n"/>
      <c r="O300" s="41" t="n"/>
      <c r="P300" s="41" t="n"/>
      <c r="Q300" s="41" t="n"/>
    </row>
    <row r="301" ht="69" customHeight="1">
      <c r="E301" s="43">
        <f>IFERROR(_xlfn.IMAGE("https://play.pokemonshowdown.com/sprites/gen5/torkoal.png"),"")</f>
        <v/>
      </c>
      <c r="G301" s="43">
        <f>IFERROR(_xlfn.IMAGE("https://play.pokemonshowdown.com/sprites/gen5/mudkip.png"),"")</f>
        <v/>
      </c>
    </row>
    <row r="302">
      <c r="E302" s="45" t="inlineStr">
        <is>
          <t>Lv 13 Torkoal</t>
        </is>
      </c>
      <c r="F302" s="46" t="n"/>
      <c r="G302" s="45" t="inlineStr">
        <is>
          <t>Lv 15 Mudkip</t>
        </is>
      </c>
      <c r="H302" s="46" t="n"/>
      <c r="Q302" s="47" t="inlineStr">
        <is>
          <t>Pokémon</t>
        </is>
      </c>
    </row>
    <row r="303">
      <c r="E303" s="48" t="inlineStr">
        <is>
          <t>Adamant</t>
        </is>
      </c>
      <c r="F303" s="48" t="inlineStr">
        <is>
          <t>White Smoke</t>
        </is>
      </c>
      <c r="G303" s="48" t="inlineStr">
        <is>
          <t>Adamant</t>
        </is>
      </c>
      <c r="H303" s="48" t="inlineStr">
        <is>
          <t>Huge Power</t>
        </is>
      </c>
      <c r="Q303" s="47" t="inlineStr">
        <is>
          <t>Nature / Ability</t>
        </is>
      </c>
    </row>
    <row r="304">
      <c r="B304" s="47" t="inlineStr">
        <is>
          <t>AI Flags:</t>
        </is>
      </c>
      <c r="E304" s="49" t="inlineStr">
        <is>
          <t>(None)</t>
        </is>
      </c>
      <c r="F304" s="46" t="n"/>
      <c r="G304" s="49" t="inlineStr">
        <is>
          <t>(None)</t>
        </is>
      </c>
      <c r="H304" s="46" t="n"/>
      <c r="Q304" s="47" t="inlineStr">
        <is>
          <t>Item</t>
        </is>
      </c>
    </row>
    <row r="305">
      <c r="B305" s="44" t="inlineStr">
        <is>
          <t>Smart Trainer</t>
        </is>
      </c>
      <c r="E305" s="58" t="inlineStr">
        <is>
          <t>Fire Spin</t>
        </is>
      </c>
      <c r="F305" s="46" t="n"/>
      <c r="G305" s="61" t="inlineStr">
        <is>
          <t>Water Gun</t>
        </is>
      </c>
      <c r="H305" s="46" t="n"/>
      <c r="Q305" s="47" t="inlineStr">
        <is>
          <t>Moves</t>
        </is>
      </c>
    </row>
    <row r="306">
      <c r="E306" s="55" t="inlineStr">
        <is>
          <t>Smog</t>
        </is>
      </c>
      <c r="F306" s="46" t="n"/>
      <c r="G306" s="53" t="inlineStr">
        <is>
          <t>Mud Slap</t>
        </is>
      </c>
      <c r="H306" s="46" t="n"/>
    </row>
    <row r="307">
      <c r="E307" s="51" t="inlineStr">
        <is>
          <t>Smokescreen</t>
        </is>
      </c>
      <c r="F307" s="46" t="n"/>
      <c r="G307" s="62" t="inlineStr">
        <is>
          <t>Rock Throw</t>
        </is>
      </c>
      <c r="H307" s="46" t="n"/>
    </row>
    <row r="308">
      <c r="E308" s="58" t="inlineStr">
        <is>
          <t>Ember</t>
        </is>
      </c>
      <c r="F308" s="46" t="n"/>
      <c r="G308" s="65" t="inlineStr">
        <is>
          <t>Rock Smash</t>
        </is>
      </c>
      <c r="H308" s="46" t="n"/>
    </row>
    <row r="310" ht="20" customHeight="1">
      <c r="B310" s="40" t="inlineStr">
        <is>
          <t>Rival</t>
        </is>
      </c>
      <c r="C310" s="41" t="n"/>
      <c r="D310" s="41" t="n"/>
      <c r="E310" s="42" t="inlineStr">
        <is>
          <t>Rival May</t>
        </is>
      </c>
      <c r="F310" s="41" t="n"/>
      <c r="G310" s="41" t="n"/>
      <c r="H310" s="41" t="n"/>
      <c r="I310" s="41" t="n"/>
      <c r="J310" s="41" t="n"/>
      <c r="K310" s="41" t="n"/>
      <c r="L310" s="41" t="n"/>
      <c r="M310" s="41" t="n"/>
      <c r="N310" s="41" t="n"/>
      <c r="O310" s="41" t="n"/>
      <c r="P310" s="41" t="n"/>
      <c r="Q310" s="41" t="n"/>
    </row>
    <row r="311" ht="69" customHeight="1">
      <c r="E311" s="43">
        <f>IFERROR(_xlfn.IMAGE("https://play.pokemonshowdown.com/sprites/gen5/lotad.png"),"")</f>
        <v/>
      </c>
      <c r="G311" s="43">
        <f>IFERROR(_xlfn.IMAGE("https://play.pokemonshowdown.com/sprites/gen5/torchic.png"),"")</f>
        <v/>
      </c>
    </row>
    <row r="312">
      <c r="E312" s="45" t="inlineStr">
        <is>
          <t>Lv 13 Lotad</t>
        </is>
      </c>
      <c r="F312" s="46" t="n"/>
      <c r="G312" s="45" t="inlineStr">
        <is>
          <t>Lv 15 Torchic</t>
        </is>
      </c>
      <c r="H312" s="46" t="n"/>
      <c r="Q312" s="47" t="inlineStr">
        <is>
          <t>Pokémon</t>
        </is>
      </c>
    </row>
    <row r="313">
      <c r="E313" s="48" t="inlineStr">
        <is>
          <t>Modest</t>
        </is>
      </c>
      <c r="F313" s="48" t="inlineStr">
        <is>
          <t>Swift Swim</t>
        </is>
      </c>
      <c r="G313" s="48" t="inlineStr">
        <is>
          <t>Modest</t>
        </is>
      </c>
      <c r="H313" s="48" t="inlineStr">
        <is>
          <t>Blaze</t>
        </is>
      </c>
      <c r="Q313" s="47" t="inlineStr">
        <is>
          <t>Nature / Ability</t>
        </is>
      </c>
    </row>
    <row r="314">
      <c r="B314" s="47" t="inlineStr">
        <is>
          <t>AI Flags:</t>
        </is>
      </c>
      <c r="E314" s="49" t="inlineStr">
        <is>
          <t>(None)</t>
        </is>
      </c>
      <c r="F314" s="46" t="n"/>
      <c r="G314" s="49" t="inlineStr">
        <is>
          <t>(None)</t>
        </is>
      </c>
      <c r="H314" s="46" t="n"/>
      <c r="Q314" s="47" t="inlineStr">
        <is>
          <t>Item</t>
        </is>
      </c>
    </row>
    <row r="315">
      <c r="B315" s="44" t="inlineStr">
        <is>
          <t>Smart Trainer</t>
        </is>
      </c>
      <c r="E315" s="67" t="inlineStr">
        <is>
          <t>Astonish</t>
        </is>
      </c>
      <c r="F315" s="46" t="n"/>
      <c r="G315" s="51" t="inlineStr">
        <is>
          <t>Scratch</t>
        </is>
      </c>
      <c r="H315" s="46" t="n"/>
      <c r="Q315" s="47" t="inlineStr">
        <is>
          <t>Moves</t>
        </is>
      </c>
    </row>
    <row r="316">
      <c r="E316" s="59" t="inlineStr">
        <is>
          <t>Razor Leaf</t>
        </is>
      </c>
      <c r="F316" s="46" t="n"/>
      <c r="G316" s="60" t="inlineStr">
        <is>
          <t>Peck</t>
        </is>
      </c>
      <c r="H316" s="46" t="n"/>
    </row>
    <row r="317">
      <c r="E317" s="61" t="inlineStr">
        <is>
          <t>Water Gun</t>
        </is>
      </c>
      <c r="F317" s="46" t="n"/>
      <c r="G317" s="58" t="inlineStr">
        <is>
          <t>Ember</t>
        </is>
      </c>
      <c r="H317" s="46" t="n"/>
    </row>
    <row r="318">
      <c r="E318" s="50" t="inlineStr">
        <is>
          <t>Absorb</t>
        </is>
      </c>
      <c r="F318" s="46" t="n"/>
      <c r="G318" s="65" t="inlineStr">
        <is>
          <t>Double Kick</t>
        </is>
      </c>
      <c r="H318" s="46" t="n"/>
    </row>
    <row r="320" ht="24" customHeight="1">
      <c r="B320" s="38" t="inlineStr">
        <is>
          <t>Rusturf Tunnel</t>
        </is>
      </c>
      <c r="C320" s="39" t="n"/>
      <c r="D320" s="39" t="n"/>
      <c r="E320" s="39" t="n"/>
      <c r="F320" s="39" t="n"/>
      <c r="G320" s="39" t="n"/>
      <c r="H320" s="39" t="n"/>
      <c r="I320" s="39" t="n"/>
      <c r="J320" s="39" t="n"/>
      <c r="K320" s="39" t="n"/>
      <c r="L320" s="39" t="n"/>
      <c r="M320" s="39" t="n"/>
      <c r="N320" s="39" t="n"/>
      <c r="O320" s="39" t="n"/>
      <c r="P320" s="39" t="n"/>
      <c r="Q320" s="39" t="n"/>
    </row>
    <row r="322" ht="20" customHeight="1">
      <c r="B322" s="40" t="inlineStr">
        <is>
          <t>Team Aqua</t>
        </is>
      </c>
      <c r="C322" s="41" t="n"/>
      <c r="D322" s="41" t="n"/>
      <c r="E322" s="42" t="inlineStr">
        <is>
          <t>Team Aqua Grunt</t>
        </is>
      </c>
      <c r="F322" s="41" t="n"/>
      <c r="G322" s="41" t="n"/>
      <c r="H322" s="41" t="n"/>
      <c r="I322" s="41" t="n"/>
      <c r="J322" s="41" t="n"/>
      <c r="K322" s="41" t="n"/>
      <c r="L322" s="41" t="n"/>
      <c r="M322" s="41" t="n"/>
      <c r="N322" s="41" t="n"/>
      <c r="O322" s="41" t="n"/>
      <c r="P322" s="41" t="n"/>
      <c r="Q322" s="41" t="n"/>
    </row>
    <row r="323" ht="69" customHeight="1">
      <c r="E323" s="43">
        <f>IFERROR(_xlfn.IMAGE("https://play.pokemonshowdown.com/sprites/gen5/trubbish.png"),"")</f>
        <v/>
      </c>
      <c r="G323" s="43">
        <f>IFERROR(_xlfn.IMAGE("https://play.pokemonshowdown.com/sprites/gen5/simipour.png"),"")</f>
        <v/>
      </c>
      <c r="I323" s="43">
        <f>IFERROR(_xlfn.IMAGE("https://play.pokemonshowdown.com/sprites/gen5/umbreon.png"),"")</f>
        <v/>
      </c>
      <c r="K323" s="43">
        <f>IFERROR(_xlfn.IMAGE("https://play.pokemonshowdown.com/sprites/gen5/emolga.png"),"")</f>
        <v/>
      </c>
      <c r="M323" s="43">
        <f>IFERROR(_xlfn.IMAGE("https://play.pokemonshowdown.com/sprites/gen5/fraxure.png"),"")</f>
        <v/>
      </c>
      <c r="Q323" s="44" t="inlineStr">
        <is>
          <t>Optional</t>
        </is>
      </c>
    </row>
    <row r="324">
      <c r="E324" s="45" t="inlineStr">
        <is>
          <t>Lv 26 Trubbish</t>
        </is>
      </c>
      <c r="F324" s="46" t="n"/>
      <c r="G324" s="45" t="inlineStr">
        <is>
          <t>Lv 26 Simipour</t>
        </is>
      </c>
      <c r="H324" s="46" t="n"/>
      <c r="I324" s="45" t="inlineStr">
        <is>
          <t>Lv 26 Umbreon</t>
        </is>
      </c>
      <c r="J324" s="46" t="n"/>
      <c r="K324" s="45" t="inlineStr">
        <is>
          <t>Lv 26 Emolga</t>
        </is>
      </c>
      <c r="L324" s="46" t="n"/>
      <c r="M324" s="45" t="inlineStr">
        <is>
          <t>Lv 26 Fraxure</t>
        </is>
      </c>
      <c r="N324" s="46" t="n"/>
      <c r="Q324" s="47" t="inlineStr">
        <is>
          <t>Pokémon</t>
        </is>
      </c>
    </row>
    <row r="325">
      <c r="E325" s="48" t="inlineStr">
        <is>
          <t>Bold</t>
        </is>
      </c>
      <c r="F325" s="48" t="inlineStr">
        <is>
          <t>Aftermath</t>
        </is>
      </c>
      <c r="G325" s="48" t="inlineStr">
        <is>
          <t>Timid</t>
        </is>
      </c>
      <c r="H325" s="48" t="inlineStr">
        <is>
          <t>Torrent</t>
        </is>
      </c>
      <c r="I325" s="48" t="inlineStr">
        <is>
          <t>Careful</t>
        </is>
      </c>
      <c r="J325" s="48" t="inlineStr">
        <is>
          <t>Synchronize</t>
        </is>
      </c>
      <c r="K325" s="48" t="inlineStr">
        <is>
          <t>Timid</t>
        </is>
      </c>
      <c r="L325" s="48" t="inlineStr">
        <is>
          <t>Motor Drive</t>
        </is>
      </c>
      <c r="M325" s="48" t="inlineStr">
        <is>
          <t>Jolly</t>
        </is>
      </c>
      <c r="N325" s="48" t="inlineStr">
        <is>
          <t>Mold Breaker</t>
        </is>
      </c>
      <c r="Q325" s="47" t="inlineStr">
        <is>
          <t>Nature / Ability</t>
        </is>
      </c>
    </row>
    <row r="326">
      <c r="B326" s="47" t="inlineStr">
        <is>
          <t>AI Flags:</t>
        </is>
      </c>
      <c r="E326" s="49" t="inlineStr">
        <is>
          <t>Focus Sash</t>
        </is>
      </c>
      <c r="F326" s="46" t="n"/>
      <c r="G326" s="49" t="inlineStr">
        <is>
          <t>Mystic Water</t>
        </is>
      </c>
      <c r="H326" s="46" t="n"/>
      <c r="I326" s="49" t="inlineStr">
        <is>
          <t>Leftovers</t>
        </is>
      </c>
      <c r="J326" s="46" t="n"/>
      <c r="K326" s="49" t="inlineStr">
        <is>
          <t>Sitrus Berry</t>
        </is>
      </c>
      <c r="L326" s="46" t="n"/>
      <c r="M326" s="49" t="inlineStr">
        <is>
          <t>Dragon Fang</t>
        </is>
      </c>
      <c r="N326" s="46" t="n"/>
      <c r="Q326" s="47" t="inlineStr">
        <is>
          <t>Item</t>
        </is>
      </c>
    </row>
    <row r="327">
      <c r="B327" s="44" t="inlineStr">
        <is>
          <t>Smart Trainer</t>
        </is>
      </c>
      <c r="E327" s="55" t="inlineStr">
        <is>
          <t>Toxic Spikes</t>
        </is>
      </c>
      <c r="F327" s="46" t="n"/>
      <c r="G327" s="61" t="inlineStr">
        <is>
          <t>Water Pulse</t>
        </is>
      </c>
      <c r="H327" s="46" t="n"/>
      <c r="I327" s="50" t="inlineStr">
        <is>
          <t>Foul Play</t>
        </is>
      </c>
      <c r="J327" s="46" t="n"/>
      <c r="K327" s="52" t="inlineStr">
        <is>
          <t>Discharge</t>
        </is>
      </c>
      <c r="L327" s="46" t="n"/>
      <c r="M327" s="68" t="inlineStr">
        <is>
          <t>Dragon Claw</t>
        </is>
      </c>
      <c r="N327" s="46" t="n"/>
      <c r="Q327" s="47" t="inlineStr">
        <is>
          <t>Moves</t>
        </is>
      </c>
    </row>
    <row r="328">
      <c r="E328" s="55" t="inlineStr">
        <is>
          <t>Sludge Bomb</t>
        </is>
      </c>
      <c r="F328" s="46" t="n"/>
      <c r="G328" s="64" t="inlineStr">
        <is>
          <t>Icy Wind</t>
        </is>
      </c>
      <c r="H328" s="46" t="n"/>
      <c r="I328" s="51" t="inlineStr">
        <is>
          <t>Moonlight</t>
        </is>
      </c>
      <c r="J328" s="46" t="n"/>
      <c r="K328" s="60" t="inlineStr">
        <is>
          <t>Air Slash</t>
        </is>
      </c>
      <c r="L328" s="46" t="n"/>
      <c r="M328" s="68" t="inlineStr">
        <is>
          <t>Dual Chop</t>
        </is>
      </c>
      <c r="N328" s="46" t="n"/>
    </row>
    <row r="329">
      <c r="E329" s="62" t="inlineStr">
        <is>
          <t>Rock Blast</t>
        </is>
      </c>
      <c r="F329" s="46" t="n"/>
      <c r="G329" s="59" t="inlineStr">
        <is>
          <t>Grass Knot</t>
        </is>
      </c>
      <c r="H329" s="46" t="n"/>
      <c r="I329" s="55" t="inlineStr">
        <is>
          <t>Toxic</t>
        </is>
      </c>
      <c r="J329" s="46" t="n"/>
      <c r="K329" s="51" t="inlineStr">
        <is>
          <t>Encore</t>
        </is>
      </c>
      <c r="L329" s="46" t="n"/>
      <c r="M329" s="62" t="inlineStr">
        <is>
          <t>Rock Tomb</t>
        </is>
      </c>
      <c r="N329" s="46" t="n"/>
    </row>
    <row r="330">
      <c r="E330" s="51" t="inlineStr">
        <is>
          <t>Explosion</t>
        </is>
      </c>
      <c r="F330" s="46" t="n"/>
      <c r="G330" s="50" t="inlineStr">
        <is>
          <t>Taunt</t>
        </is>
      </c>
      <c r="H330" s="46" t="n"/>
      <c r="I330" s="51" t="inlineStr">
        <is>
          <t>Protect</t>
        </is>
      </c>
      <c r="J330" s="46" t="n"/>
      <c r="K330" s="54" t="inlineStr">
        <is>
          <t>U-turn</t>
        </is>
      </c>
      <c r="L330" s="46" t="n"/>
      <c r="M330" s="68" t="inlineStr">
        <is>
          <t>Dragon Dance</t>
        </is>
      </c>
      <c r="N330" s="46" t="n"/>
    </row>
    <row r="332" ht="20" customHeight="1">
      <c r="B332" s="40" t="inlineStr">
        <is>
          <t>Hiker</t>
        </is>
      </c>
      <c r="C332" s="41" t="n"/>
      <c r="D332" s="41" t="n"/>
      <c r="E332" s="42" t="inlineStr">
        <is>
          <t>Hiker Mike (Rematch 1)</t>
        </is>
      </c>
      <c r="F332" s="41" t="n"/>
      <c r="G332" s="41" t="n"/>
      <c r="H332" s="41" t="n"/>
      <c r="I332" s="41" t="n"/>
      <c r="J332" s="41" t="n"/>
      <c r="K332" s="41" t="n"/>
      <c r="L332" s="41" t="n"/>
      <c r="M332" s="41" t="n"/>
      <c r="N332" s="41" t="n"/>
      <c r="O332" s="41" t="n"/>
      <c r="P332" s="41" t="n"/>
      <c r="Q332" s="41" t="n"/>
    </row>
    <row r="333" ht="69" customHeight="1">
      <c r="E333" s="43">
        <f>IFERROR(_xlfn.IMAGE("https://play.pokemonshowdown.com/sprites/gen5/geodude.png"),"")</f>
        <v/>
      </c>
      <c r="G333" s="43">
        <f>IFERROR(_xlfn.IMAGE("https://play.pokemonshowdown.com/sprites/gen5/geodude.png"),"")</f>
        <v/>
      </c>
      <c r="I333" s="43">
        <f>IFERROR(_xlfn.IMAGE("https://play.pokemonshowdown.com/sprites/gen5/machop.png"),"")</f>
        <v/>
      </c>
      <c r="Q333" s="44" t="inlineStr">
        <is>
          <t>Forced on sight (range 3)</t>
        </is>
      </c>
    </row>
    <row r="334">
      <c r="E334" s="45" t="inlineStr">
        <is>
          <t>Lv 16 Geodude</t>
        </is>
      </c>
      <c r="F334" s="46" t="n"/>
      <c r="G334" s="45" t="inlineStr">
        <is>
          <t>Lv 16 Geodude</t>
        </is>
      </c>
      <c r="H334" s="46" t="n"/>
      <c r="I334" s="45" t="inlineStr">
        <is>
          <t>Lv 16 Machop</t>
        </is>
      </c>
      <c r="J334" s="46" t="n"/>
      <c r="Q334" s="47" t="inlineStr">
        <is>
          <t>Pokémon</t>
        </is>
      </c>
    </row>
    <row r="335">
      <c r="E335" s="48" t="inlineStr">
        <is>
          <t>Adamant</t>
        </is>
      </c>
      <c r="F335" s="48" t="inlineStr">
        <is>
          <t>Rock Head</t>
        </is>
      </c>
      <c r="G335" s="48" t="inlineStr">
        <is>
          <t>Adamant</t>
        </is>
      </c>
      <c r="H335" s="48" t="inlineStr">
        <is>
          <t>Rock Head</t>
        </is>
      </c>
      <c r="I335" s="48" t="inlineStr">
        <is>
          <t>Adamant</t>
        </is>
      </c>
      <c r="J335" s="48" t="inlineStr">
        <is>
          <t>No Guard</t>
        </is>
      </c>
      <c r="Q335" s="47" t="inlineStr">
        <is>
          <t>Nature / Ability</t>
        </is>
      </c>
    </row>
    <row r="336">
      <c r="B336" s="47" t="inlineStr">
        <is>
          <t>AI Flags:</t>
        </is>
      </c>
      <c r="E336" s="49" t="inlineStr">
        <is>
          <t>(None)</t>
        </is>
      </c>
      <c r="F336" s="46" t="n"/>
      <c r="G336" s="49" t="inlineStr">
        <is>
          <t>(None)</t>
        </is>
      </c>
      <c r="H336" s="46" t="n"/>
      <c r="I336" s="49" t="inlineStr">
        <is>
          <t>(None)</t>
        </is>
      </c>
      <c r="J336" s="46" t="n"/>
      <c r="Q336" s="47" t="inlineStr">
        <is>
          <t>Item</t>
        </is>
      </c>
    </row>
    <row r="337">
      <c r="B337" s="44" t="inlineStr">
        <is>
          <t>Smart Trainer</t>
        </is>
      </c>
      <c r="E337" s="53" t="inlineStr">
        <is>
          <t>Mud Bomb</t>
        </is>
      </c>
      <c r="F337" s="46" t="n"/>
      <c r="G337" s="53" t="inlineStr">
        <is>
          <t>Mud Bomb</t>
        </is>
      </c>
      <c r="H337" s="46" t="n"/>
      <c r="I337" s="51" t="inlineStr">
        <is>
          <t>Pound</t>
        </is>
      </c>
      <c r="J337" s="46" t="n"/>
      <c r="Q337" s="47" t="inlineStr">
        <is>
          <t>Moves</t>
        </is>
      </c>
    </row>
    <row r="338">
      <c r="E338" s="51" t="inlineStr">
        <is>
          <t>Headbutt</t>
        </is>
      </c>
      <c r="F338" s="46" t="n"/>
      <c r="G338" s="51" t="inlineStr">
        <is>
          <t>Headbutt</t>
        </is>
      </c>
      <c r="H338" s="46" t="n"/>
      <c r="I338" s="62" t="inlineStr">
        <is>
          <t>Rock Throw</t>
        </is>
      </c>
      <c r="J338" s="46" t="n"/>
    </row>
    <row r="339">
      <c r="E339" s="65" t="inlineStr">
        <is>
          <t>Karate Chop</t>
        </is>
      </c>
      <c r="F339" s="46" t="n"/>
      <c r="G339" s="65" t="inlineStr">
        <is>
          <t>Karate Chop</t>
        </is>
      </c>
      <c r="H339" s="46" t="n"/>
      <c r="I339" s="65" t="inlineStr">
        <is>
          <t>Seismic Toss</t>
        </is>
      </c>
      <c r="J339" s="46" t="n"/>
    </row>
    <row r="340">
      <c r="E340" s="51" t="inlineStr">
        <is>
          <t>Self Destruct</t>
        </is>
      </c>
      <c r="F340" s="46" t="n"/>
      <c r="G340" s="51" t="inlineStr">
        <is>
          <t>Self Destruct</t>
        </is>
      </c>
      <c r="H340" s="46" t="n"/>
      <c r="I340" s="65" t="inlineStr">
        <is>
          <t>Wake Up Slap</t>
        </is>
      </c>
      <c r="J340" s="46" t="n"/>
    </row>
  </sheetData>
  <mergeCells count="890">
    <mergeCell ref="K227:L227"/>
    <mergeCell ref="E71:F71"/>
    <mergeCell ref="K33:L33"/>
    <mergeCell ref="I104:J104"/>
    <mergeCell ref="G71:H71"/>
    <mergeCell ref="I340:J340"/>
    <mergeCell ref="B53:D53"/>
    <mergeCell ref="E234:F234"/>
    <mergeCell ref="G307:H307"/>
    <mergeCell ref="E8:F8"/>
    <mergeCell ref="E79:F79"/>
    <mergeCell ref="K241:L241"/>
    <mergeCell ref="M70:N70"/>
    <mergeCell ref="K35:L35"/>
    <mergeCell ref="I106:J106"/>
    <mergeCell ref="M241:N241"/>
    <mergeCell ref="E171:F171"/>
    <mergeCell ref="B261:D264"/>
    <mergeCell ref="Q315:Q318"/>
    <mergeCell ref="E137:F137"/>
    <mergeCell ref="Q23:Q26"/>
    <mergeCell ref="G66:H66"/>
    <mergeCell ref="G137:H137"/>
    <mergeCell ref="I66:J66"/>
    <mergeCell ref="E308:F308"/>
    <mergeCell ref="E173:F173"/>
    <mergeCell ref="E229:F229"/>
    <mergeCell ref="Q137:Q140"/>
    <mergeCell ref="G229:H229"/>
    <mergeCell ref="E148:F148"/>
    <mergeCell ref="E322:Q322"/>
    <mergeCell ref="G148:H148"/>
    <mergeCell ref="G68:H68"/>
    <mergeCell ref="E166:F166"/>
    <mergeCell ref="G139:H139"/>
    <mergeCell ref="G114:H114"/>
    <mergeCell ref="I170:J170"/>
    <mergeCell ref="B337:D340"/>
    <mergeCell ref="G206:H206"/>
    <mergeCell ref="E1:Q1"/>
    <mergeCell ref="I328:J328"/>
    <mergeCell ref="K328:L328"/>
    <mergeCell ref="I193:J193"/>
    <mergeCell ref="G213:H213"/>
    <mergeCell ref="I172:J172"/>
    <mergeCell ref="K234:L234"/>
    <mergeCell ref="G270:H270"/>
    <mergeCell ref="K215:L215"/>
    <mergeCell ref="M215:N215"/>
    <mergeCell ref="E326:F326"/>
    <mergeCell ref="I30:J30"/>
    <mergeCell ref="G59:H59"/>
    <mergeCell ref="K92:L92"/>
    <mergeCell ref="K30:L30"/>
    <mergeCell ref="M92:N92"/>
    <mergeCell ref="K223:L223"/>
    <mergeCell ref="E117:F117"/>
    <mergeCell ref="M323:N323"/>
    <mergeCell ref="E55:F55"/>
    <mergeCell ref="G117:H117"/>
    <mergeCell ref="I46:J46"/>
    <mergeCell ref="B192:D195"/>
    <mergeCell ref="M229:N229"/>
    <mergeCell ref="G61:H61"/>
    <mergeCell ref="E48:F48"/>
    <mergeCell ref="I61:J61"/>
    <mergeCell ref="E219:F219"/>
    <mergeCell ref="G48:H48"/>
    <mergeCell ref="G219:H219"/>
    <mergeCell ref="M216:N216"/>
    <mergeCell ref="Q238:Q241"/>
    <mergeCell ref="E246:Q246"/>
    <mergeCell ref="B305:D308"/>
    <mergeCell ref="G125:H125"/>
    <mergeCell ref="I54:J54"/>
    <mergeCell ref="E233:Q233"/>
    <mergeCell ref="B99:D99"/>
    <mergeCell ref="I125:J125"/>
    <mergeCell ref="E161:F161"/>
    <mergeCell ref="Q69:Q72"/>
    <mergeCell ref="I41:J41"/>
    <mergeCell ref="G112:H112"/>
    <mergeCell ref="I212:J212"/>
    <mergeCell ref="K41:L41"/>
    <mergeCell ref="M218:N218"/>
    <mergeCell ref="B68:D68"/>
    <mergeCell ref="O193:P193"/>
    <mergeCell ref="B310:D310"/>
    <mergeCell ref="G127:H127"/>
    <mergeCell ref="G298:H298"/>
    <mergeCell ref="I127:J127"/>
    <mergeCell ref="E252:F252"/>
    <mergeCell ref="E185:Q185"/>
    <mergeCell ref="Q192:Q195"/>
    <mergeCell ref="I107:J107"/>
    <mergeCell ref="E316:F316"/>
    <mergeCell ref="E250:F250"/>
    <mergeCell ref="G201:H201"/>
    <mergeCell ref="G250:H250"/>
    <mergeCell ref="B58:D61"/>
    <mergeCell ref="I201:J201"/>
    <mergeCell ref="M234:N234"/>
    <mergeCell ref="E237:F237"/>
    <mergeCell ref="E76:F76"/>
    <mergeCell ref="G138:H138"/>
    <mergeCell ref="B215:D215"/>
    <mergeCell ref="G76:H76"/>
    <mergeCell ref="B326:D326"/>
    <mergeCell ref="E301:F301"/>
    <mergeCell ref="G230:H230"/>
    <mergeCell ref="E239:F239"/>
    <mergeCell ref="G301:H301"/>
    <mergeCell ref="I59:J59"/>
    <mergeCell ref="E251:F251"/>
    <mergeCell ref="G9:H9"/>
    <mergeCell ref="E189:F189"/>
    <mergeCell ref="B205:D208"/>
    <mergeCell ref="I9:J9"/>
    <mergeCell ref="G140:H140"/>
    <mergeCell ref="E238:F238"/>
    <mergeCell ref="G238:H238"/>
    <mergeCell ref="K25:L25"/>
    <mergeCell ref="E27:Q27"/>
    <mergeCell ref="E154:Q154"/>
    <mergeCell ref="B80:D83"/>
    <mergeCell ref="G11:H11"/>
    <mergeCell ref="E119:Q119"/>
    <mergeCell ref="I207:J207"/>
    <mergeCell ref="I11:J11"/>
    <mergeCell ref="I204:J204"/>
    <mergeCell ref="Q126:Q129"/>
    <mergeCell ref="B126:D129"/>
    <mergeCell ref="G296:H296"/>
    <mergeCell ref="E92:F92"/>
    <mergeCell ref="K54:L54"/>
    <mergeCell ref="E196:Q196"/>
    <mergeCell ref="B5:Q5"/>
    <mergeCell ref="E205:F205"/>
    <mergeCell ref="E94:F94"/>
    <mergeCell ref="B260:D260"/>
    <mergeCell ref="K44:L44"/>
    <mergeCell ref="K237:L237"/>
    <mergeCell ref="E69:F69"/>
    <mergeCell ref="K31:L31"/>
    <mergeCell ref="Q205:Q208"/>
    <mergeCell ref="G69:H69"/>
    <mergeCell ref="M237:N237"/>
    <mergeCell ref="E311:F311"/>
    <mergeCell ref="E31:F31"/>
    <mergeCell ref="E158:F158"/>
    <mergeCell ref="G87:H87"/>
    <mergeCell ref="E329:F329"/>
    <mergeCell ref="G329:H329"/>
    <mergeCell ref="I87:J87"/>
    <mergeCell ref="E77:F77"/>
    <mergeCell ref="E133:F133"/>
    <mergeCell ref="K239:L239"/>
    <mergeCell ref="M239:N239"/>
    <mergeCell ref="G133:H133"/>
    <mergeCell ref="E304:F304"/>
    <mergeCell ref="B244:Q244"/>
    <mergeCell ref="E38:Q38"/>
    <mergeCell ref="M26:N26"/>
    <mergeCell ref="E162:F162"/>
    <mergeCell ref="E306:F306"/>
    <mergeCell ref="G306:H306"/>
    <mergeCell ref="Q45:Q48"/>
    <mergeCell ref="B165:D165"/>
    <mergeCell ref="I191:J191"/>
    <mergeCell ref="K191:L191"/>
    <mergeCell ref="E84:Q84"/>
    <mergeCell ref="B181:D184"/>
    <mergeCell ref="E72:F72"/>
    <mergeCell ref="B137:D140"/>
    <mergeCell ref="E176:Q176"/>
    <mergeCell ref="I128:J128"/>
    <mergeCell ref="K57:L57"/>
    <mergeCell ref="G226:H226"/>
    <mergeCell ref="G217:H217"/>
    <mergeCell ref="E86:Q86"/>
    <mergeCell ref="E258:F258"/>
    <mergeCell ref="I65:J65"/>
    <mergeCell ref="I192:J192"/>
    <mergeCell ref="E24:F24"/>
    <mergeCell ref="E195:F195"/>
    <mergeCell ref="G251:H251"/>
    <mergeCell ref="E42:F42"/>
    <mergeCell ref="B29:D29"/>
    <mergeCell ref="E188:F188"/>
    <mergeCell ref="E88:F88"/>
    <mergeCell ref="E126:F126"/>
    <mergeCell ref="E82:F82"/>
    <mergeCell ref="E253:F253"/>
    <mergeCell ref="E324:F324"/>
    <mergeCell ref="G82:H82"/>
    <mergeCell ref="E180:F180"/>
    <mergeCell ref="G253:H253"/>
    <mergeCell ref="E240:F240"/>
    <mergeCell ref="G240:H240"/>
    <mergeCell ref="M212:N212"/>
    <mergeCell ref="E19:F19"/>
    <mergeCell ref="G19:H19"/>
    <mergeCell ref="G317:H317"/>
    <mergeCell ref="E182:F182"/>
    <mergeCell ref="I206:J206"/>
    <mergeCell ref="Q261:Q264"/>
    <mergeCell ref="G304:H304"/>
    <mergeCell ref="B266:D266"/>
    <mergeCell ref="G83:H83"/>
    <mergeCell ref="I12:J12"/>
    <mergeCell ref="G254:H254"/>
    <mergeCell ref="G248:H248"/>
    <mergeCell ref="K12:L12"/>
    <mergeCell ref="G235:H235"/>
    <mergeCell ref="E141:Q141"/>
    <mergeCell ref="I235:J235"/>
    <mergeCell ref="K326:L326"/>
    <mergeCell ref="B23:D26"/>
    <mergeCell ref="M326:N326"/>
    <mergeCell ref="G14:H14"/>
    <mergeCell ref="I14:J14"/>
    <mergeCell ref="K14:L14"/>
    <mergeCell ref="K70:L70"/>
    <mergeCell ref="E143:Q143"/>
    <mergeCell ref="B90:D90"/>
    <mergeCell ref="B283:D286"/>
    <mergeCell ref="Q337:Q340"/>
    <mergeCell ref="I339:J339"/>
    <mergeCell ref="M330:N330"/>
    <mergeCell ref="E37:F37"/>
    <mergeCell ref="E159:F159"/>
    <mergeCell ref="E208:F208"/>
    <mergeCell ref="G159:H159"/>
    <mergeCell ref="M240:N240"/>
    <mergeCell ref="E47:F47"/>
    <mergeCell ref="G72:H72"/>
    <mergeCell ref="E145:F145"/>
    <mergeCell ref="E139:F139"/>
    <mergeCell ref="E272:F272"/>
    <mergeCell ref="G161:H161"/>
    <mergeCell ref="I217:J217"/>
    <mergeCell ref="E111:F111"/>
    <mergeCell ref="K217:L217"/>
    <mergeCell ref="G136:H136"/>
    <mergeCell ref="B250:D250"/>
    <mergeCell ref="B44:D44"/>
    <mergeCell ref="K192:L192"/>
    <mergeCell ref="G228:H228"/>
    <mergeCell ref="I228:J228"/>
    <mergeCell ref="O235:P235"/>
    <mergeCell ref="I129:J129"/>
    <mergeCell ref="I194:J194"/>
    <mergeCell ref="G292:H292"/>
    <mergeCell ref="G267:H267"/>
    <mergeCell ref="I25:J25"/>
    <mergeCell ref="K194:L194"/>
    <mergeCell ref="B143:D143"/>
    <mergeCell ref="I71:J71"/>
    <mergeCell ref="B238:D241"/>
    <mergeCell ref="I58:J58"/>
    <mergeCell ref="G294:H294"/>
    <mergeCell ref="K58:L58"/>
    <mergeCell ref="I223:J223"/>
    <mergeCell ref="E261:F261"/>
    <mergeCell ref="B256:D256"/>
    <mergeCell ref="K195:L195"/>
    <mergeCell ref="M195:N195"/>
    <mergeCell ref="M189:N189"/>
    <mergeCell ref="M45:N45"/>
    <mergeCell ref="O189:P189"/>
    <mergeCell ref="I83:J83"/>
    <mergeCell ref="M238:N238"/>
    <mergeCell ref="E116:F116"/>
    <mergeCell ref="O238:P238"/>
    <mergeCell ref="E91:F91"/>
    <mergeCell ref="G20:H20"/>
    <mergeCell ref="O188:P188"/>
    <mergeCell ref="G91:H91"/>
    <mergeCell ref="I20:J20"/>
    <mergeCell ref="G318:H318"/>
    <mergeCell ref="E327:F327"/>
    <mergeCell ref="M47:N47"/>
    <mergeCell ref="E183:F183"/>
    <mergeCell ref="Q91:Q94"/>
    <mergeCell ref="G183:H183"/>
    <mergeCell ref="O240:P240"/>
    <mergeCell ref="Q327:Q330"/>
    <mergeCell ref="M19:N19"/>
    <mergeCell ref="E22:F22"/>
    <mergeCell ref="I13:J13"/>
    <mergeCell ref="G22:H22"/>
    <mergeCell ref="E93:F93"/>
    <mergeCell ref="K13:L13"/>
    <mergeCell ref="E99:Q99"/>
    <mergeCell ref="G149:H149"/>
    <mergeCell ref="E193:F193"/>
    <mergeCell ref="G193:H193"/>
    <mergeCell ref="E49:Q49"/>
    <mergeCell ref="G247:H247"/>
    <mergeCell ref="K205:L205"/>
    <mergeCell ref="E163:Q163"/>
    <mergeCell ref="G257:H257"/>
    <mergeCell ref="I15:J15"/>
    <mergeCell ref="E122:F122"/>
    <mergeCell ref="K15:L15"/>
    <mergeCell ref="G151:H151"/>
    <mergeCell ref="M44:N44"/>
    <mergeCell ref="I80:J80"/>
    <mergeCell ref="G178:H178"/>
    <mergeCell ref="I213:J213"/>
    <mergeCell ref="M329:N329"/>
    <mergeCell ref="G272:H272"/>
    <mergeCell ref="K55:L55"/>
    <mergeCell ref="E147:F147"/>
    <mergeCell ref="E280:F280"/>
    <mergeCell ref="E274:F274"/>
    <mergeCell ref="B187:D187"/>
    <mergeCell ref="K208:L208"/>
    <mergeCell ref="G162:H162"/>
    <mergeCell ref="E338:F338"/>
    <mergeCell ref="Q295:Q298"/>
    <mergeCell ref="E62:Q62"/>
    <mergeCell ref="G338:H338"/>
    <mergeCell ref="B115:D118"/>
    <mergeCell ref="A1:D3"/>
    <mergeCell ref="G177:H177"/>
    <mergeCell ref="E104:F104"/>
    <mergeCell ref="G33:H33"/>
    <mergeCell ref="G204:H204"/>
    <mergeCell ref="G104:H104"/>
    <mergeCell ref="I33:J33"/>
    <mergeCell ref="E340:F340"/>
    <mergeCell ref="I226:J226"/>
    <mergeCell ref="Q148:Q151"/>
    <mergeCell ref="G340:H340"/>
    <mergeCell ref="E64:Q64"/>
    <mergeCell ref="B148:D151"/>
    <mergeCell ref="I8:J8"/>
    <mergeCell ref="M41:N41"/>
    <mergeCell ref="O241:P241"/>
    <mergeCell ref="I241:J241"/>
    <mergeCell ref="G35:H35"/>
    <mergeCell ref="G302:H302"/>
    <mergeCell ref="M24:N24"/>
    <mergeCell ref="I35:J35"/>
    <mergeCell ref="G333:H333"/>
    <mergeCell ref="I333:J333"/>
    <mergeCell ref="G252:H252"/>
    <mergeCell ref="E220:Q220"/>
    <mergeCell ref="B282:D282"/>
    <mergeCell ref="K66:L66"/>
    <mergeCell ref="M66:N66"/>
    <mergeCell ref="E66:F66"/>
    <mergeCell ref="M324:N324"/>
    <mergeCell ref="E222:Q222"/>
    <mergeCell ref="K68:L68"/>
    <mergeCell ref="M68:N68"/>
    <mergeCell ref="E68:F68"/>
    <mergeCell ref="G155:H155"/>
    <mergeCell ref="M188:N188"/>
    <mergeCell ref="E160:F160"/>
    <mergeCell ref="E328:F328"/>
    <mergeCell ref="M48:N48"/>
    <mergeCell ref="G328:H328"/>
    <mergeCell ref="B45:D48"/>
    <mergeCell ref="G122:H122"/>
    <mergeCell ref="E107:F107"/>
    <mergeCell ref="K213:L213"/>
    <mergeCell ref="E224:F224"/>
    <mergeCell ref="G224:H224"/>
    <mergeCell ref="M69:N69"/>
    <mergeCell ref="Q159:Q162"/>
    <mergeCell ref="E75:Q75"/>
    <mergeCell ref="G101:H101"/>
    <mergeCell ref="B159:D162"/>
    <mergeCell ref="G172:H172"/>
    <mergeCell ref="B211:D211"/>
    <mergeCell ref="E121:Q121"/>
    <mergeCell ref="B300:D300"/>
    <mergeCell ref="I215:J215"/>
    <mergeCell ref="G263:H263"/>
    <mergeCell ref="G323:H323"/>
    <mergeCell ref="E59:F59"/>
    <mergeCell ref="I323:J323"/>
    <mergeCell ref="B114:D114"/>
    <mergeCell ref="K323:L323"/>
    <mergeCell ref="E46:F46"/>
    <mergeCell ref="K8:L8"/>
    <mergeCell ref="I229:J229"/>
    <mergeCell ref="I23:J23"/>
    <mergeCell ref="E61:F61"/>
    <mergeCell ref="K23:L23"/>
    <mergeCell ref="I216:J216"/>
    <mergeCell ref="K216:L216"/>
    <mergeCell ref="E152:Q152"/>
    <mergeCell ref="E54:F54"/>
    <mergeCell ref="E125:F125"/>
    <mergeCell ref="G54:H54"/>
    <mergeCell ref="E41:F41"/>
    <mergeCell ref="E212:F212"/>
    <mergeCell ref="E112:F112"/>
    <mergeCell ref="G41:H41"/>
    <mergeCell ref="B180:D180"/>
    <mergeCell ref="G212:H212"/>
    <mergeCell ref="E283:F283"/>
    <mergeCell ref="G106:H106"/>
    <mergeCell ref="Q283:Q286"/>
    <mergeCell ref="G105:H105"/>
    <mergeCell ref="I34:J34"/>
    <mergeCell ref="E285:F285"/>
    <mergeCell ref="I105:J105"/>
    <mergeCell ref="K34:L34"/>
    <mergeCell ref="Q227:Q230"/>
    <mergeCell ref="B132:D132"/>
    <mergeCell ref="B251:D254"/>
    <mergeCell ref="B216:D219"/>
    <mergeCell ref="B290:D290"/>
    <mergeCell ref="G36:H36"/>
    <mergeCell ref="G107:H107"/>
    <mergeCell ref="I36:J36"/>
    <mergeCell ref="E7:Q7"/>
    <mergeCell ref="K36:L36"/>
    <mergeCell ref="I101:J101"/>
    <mergeCell ref="I234:J234"/>
    <mergeCell ref="I334:J334"/>
    <mergeCell ref="I100:J100"/>
    <mergeCell ref="E138:F138"/>
    <mergeCell ref="I336:J336"/>
    <mergeCell ref="K94:L94"/>
    <mergeCell ref="B295:D298"/>
    <mergeCell ref="M94:N94"/>
    <mergeCell ref="E230:F230"/>
    <mergeCell ref="E295:F295"/>
    <mergeCell ref="E9:F9"/>
    <mergeCell ref="B64:D64"/>
    <mergeCell ref="E167:F167"/>
    <mergeCell ref="K229:L229"/>
    <mergeCell ref="E165:Q165"/>
    <mergeCell ref="Q251:Q254"/>
    <mergeCell ref="K204:L204"/>
    <mergeCell ref="E207:F207"/>
    <mergeCell ref="E11:F11"/>
    <mergeCell ref="G207:H207"/>
    <mergeCell ref="E169:F169"/>
    <mergeCell ref="B237:D237"/>
    <mergeCell ref="E296:F296"/>
    <mergeCell ref="E271:F271"/>
    <mergeCell ref="G271:H271"/>
    <mergeCell ref="E227:F227"/>
    <mergeCell ref="G227:H227"/>
    <mergeCell ref="M72:N72"/>
    <mergeCell ref="B18:D18"/>
    <mergeCell ref="E273:F273"/>
    <mergeCell ref="G31:H31"/>
    <mergeCell ref="G202:H202"/>
    <mergeCell ref="G273:H273"/>
    <mergeCell ref="I31:J31"/>
    <mergeCell ref="I202:J202"/>
    <mergeCell ref="I329:J329"/>
    <mergeCell ref="K87:L87"/>
    <mergeCell ref="K329:L329"/>
    <mergeCell ref="M87:N87"/>
    <mergeCell ref="K218:L218"/>
    <mergeCell ref="G291:H291"/>
    <mergeCell ref="B11:D11"/>
    <mergeCell ref="B278:D278"/>
    <mergeCell ref="K24:L24"/>
    <mergeCell ref="B57:D57"/>
    <mergeCell ref="G268:H268"/>
    <mergeCell ref="I26:J26"/>
    <mergeCell ref="K88:L88"/>
    <mergeCell ref="K26:L26"/>
    <mergeCell ref="B51:Q51"/>
    <mergeCell ref="M88:N88"/>
    <mergeCell ref="K219:L219"/>
    <mergeCell ref="K324:L324"/>
    <mergeCell ref="M219:N219"/>
    <mergeCell ref="E156:F156"/>
    <mergeCell ref="E128:F128"/>
    <mergeCell ref="G57:H57"/>
    <mergeCell ref="K90:L90"/>
    <mergeCell ref="G128:H128"/>
    <mergeCell ref="M90:N90"/>
    <mergeCell ref="E155:F155"/>
    <mergeCell ref="G184:H184"/>
    <mergeCell ref="B158:D158"/>
    <mergeCell ref="G171:H171"/>
    <mergeCell ref="I171:J171"/>
    <mergeCell ref="E65:F65"/>
    <mergeCell ref="B204:D204"/>
    <mergeCell ref="M227:N227"/>
    <mergeCell ref="E284:F284"/>
    <mergeCell ref="Q170:Q173"/>
    <mergeCell ref="I42:J42"/>
    <mergeCell ref="K42:L42"/>
    <mergeCell ref="I173:J173"/>
    <mergeCell ref="G58:H58"/>
    <mergeCell ref="E73:Q73"/>
    <mergeCell ref="Q80:Q83"/>
    <mergeCell ref="G123:H123"/>
    <mergeCell ref="E231:Q231"/>
    <mergeCell ref="I123:J123"/>
    <mergeCell ref="B233:D233"/>
    <mergeCell ref="E286:F286"/>
    <mergeCell ref="G215:H215"/>
    <mergeCell ref="I44:J44"/>
    <mergeCell ref="I166:J166"/>
    <mergeCell ref="B332:D332"/>
    <mergeCell ref="K37:L37"/>
    <mergeCell ref="E317:F317"/>
    <mergeCell ref="K230:L230"/>
    <mergeCell ref="E310:Q310"/>
    <mergeCell ref="M230:N230"/>
    <mergeCell ref="M224:N224"/>
    <mergeCell ref="E298:F298"/>
    <mergeCell ref="E12:F12"/>
    <mergeCell ref="B322:D322"/>
    <mergeCell ref="G12:H12"/>
    <mergeCell ref="K235:L235"/>
    <mergeCell ref="E248:F248"/>
    <mergeCell ref="E297:F297"/>
    <mergeCell ref="Q12:Q15"/>
    <mergeCell ref="E235:F235"/>
    <mergeCell ref="G297:H297"/>
    <mergeCell ref="E247:F247"/>
    <mergeCell ref="E14:F14"/>
    <mergeCell ref="E312:F312"/>
    <mergeCell ref="G70:H70"/>
    <mergeCell ref="G241:H241"/>
    <mergeCell ref="G312:H312"/>
    <mergeCell ref="I70:J70"/>
    <mergeCell ref="I57:J57"/>
    <mergeCell ref="E242:Q242"/>
    <mergeCell ref="B304:D304"/>
    <mergeCell ref="E170:F170"/>
    <mergeCell ref="E314:F314"/>
    <mergeCell ref="I330:J330"/>
    <mergeCell ref="K330:L330"/>
    <mergeCell ref="B227:D230"/>
    <mergeCell ref="B97:Q97"/>
    <mergeCell ref="E201:F201"/>
    <mergeCell ref="E90:F90"/>
    <mergeCell ref="B110:D110"/>
    <mergeCell ref="E290:Q290"/>
    <mergeCell ref="G65:H65"/>
    <mergeCell ref="G192:H192"/>
    <mergeCell ref="G129:H129"/>
    <mergeCell ref="M91:N91"/>
    <mergeCell ref="E172:F172"/>
    <mergeCell ref="K327:L327"/>
    <mergeCell ref="E25:F25"/>
    <mergeCell ref="M327:N327"/>
    <mergeCell ref="G25:H25"/>
    <mergeCell ref="Q104:Q107"/>
    <mergeCell ref="B69:D72"/>
    <mergeCell ref="E302:F302"/>
    <mergeCell ref="G60:H60"/>
    <mergeCell ref="K93:L93"/>
    <mergeCell ref="E58:F58"/>
    <mergeCell ref="I60:J60"/>
    <mergeCell ref="M93:N93"/>
    <mergeCell ref="E223:F223"/>
    <mergeCell ref="E294:F294"/>
    <mergeCell ref="G223:H223"/>
    <mergeCell ref="B136:D136"/>
    <mergeCell ref="E110:Q110"/>
    <mergeCell ref="K9:L9"/>
    <mergeCell ref="I189:J189"/>
    <mergeCell ref="I45:J45"/>
    <mergeCell ref="K189:L189"/>
    <mergeCell ref="E83:F83"/>
    <mergeCell ref="K45:L45"/>
    <mergeCell ref="E187:Q187"/>
    <mergeCell ref="K238:L238"/>
    <mergeCell ref="E254:F254"/>
    <mergeCell ref="E174:Q174"/>
    <mergeCell ref="G126:H126"/>
    <mergeCell ref="I188:J188"/>
    <mergeCell ref="B314:D314"/>
    <mergeCell ref="I126:J126"/>
    <mergeCell ref="K188:L188"/>
    <mergeCell ref="K11:L11"/>
    <mergeCell ref="E20:F20"/>
    <mergeCell ref="I47:J47"/>
    <mergeCell ref="I218:J218"/>
    <mergeCell ref="E318:F318"/>
    <mergeCell ref="K47:L47"/>
    <mergeCell ref="K240:L240"/>
    <mergeCell ref="E177:F177"/>
    <mergeCell ref="E13:F13"/>
    <mergeCell ref="G13:H13"/>
    <mergeCell ref="K46:L46"/>
    <mergeCell ref="E149:F149"/>
    <mergeCell ref="E114:F114"/>
    <mergeCell ref="G205:H205"/>
    <mergeCell ref="G314:H314"/>
    <mergeCell ref="I205:J205"/>
    <mergeCell ref="E241:F241"/>
    <mergeCell ref="E15:F15"/>
    <mergeCell ref="B154:D154"/>
    <mergeCell ref="G15:H15"/>
    <mergeCell ref="E191:F191"/>
    <mergeCell ref="E80:F80"/>
    <mergeCell ref="E257:F257"/>
    <mergeCell ref="G80:H80"/>
    <mergeCell ref="E178:F178"/>
    <mergeCell ref="K71:L71"/>
    <mergeCell ref="M235:N235"/>
    <mergeCell ref="G234:H234"/>
    <mergeCell ref="G305:H305"/>
    <mergeCell ref="E29:Q29"/>
    <mergeCell ref="E200:Q200"/>
    <mergeCell ref="G79:H79"/>
    <mergeCell ref="E144:F144"/>
    <mergeCell ref="I79:J79"/>
    <mergeCell ref="E315:F315"/>
    <mergeCell ref="G144:H144"/>
    <mergeCell ref="G315:H315"/>
    <mergeCell ref="B22:D22"/>
    <mergeCell ref="E81:F81"/>
    <mergeCell ref="E108:Q108"/>
    <mergeCell ref="G173:H173"/>
    <mergeCell ref="B86:D86"/>
    <mergeCell ref="E95:Q95"/>
    <mergeCell ref="E266:Q266"/>
    <mergeCell ref="E267:F267"/>
    <mergeCell ref="E106:F106"/>
    <mergeCell ref="K201:L201"/>
    <mergeCell ref="K226:L226"/>
    <mergeCell ref="M226:N226"/>
    <mergeCell ref="E33:F33"/>
    <mergeCell ref="E204:F204"/>
    <mergeCell ref="G8:H8"/>
    <mergeCell ref="K228:L228"/>
    <mergeCell ref="G170:H170"/>
    <mergeCell ref="M328:N328"/>
    <mergeCell ref="I195:J195"/>
    <mergeCell ref="E35:F35"/>
    <mergeCell ref="E206:F206"/>
    <mergeCell ref="M228:N228"/>
    <mergeCell ref="E262:F262"/>
    <mergeCell ref="E264:F264"/>
    <mergeCell ref="G262:H262"/>
    <mergeCell ref="E333:F333"/>
    <mergeCell ref="B246:D246"/>
    <mergeCell ref="O234:P234"/>
    <mergeCell ref="G308:H308"/>
    <mergeCell ref="B40:D40"/>
    <mergeCell ref="Q181:Q184"/>
    <mergeCell ref="G326:H326"/>
    <mergeCell ref="Q34:Q37"/>
    <mergeCell ref="B12:D15"/>
    <mergeCell ref="I326:J326"/>
    <mergeCell ref="B33:D33"/>
    <mergeCell ref="G239:H239"/>
    <mergeCell ref="K59:L59"/>
    <mergeCell ref="I68:J68"/>
    <mergeCell ref="E30:F30"/>
    <mergeCell ref="G92:H92"/>
    <mergeCell ref="M223:N223"/>
    <mergeCell ref="G30:H30"/>
    <mergeCell ref="I92:J92"/>
    <mergeCell ref="I55:J55"/>
    <mergeCell ref="B79:D79"/>
    <mergeCell ref="M46:N46"/>
    <mergeCell ref="B320:Q320"/>
    <mergeCell ref="K61:L61"/>
    <mergeCell ref="I48:J48"/>
    <mergeCell ref="I219:J219"/>
    <mergeCell ref="K48:L48"/>
    <mergeCell ref="G150:H150"/>
    <mergeCell ref="E217:F217"/>
    <mergeCell ref="K193:L193"/>
    <mergeCell ref="E192:F192"/>
    <mergeCell ref="E263:F263"/>
    <mergeCell ref="E323:F323"/>
    <mergeCell ref="G81:H81"/>
    <mergeCell ref="I81:J81"/>
    <mergeCell ref="G208:H208"/>
    <mergeCell ref="I208:J208"/>
    <mergeCell ref="E129:F129"/>
    <mergeCell ref="E23:F23"/>
    <mergeCell ref="E194:F194"/>
    <mergeCell ref="G23:H23"/>
    <mergeCell ref="G145:H145"/>
    <mergeCell ref="G194:H194"/>
    <mergeCell ref="E181:F181"/>
    <mergeCell ref="G316:H316"/>
    <mergeCell ref="B104:D107"/>
    <mergeCell ref="G181:H181"/>
    <mergeCell ref="G237:H237"/>
    <mergeCell ref="I237:J237"/>
    <mergeCell ref="B91:D94"/>
    <mergeCell ref="G160:H160"/>
    <mergeCell ref="E87:F87"/>
    <mergeCell ref="B270:D270"/>
    <mergeCell ref="B327:D330"/>
    <mergeCell ref="G147:H147"/>
    <mergeCell ref="I76:J76"/>
    <mergeCell ref="I239:J239"/>
    <mergeCell ref="I122:J122"/>
    <mergeCell ref="E332:Q332"/>
    <mergeCell ref="G189:H189"/>
    <mergeCell ref="E34:F34"/>
    <mergeCell ref="I238:J238"/>
    <mergeCell ref="E105:F105"/>
    <mergeCell ref="M25:N25"/>
    <mergeCell ref="G34:H34"/>
    <mergeCell ref="E270:F270"/>
    <mergeCell ref="E36:F36"/>
    <mergeCell ref="E334:F334"/>
    <mergeCell ref="E101:F101"/>
    <mergeCell ref="G334:H334"/>
    <mergeCell ref="B125:D125"/>
    <mergeCell ref="E100:F100"/>
    <mergeCell ref="G100:H100"/>
    <mergeCell ref="E336:F336"/>
    <mergeCell ref="G94:H94"/>
    <mergeCell ref="E136:F136"/>
    <mergeCell ref="G336:H336"/>
    <mergeCell ref="I94:J94"/>
    <mergeCell ref="Q271:Q274"/>
    <mergeCell ref="E115:F115"/>
    <mergeCell ref="G44:H44"/>
    <mergeCell ref="O237:P237"/>
    <mergeCell ref="I69:J69"/>
    <mergeCell ref="B176:D176"/>
    <mergeCell ref="G311:H311"/>
    <mergeCell ref="K69:L69"/>
    <mergeCell ref="Q115:Q118"/>
    <mergeCell ref="G158:H158"/>
    <mergeCell ref="E2:Q2"/>
    <mergeCell ref="E300:Q300"/>
    <mergeCell ref="G77:H77"/>
    <mergeCell ref="B288:Q288"/>
    <mergeCell ref="I77:J77"/>
    <mergeCell ref="O239:P239"/>
    <mergeCell ref="G169:H169"/>
    <mergeCell ref="M193:N193"/>
    <mergeCell ref="E127:F127"/>
    <mergeCell ref="B147:D147"/>
    <mergeCell ref="E256:Q256"/>
    <mergeCell ref="B315:D318"/>
    <mergeCell ref="M191:N191"/>
    <mergeCell ref="I227:J227"/>
    <mergeCell ref="O191:P191"/>
    <mergeCell ref="G191:H191"/>
    <mergeCell ref="I72:J72"/>
    <mergeCell ref="K72:L72"/>
    <mergeCell ref="E202:F202"/>
    <mergeCell ref="G258:H258"/>
    <mergeCell ref="E291:F291"/>
    <mergeCell ref="M65:N65"/>
    <mergeCell ref="M192:N192"/>
    <mergeCell ref="G24:H24"/>
    <mergeCell ref="G195:H195"/>
    <mergeCell ref="O192:P192"/>
    <mergeCell ref="I24:J24"/>
    <mergeCell ref="I224:J224"/>
    <mergeCell ref="E260:F260"/>
    <mergeCell ref="G260:H260"/>
    <mergeCell ref="B276:Q276"/>
    <mergeCell ref="B170:D173"/>
    <mergeCell ref="E209:Q209"/>
    <mergeCell ref="B75:D75"/>
    <mergeCell ref="E26:F26"/>
    <mergeCell ref="G88:H88"/>
    <mergeCell ref="B336:D336"/>
    <mergeCell ref="G26:H26"/>
    <mergeCell ref="I88:J88"/>
    <mergeCell ref="G324:H324"/>
    <mergeCell ref="I82:J82"/>
    <mergeCell ref="I324:J324"/>
    <mergeCell ref="I240:J240"/>
    <mergeCell ref="E40:Q40"/>
    <mergeCell ref="E211:Q211"/>
    <mergeCell ref="G90:H90"/>
    <mergeCell ref="I19:J19"/>
    <mergeCell ref="G261:H261"/>
    <mergeCell ref="K19:L19"/>
    <mergeCell ref="E184:F184"/>
    <mergeCell ref="K212:L212"/>
    <mergeCell ref="K206:L206"/>
    <mergeCell ref="G115:H115"/>
    <mergeCell ref="E213:F213"/>
    <mergeCell ref="E151:F151"/>
    <mergeCell ref="G42:H42"/>
    <mergeCell ref="E123:F123"/>
    <mergeCell ref="B191:D191"/>
    <mergeCell ref="E150:F150"/>
    <mergeCell ref="Q58:Q61"/>
    <mergeCell ref="E44:F44"/>
    <mergeCell ref="E215:F215"/>
    <mergeCell ref="K60:L60"/>
    <mergeCell ref="G166:H166"/>
    <mergeCell ref="E337:F337"/>
    <mergeCell ref="G337:H337"/>
    <mergeCell ref="I337:J337"/>
    <mergeCell ref="B198:Q198"/>
    <mergeCell ref="G116:H116"/>
    <mergeCell ref="E53:Q53"/>
    <mergeCell ref="B226:D226"/>
    <mergeCell ref="E103:F103"/>
    <mergeCell ref="G103:H103"/>
    <mergeCell ref="G37:H37"/>
    <mergeCell ref="E279:F279"/>
    <mergeCell ref="I103:J103"/>
    <mergeCell ref="E3:Q3"/>
    <mergeCell ref="I37:J37"/>
    <mergeCell ref="I230:J230"/>
    <mergeCell ref="E130:Q130"/>
    <mergeCell ref="E339:F339"/>
    <mergeCell ref="G339:H339"/>
    <mergeCell ref="E118:F118"/>
    <mergeCell ref="K224:L224"/>
    <mergeCell ref="G118:H118"/>
    <mergeCell ref="B222:D222"/>
    <mergeCell ref="G167:H167"/>
    <mergeCell ref="Q216:Q219"/>
    <mergeCell ref="E132:Q132"/>
    <mergeCell ref="E226:F226"/>
    <mergeCell ref="M217:N217"/>
    <mergeCell ref="K207:L207"/>
    <mergeCell ref="E70:F70"/>
    <mergeCell ref="E57:F57"/>
    <mergeCell ref="E228:F228"/>
    <mergeCell ref="M23:N23"/>
    <mergeCell ref="K65:L65"/>
    <mergeCell ref="E134:F134"/>
    <mergeCell ref="M194:N194"/>
    <mergeCell ref="G134:H134"/>
    <mergeCell ref="O194:P194"/>
    <mergeCell ref="E268:F268"/>
    <mergeCell ref="E292:F292"/>
    <mergeCell ref="E305:F305"/>
    <mergeCell ref="E330:F330"/>
    <mergeCell ref="G330:H330"/>
    <mergeCell ref="Q305:Q308"/>
    <mergeCell ref="B34:D37"/>
    <mergeCell ref="M71:N71"/>
    <mergeCell ref="K202:L202"/>
    <mergeCell ref="E307:F307"/>
    <mergeCell ref="I90:J90"/>
    <mergeCell ref="O195:P195"/>
    <mergeCell ref="E16:Q16"/>
    <mergeCell ref="B103:D103"/>
    <mergeCell ref="E140:F140"/>
    <mergeCell ref="B271:D274"/>
    <mergeCell ref="I91:J91"/>
    <mergeCell ref="K20:L20"/>
    <mergeCell ref="G156:H156"/>
    <mergeCell ref="K91:L91"/>
    <mergeCell ref="M20:N20"/>
    <mergeCell ref="G327:H327"/>
    <mergeCell ref="I327:J327"/>
    <mergeCell ref="E18:Q18"/>
    <mergeCell ref="G93:H93"/>
    <mergeCell ref="I22:J22"/>
    <mergeCell ref="G264:H264"/>
    <mergeCell ref="E60:F60"/>
    <mergeCell ref="K22:L22"/>
    <mergeCell ref="I93:J93"/>
    <mergeCell ref="M22:N22"/>
    <mergeCell ref="E278:Q278"/>
    <mergeCell ref="B169:D169"/>
    <mergeCell ref="G180:H180"/>
    <mergeCell ref="E45:F45"/>
    <mergeCell ref="M42:N42"/>
    <mergeCell ref="E216:F216"/>
    <mergeCell ref="G45:H45"/>
    <mergeCell ref="G216:H216"/>
    <mergeCell ref="M213:N213"/>
    <mergeCell ref="I167:J167"/>
    <mergeCell ref="B7:D7"/>
    <mergeCell ref="B200:D200"/>
    <mergeCell ref="G55:H55"/>
    <mergeCell ref="G188:H188"/>
    <mergeCell ref="B121:D121"/>
    <mergeCell ref="G182:H182"/>
    <mergeCell ref="E218:F218"/>
    <mergeCell ref="G47:H47"/>
    <mergeCell ref="G218:H218"/>
    <mergeCell ref="G274:H274"/>
    <mergeCell ref="I169:J169"/>
    <mergeCell ref="G295:H295"/>
    <mergeCell ref="G46:H46"/>
    <mergeCell ref="B294:D294"/>
    <mergeCell ref="E282:F282"/>
    <mergeCell ref="G111:H111"/>
    <mergeCell ref="I338:J33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42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Hollowbrook</t>
        </is>
      </c>
      <c r="C5" s="39" t="n"/>
      <c r="D5" s="39" t="n"/>
      <c r="E5" s="39" t="n"/>
      <c r="F5" s="39" t="n"/>
      <c r="G5" s="39" t="n"/>
      <c r="H5" s="39" t="n"/>
      <c r="I5" s="39" t="n"/>
      <c r="J5" s="39" t="n"/>
      <c r="K5" s="39" t="n"/>
      <c r="L5" s="39" t="n"/>
      <c r="M5" s="39" t="n"/>
      <c r="N5" s="39" t="n"/>
      <c r="O5" s="39" t="n"/>
      <c r="P5" s="39" t="n"/>
      <c r="Q5" s="39" t="n"/>
    </row>
    <row r="7" ht="20" customHeight="1">
      <c r="B7" s="40" t="inlineStr">
        <is>
          <t>Gentleman</t>
        </is>
      </c>
      <c r="C7" s="41" t="n"/>
      <c r="D7" s="41" t="n"/>
      <c r="E7" s="42" t="inlineStr">
        <is>
          <t>Gentleman Mortimer</t>
        </is>
      </c>
      <c r="F7" s="41" t="n"/>
      <c r="G7" s="41" t="n"/>
      <c r="H7" s="41" t="n"/>
      <c r="I7" s="41" t="n"/>
      <c r="J7" s="41" t="n"/>
      <c r="K7" s="41" t="n"/>
      <c r="L7" s="41" t="n"/>
      <c r="M7" s="41" t="n"/>
      <c r="N7" s="41" t="n"/>
      <c r="O7" s="41" t="n"/>
      <c r="P7" s="41" t="n"/>
      <c r="Q7" s="41" t="n"/>
    </row>
    <row r="8" ht="69" customHeight="1">
      <c r="E8" s="43">
        <f>IFERROR(_xlfn.IMAGE("https://play.pokemonshowdown.com/sprites/gen5/duskull.png"),"")</f>
        <v/>
      </c>
      <c r="G8" s="43">
        <f>IFERROR(_xlfn.IMAGE("https://play.pokemonshowdown.com/sprites/gen5/shuppet.png"),"")</f>
        <v/>
      </c>
      <c r="I8" s="43">
        <f>IFERROR(_xlfn.IMAGE("https://play.pokemonshowdown.com/sprites/gen5/roggenrola.png"),"")</f>
        <v/>
      </c>
      <c r="Q8" s="44" t="inlineStr">
        <is>
          <t>Items: Potion</t>
        </is>
      </c>
    </row>
    <row r="9">
      <c r="E9" s="45" t="inlineStr">
        <is>
          <t>Lv 25 Duskull</t>
        </is>
      </c>
      <c r="F9" s="46" t="n"/>
      <c r="G9" s="45" t="inlineStr">
        <is>
          <t>Lv 25 Shuppet</t>
        </is>
      </c>
      <c r="H9" s="46" t="n"/>
      <c r="I9" s="45" t="inlineStr">
        <is>
          <t>Lv 25 Roggenrola</t>
        </is>
      </c>
      <c r="J9" s="46" t="n"/>
      <c r="Q9" s="47" t="inlineStr">
        <is>
          <t>Pokémon</t>
        </is>
      </c>
    </row>
    <row r="10">
      <c r="E10" s="48" t="inlineStr">
        <is>
          <t>Naughty</t>
        </is>
      </c>
      <c r="F10" s="48" t="inlineStr">
        <is>
          <t>Levitate</t>
        </is>
      </c>
      <c r="G10" s="48" t="inlineStr">
        <is>
          <t>Modest</t>
        </is>
      </c>
      <c r="H10" s="48" t="inlineStr">
        <is>
          <t>Cursed Body</t>
        </is>
      </c>
      <c r="I10" s="48" t="inlineStr">
        <is>
          <t>Naughty</t>
        </is>
      </c>
      <c r="J10" s="48" t="inlineStr">
        <is>
          <t>Weak Armor</t>
        </is>
      </c>
      <c r="Q10" s="47" t="inlineStr">
        <is>
          <t>Nature / Ability</t>
        </is>
      </c>
    </row>
    <row r="11">
      <c r="B11" s="47" t="inlineStr">
        <is>
          <t>AI Flags:</t>
        </is>
      </c>
      <c r="E11" s="49" t="inlineStr">
        <is>
          <t>Lum Berry</t>
        </is>
      </c>
      <c r="F11" s="46" t="n"/>
      <c r="G11" s="49" t="inlineStr">
        <is>
          <t>Spell Tag</t>
        </is>
      </c>
      <c r="H11" s="46" t="n"/>
      <c r="I11" s="49" t="inlineStr">
        <is>
          <t>Sitrus Berry</t>
        </is>
      </c>
      <c r="J11" s="46" t="n"/>
      <c r="Q11" s="47" t="inlineStr">
        <is>
          <t>Item</t>
        </is>
      </c>
    </row>
    <row r="12">
      <c r="B12" s="44" t="inlineStr">
        <is>
          <t>Smart Trainer</t>
        </is>
      </c>
      <c r="E12" s="67" t="inlineStr">
        <is>
          <t>Night Shade</t>
        </is>
      </c>
      <c r="F12" s="46" t="n"/>
      <c r="G12" s="67" t="inlineStr">
        <is>
          <t>Night Shade</t>
        </is>
      </c>
      <c r="H12" s="46" t="n"/>
      <c r="I12" s="62" t="inlineStr">
        <is>
          <t>Smack Down</t>
        </is>
      </c>
      <c r="J12" s="46" t="n"/>
      <c r="Q12" s="47" t="inlineStr">
        <is>
          <t>Moves</t>
        </is>
      </c>
    </row>
    <row r="13">
      <c r="E13" s="67" t="inlineStr">
        <is>
          <t>Confuse Ray</t>
        </is>
      </c>
      <c r="F13" s="46" t="n"/>
      <c r="G13" s="67" t="inlineStr">
        <is>
          <t>Spite</t>
        </is>
      </c>
      <c r="H13" s="46" t="n"/>
      <c r="I13" s="66" t="inlineStr">
        <is>
          <t>Iron Defense</t>
        </is>
      </c>
      <c r="J13" s="46" t="n"/>
    </row>
    <row r="14">
      <c r="E14" s="51" t="inlineStr">
        <is>
          <t>Double-Edge</t>
        </is>
      </c>
      <c r="F14" s="46" t="n"/>
      <c r="G14" s="67" t="inlineStr">
        <is>
          <t>Ominous Wind</t>
        </is>
      </c>
      <c r="H14" s="46" t="n"/>
      <c r="I14" s="51" t="inlineStr">
        <is>
          <t>Headbutt</t>
        </is>
      </c>
      <c r="J14" s="46" t="n"/>
    </row>
    <row r="15">
      <c r="E15" s="63" t="inlineStr">
        <is>
          <t>Future Sight</t>
        </is>
      </c>
      <c r="F15" s="46" t="n"/>
      <c r="G15" s="58" t="inlineStr">
        <is>
          <t>Will-O-Wisp</t>
        </is>
      </c>
      <c r="H15" s="46" t="n"/>
      <c r="I15" s="53" t="inlineStr">
        <is>
          <t>Mud-Slap</t>
        </is>
      </c>
      <c r="J15" s="46" t="n"/>
    </row>
    <row r="17" ht="20" customHeight="1">
      <c r="B17" s="40" t="inlineStr">
        <is>
          <t>Lass</t>
        </is>
      </c>
      <c r="C17" s="41" t="n"/>
      <c r="D17" s="41" t="n"/>
      <c r="E17" s="42" t="inlineStr">
        <is>
          <t>Lass Prudence</t>
        </is>
      </c>
      <c r="F17" s="41" t="n"/>
      <c r="G17" s="41" t="n"/>
      <c r="H17" s="41" t="n"/>
      <c r="I17" s="41" t="n"/>
      <c r="J17" s="41" t="n"/>
      <c r="K17" s="41" t="n"/>
      <c r="L17" s="41" t="n"/>
      <c r="M17" s="41" t="n"/>
      <c r="N17" s="41" t="n"/>
      <c r="O17" s="41" t="n"/>
      <c r="P17" s="41" t="n"/>
      <c r="Q17" s="41" t="n"/>
    </row>
    <row r="18" ht="69" customHeight="1">
      <c r="E18" s="43">
        <f>IFERROR(_xlfn.IMAGE("https://play.pokemonshowdown.com/sprites/gen5/spinarak.png"),"")</f>
        <v/>
      </c>
      <c r="G18" s="43">
        <f>IFERROR(_xlfn.IMAGE("https://play.pokemonshowdown.com/sprites/gen5/nincada.png"),"")</f>
        <v/>
      </c>
      <c r="I18" s="43">
        <f>IFERROR(_xlfn.IMAGE("https://play.pokemonshowdown.com/sprites/gen5/whismur.png"),"")</f>
        <v/>
      </c>
      <c r="Q18" s="44" t="inlineStr">
        <is>
          <t>Items: Potion</t>
        </is>
      </c>
    </row>
    <row r="19">
      <c r="E19" s="45" t="inlineStr">
        <is>
          <t>Lv 26 Spinarak</t>
        </is>
      </c>
      <c r="F19" s="46" t="n"/>
      <c r="G19" s="45" t="inlineStr">
        <is>
          <t>Lv 26 Nincada</t>
        </is>
      </c>
      <c r="H19" s="46" t="n"/>
      <c r="I19" s="45" t="inlineStr">
        <is>
          <t>Lv 26 Whismur</t>
        </is>
      </c>
      <c r="J19" s="46" t="n"/>
      <c r="Q19" s="47" t="inlineStr">
        <is>
          <t>Pokémon</t>
        </is>
      </c>
    </row>
    <row r="20">
      <c r="E20" s="48" t="inlineStr">
        <is>
          <t>Adamant</t>
        </is>
      </c>
      <c r="F20" s="48" t="inlineStr">
        <is>
          <t>Intimidate</t>
        </is>
      </c>
      <c r="G20" s="48" t="inlineStr">
        <is>
          <t>Naughty</t>
        </is>
      </c>
      <c r="H20" s="48" t="inlineStr">
        <is>
          <t>Compound Eyes</t>
        </is>
      </c>
      <c r="I20" s="48" t="inlineStr">
        <is>
          <t>Naughty</t>
        </is>
      </c>
      <c r="J20" s="48" t="inlineStr">
        <is>
          <t>Rattled</t>
        </is>
      </c>
      <c r="Q20" s="47" t="inlineStr">
        <is>
          <t>Nature / Ability</t>
        </is>
      </c>
    </row>
    <row r="21">
      <c r="B21" s="47" t="inlineStr">
        <is>
          <t>AI Flags:</t>
        </is>
      </c>
      <c r="E21" s="49" t="inlineStr">
        <is>
          <t>Black Sludge</t>
        </is>
      </c>
      <c r="F21" s="46" t="n"/>
      <c r="G21" s="49" t="inlineStr">
        <is>
          <t>Silver Powder</t>
        </is>
      </c>
      <c r="H21" s="46" t="n"/>
      <c r="I21" s="49" t="inlineStr">
        <is>
          <t>Sitrus Berry</t>
        </is>
      </c>
      <c r="J21" s="46" t="n"/>
      <c r="Q21" s="47" t="inlineStr">
        <is>
          <t>Item</t>
        </is>
      </c>
    </row>
    <row r="22">
      <c r="B22" s="44" t="inlineStr">
        <is>
          <t>Smart Trainer</t>
        </is>
      </c>
      <c r="E22" s="55" t="inlineStr">
        <is>
          <t>Poison Jab</t>
        </is>
      </c>
      <c r="F22" s="46" t="n"/>
      <c r="G22" s="54" t="inlineStr">
        <is>
          <t>Bug Buzz</t>
        </is>
      </c>
      <c r="H22" s="46" t="n"/>
      <c r="I22" s="51" t="inlineStr">
        <is>
          <t>Uproar</t>
        </is>
      </c>
      <c r="J22" s="46" t="n"/>
      <c r="Q22" s="47" t="inlineStr">
        <is>
          <t>Moves</t>
        </is>
      </c>
    </row>
    <row r="23">
      <c r="E23" s="67" t="inlineStr">
        <is>
          <t>Shadow Sneak</t>
        </is>
      </c>
      <c r="F23" s="46" t="n"/>
      <c r="G23" s="53" t="inlineStr">
        <is>
          <t>Dig</t>
        </is>
      </c>
      <c r="H23" s="46" t="n"/>
      <c r="I23" s="51" t="inlineStr">
        <is>
          <t>Growl</t>
        </is>
      </c>
      <c r="J23" s="46" t="n"/>
    </row>
    <row r="24">
      <c r="E24" s="54" t="inlineStr">
        <is>
          <t>Bug Bite</t>
        </is>
      </c>
      <c r="F24" s="46" t="n"/>
      <c r="G24" s="54" t="inlineStr">
        <is>
          <t>Leech Life</t>
        </is>
      </c>
      <c r="H24" s="46" t="n"/>
      <c r="I24" s="67" t="inlineStr">
        <is>
          <t>Astonish</t>
        </is>
      </c>
      <c r="J24" s="46" t="n"/>
    </row>
    <row r="25">
      <c r="E25" s="54" t="inlineStr">
        <is>
          <t>Spider Web</t>
        </is>
      </c>
      <c r="F25" s="46" t="n"/>
      <c r="G25" s="53" t="inlineStr">
        <is>
          <t>Mud-Slap</t>
        </is>
      </c>
      <c r="H25" s="46" t="n"/>
      <c r="I25" s="51" t="inlineStr">
        <is>
          <t>Pound</t>
        </is>
      </c>
      <c r="J25" s="46" t="n"/>
    </row>
    <row r="27" ht="24" customHeight="1">
      <c r="B27" s="38" t="inlineStr">
        <is>
          <t>Granite Shore</t>
        </is>
      </c>
      <c r="C27" s="39" t="n"/>
      <c r="D27" s="39" t="n"/>
      <c r="E27" s="39" t="n"/>
      <c r="F27" s="39" t="n"/>
      <c r="G27" s="39" t="n"/>
      <c r="H27" s="39" t="n"/>
      <c r="I27" s="39" t="n"/>
      <c r="J27" s="39" t="n"/>
      <c r="K27" s="39" t="n"/>
      <c r="L27" s="39" t="n"/>
      <c r="M27" s="39" t="n"/>
      <c r="N27" s="39" t="n"/>
      <c r="O27" s="39" t="n"/>
      <c r="P27" s="39" t="n"/>
      <c r="Q27" s="39" t="n"/>
    </row>
    <row r="29" ht="20" customHeight="1">
      <c r="B29" s="40" t="inlineStr">
        <is>
          <t>Youngster</t>
        </is>
      </c>
      <c r="C29" s="41" t="n"/>
      <c r="D29" s="41" t="n"/>
      <c r="E29" s="42" t="inlineStr">
        <is>
          <t>Youngster Deacon</t>
        </is>
      </c>
      <c r="F29" s="41" t="n"/>
      <c r="G29" s="41" t="n"/>
      <c r="H29" s="41" t="n"/>
      <c r="I29" s="41" t="n"/>
      <c r="J29" s="41" t="n"/>
      <c r="K29" s="41" t="n"/>
      <c r="L29" s="41" t="n"/>
      <c r="M29" s="41" t="n"/>
      <c r="N29" s="41" t="n"/>
      <c r="O29" s="41" t="n"/>
      <c r="P29" s="41" t="n"/>
      <c r="Q29" s="41" t="n"/>
    </row>
    <row r="30" ht="69" customHeight="1">
      <c r="E30" s="43">
        <f>IFERROR(_xlfn.IMAGE("https://play.pokemonshowdown.com/sprites/gen5/wingull.png"),"")</f>
        <v/>
      </c>
      <c r="G30" s="43">
        <f>IFERROR(_xlfn.IMAGE("https://play.pokemonshowdown.com/sprites/gen5/tentacool.png"),"")</f>
        <v/>
      </c>
      <c r="I30" s="43">
        <f>IFERROR(_xlfn.IMAGE("https://play.pokemonshowdown.com/sprites/gen5/zigzagoon.png"),"")</f>
        <v/>
      </c>
      <c r="Q30" s="44" t="inlineStr">
        <is>
          <t>Forced on sight (range 5)
Items: Potion</t>
        </is>
      </c>
    </row>
    <row r="31">
      <c r="E31" s="45" t="inlineStr">
        <is>
          <t>Lv 24 Wingull</t>
        </is>
      </c>
      <c r="F31" s="46" t="n"/>
      <c r="G31" s="45" t="inlineStr">
        <is>
          <t>Lv 24 Tentacool</t>
        </is>
      </c>
      <c r="H31" s="46" t="n"/>
      <c r="I31" s="45" t="inlineStr">
        <is>
          <t>Lv 24 Zigzagoon</t>
        </is>
      </c>
      <c r="J31" s="46" t="n"/>
      <c r="Q31" s="47" t="inlineStr">
        <is>
          <t>Pokémon</t>
        </is>
      </c>
    </row>
    <row r="32">
      <c r="E32" s="48" t="inlineStr">
        <is>
          <t>Rash</t>
        </is>
      </c>
      <c r="F32" s="48" t="inlineStr">
        <is>
          <t>Gluttony</t>
        </is>
      </c>
      <c r="G32" s="48" t="inlineStr">
        <is>
          <t>Mild</t>
        </is>
      </c>
      <c r="H32" s="48" t="inlineStr">
        <is>
          <t>Clear Body</t>
        </is>
      </c>
      <c r="I32" s="48" t="inlineStr">
        <is>
          <t>Naughty</t>
        </is>
      </c>
      <c r="J32" s="48" t="inlineStr">
        <is>
          <t>Quick Feet</t>
        </is>
      </c>
      <c r="Q32" s="47" t="inlineStr">
        <is>
          <t>Nature / Ability</t>
        </is>
      </c>
    </row>
    <row r="33">
      <c r="B33" s="47" t="inlineStr">
        <is>
          <t>AI Flags:</t>
        </is>
      </c>
      <c r="E33" s="49" t="inlineStr">
        <is>
          <t>Mystic Water</t>
        </is>
      </c>
      <c r="F33" s="46" t="n"/>
      <c r="G33" s="49" t="inlineStr">
        <is>
          <t>Poison Barb</t>
        </is>
      </c>
      <c r="H33" s="46" t="n"/>
      <c r="I33" s="49" t="inlineStr">
        <is>
          <t>Bright Powder</t>
        </is>
      </c>
      <c r="J33" s="46" t="n"/>
      <c r="Q33" s="47" t="inlineStr">
        <is>
          <t>Item</t>
        </is>
      </c>
    </row>
    <row r="34">
      <c r="B34" s="44" t="inlineStr">
        <is>
          <t>Smart Trainer</t>
        </is>
      </c>
      <c r="E34" s="61" t="inlineStr">
        <is>
          <t>Water Pulse</t>
        </is>
      </c>
      <c r="F34" s="46" t="n"/>
      <c r="G34" s="61" t="inlineStr">
        <is>
          <t>Bubble Beam</t>
        </is>
      </c>
      <c r="H34" s="46" t="n"/>
      <c r="I34" s="51" t="inlineStr">
        <is>
          <t>Quick Attack</t>
        </is>
      </c>
      <c r="J34" s="46" t="n"/>
      <c r="Q34" s="47" t="inlineStr">
        <is>
          <t>Moves</t>
        </is>
      </c>
    </row>
    <row r="35">
      <c r="E35" s="60" t="inlineStr">
        <is>
          <t>Wing Attack</t>
        </is>
      </c>
      <c r="F35" s="46" t="n"/>
      <c r="G35" s="55" t="inlineStr">
        <is>
          <t>Poison Jab</t>
        </is>
      </c>
      <c r="H35" s="46" t="n"/>
      <c r="I35" s="53" t="inlineStr">
        <is>
          <t>Sand Attack</t>
        </is>
      </c>
      <c r="J35" s="46" t="n"/>
    </row>
    <row r="36">
      <c r="E36" s="50" t="inlineStr">
        <is>
          <t>Bite</t>
        </is>
      </c>
      <c r="F36" s="46" t="n"/>
      <c r="G36" s="63" t="inlineStr">
        <is>
          <t>Psybeam</t>
        </is>
      </c>
      <c r="H36" s="46" t="n"/>
      <c r="I36" s="51" t="inlineStr">
        <is>
          <t>Headbutt</t>
        </is>
      </c>
      <c r="J36" s="46" t="n"/>
    </row>
    <row r="37">
      <c r="E37" s="51" t="inlineStr">
        <is>
          <t>Supersonic</t>
        </is>
      </c>
      <c r="F37" s="46" t="n"/>
      <c r="G37" s="67" t="inlineStr">
        <is>
          <t>Confuse Ray</t>
        </is>
      </c>
      <c r="H37" s="46" t="n"/>
      <c r="I37" s="53" t="inlineStr">
        <is>
          <t>Mud-Slap</t>
        </is>
      </c>
      <c r="J37" s="46" t="n"/>
    </row>
    <row r="39" ht="20" customHeight="1">
      <c r="B39" s="40" t="inlineStr">
        <is>
          <t>Lass</t>
        </is>
      </c>
      <c r="C39" s="41" t="n"/>
      <c r="D39" s="41" t="n"/>
      <c r="E39" s="42" t="inlineStr">
        <is>
          <t>Lass Priya</t>
        </is>
      </c>
      <c r="F39" s="41" t="n"/>
      <c r="G39" s="41" t="n"/>
      <c r="H39" s="41" t="n"/>
      <c r="I39" s="41" t="n"/>
      <c r="J39" s="41" t="n"/>
      <c r="K39" s="41" t="n"/>
      <c r="L39" s="41" t="n"/>
      <c r="M39" s="41" t="n"/>
      <c r="N39" s="41" t="n"/>
      <c r="O39" s="41" t="n"/>
      <c r="P39" s="41" t="n"/>
      <c r="Q39" s="41" t="n"/>
    </row>
    <row r="40" ht="69" customHeight="1">
      <c r="E40" s="43">
        <f>IFERROR(_xlfn.IMAGE("https://play.pokemonshowdown.com/sprites/gen5/tentacool.png"),"")</f>
        <v/>
      </c>
      <c r="G40" s="43">
        <f>IFERROR(_xlfn.IMAGE("https://play.pokemonshowdown.com/sprites/gen5/wingull.png"),"")</f>
        <v/>
      </c>
      <c r="I40" s="43">
        <f>IFERROR(_xlfn.IMAGE("https://play.pokemonshowdown.com/sprites/gen5/jigglypuff.png"),"")</f>
        <v/>
      </c>
      <c r="Q40" s="44" t="inlineStr">
        <is>
          <t>Forced on sight (range 5)
Items: Potion</t>
        </is>
      </c>
    </row>
    <row r="41">
      <c r="E41" s="45" t="inlineStr">
        <is>
          <t>Lv 24 Tentacool</t>
        </is>
      </c>
      <c r="F41" s="46" t="n"/>
      <c r="G41" s="45" t="inlineStr">
        <is>
          <t>Lv 24 Wingull</t>
        </is>
      </c>
      <c r="H41" s="46" t="n"/>
      <c r="I41" s="45" t="inlineStr">
        <is>
          <t>Lv 24 Jigglypuff</t>
        </is>
      </c>
      <c r="J41" s="46" t="n"/>
      <c r="Q41" s="47" t="inlineStr">
        <is>
          <t>Pokémon</t>
        </is>
      </c>
    </row>
    <row r="42">
      <c r="E42" s="48" t="inlineStr">
        <is>
          <t>Mild</t>
        </is>
      </c>
      <c r="F42" s="48" t="inlineStr">
        <is>
          <t>Clear Body</t>
        </is>
      </c>
      <c r="G42" s="48" t="inlineStr">
        <is>
          <t>Rash</t>
        </is>
      </c>
      <c r="H42" s="48" t="inlineStr">
        <is>
          <t>Gluttony</t>
        </is>
      </c>
      <c r="I42" s="48" t="inlineStr">
        <is>
          <t>Mild</t>
        </is>
      </c>
      <c r="J42" s="48" t="inlineStr">
        <is>
          <t>Aftermath</t>
        </is>
      </c>
      <c r="Q42" s="47" t="inlineStr">
        <is>
          <t>Nature / Ability</t>
        </is>
      </c>
    </row>
    <row r="43">
      <c r="B43" s="47" t="inlineStr">
        <is>
          <t>AI Flags:</t>
        </is>
      </c>
      <c r="E43" s="49" t="inlineStr">
        <is>
          <t>Poison Barb</t>
        </is>
      </c>
      <c r="F43" s="46" t="n"/>
      <c r="G43" s="49" t="inlineStr">
        <is>
          <t>Mystic Water</t>
        </is>
      </c>
      <c r="H43" s="46" t="n"/>
      <c r="I43" s="49" t="inlineStr">
        <is>
          <t>Focus Sash</t>
        </is>
      </c>
      <c r="J43" s="46" t="n"/>
      <c r="Q43" s="47" t="inlineStr">
        <is>
          <t>Item</t>
        </is>
      </c>
    </row>
    <row r="44">
      <c r="B44" s="44" t="inlineStr">
        <is>
          <t>Smart Trainer</t>
        </is>
      </c>
      <c r="E44" s="61" t="inlineStr">
        <is>
          <t>Bubble Beam</t>
        </is>
      </c>
      <c r="F44" s="46" t="n"/>
      <c r="G44" s="61" t="inlineStr">
        <is>
          <t>Water Pulse</t>
        </is>
      </c>
      <c r="H44" s="46" t="n"/>
      <c r="I44" s="51" t="inlineStr">
        <is>
          <t>Sing</t>
        </is>
      </c>
      <c r="J44" s="46" t="n"/>
      <c r="Q44" s="47" t="inlineStr">
        <is>
          <t>Moves</t>
        </is>
      </c>
    </row>
    <row r="45">
      <c r="E45" s="55" t="inlineStr">
        <is>
          <t>Poison Jab</t>
        </is>
      </c>
      <c r="F45" s="46" t="n"/>
      <c r="G45" s="60" t="inlineStr">
        <is>
          <t>Wing Attack</t>
        </is>
      </c>
      <c r="H45" s="46" t="n"/>
      <c r="I45" s="51" t="inlineStr">
        <is>
          <t>Double Slap</t>
        </is>
      </c>
      <c r="J45" s="46" t="n"/>
    </row>
    <row r="46">
      <c r="E46" s="63" t="inlineStr">
        <is>
          <t>Psybeam</t>
        </is>
      </c>
      <c r="F46" s="46" t="n"/>
      <c r="G46" s="50" t="inlineStr">
        <is>
          <t>Bite</t>
        </is>
      </c>
      <c r="H46" s="46" t="n"/>
      <c r="I46" s="61" t="inlineStr">
        <is>
          <t>Water Pulse</t>
        </is>
      </c>
      <c r="J46" s="46" t="n"/>
    </row>
    <row r="47">
      <c r="E47" s="67" t="inlineStr">
        <is>
          <t>Confuse Ray</t>
        </is>
      </c>
      <c r="F47" s="46" t="n"/>
      <c r="G47" s="51" t="inlineStr">
        <is>
          <t>Supersonic</t>
        </is>
      </c>
      <c r="H47" s="46" t="n"/>
      <c r="I47" s="51" t="inlineStr">
        <is>
          <t>Pound</t>
        </is>
      </c>
      <c r="J47" s="46" t="n"/>
    </row>
    <row r="49" ht="24" customHeight="1">
      <c r="B49" s="38" t="inlineStr">
        <is>
          <t>Route 105</t>
        </is>
      </c>
      <c r="C49" s="39" t="n"/>
      <c r="D49" s="39" t="n"/>
      <c r="E49" s="39" t="n"/>
      <c r="F49" s="39" t="n"/>
      <c r="G49" s="39" t="n"/>
      <c r="H49" s="39" t="n"/>
      <c r="I49" s="39" t="n"/>
      <c r="J49" s="39" t="n"/>
      <c r="K49" s="39" t="n"/>
      <c r="L49" s="39" t="n"/>
      <c r="M49" s="39" t="n"/>
      <c r="N49" s="39" t="n"/>
      <c r="O49" s="39" t="n"/>
      <c r="P49" s="39" t="n"/>
      <c r="Q49" s="39" t="n"/>
    </row>
    <row r="51" ht="20" customHeight="1">
      <c r="B51" s="40" t="inlineStr">
        <is>
          <t>Ruin Maniac</t>
        </is>
      </c>
      <c r="C51" s="41" t="n"/>
      <c r="D51" s="41" t="n"/>
      <c r="E51" s="42" t="inlineStr">
        <is>
          <t>Ruin Maniac Andres</t>
        </is>
      </c>
      <c r="F51" s="41" t="n"/>
      <c r="G51" s="41" t="n"/>
      <c r="H51" s="41" t="n"/>
      <c r="I51" s="41" t="n"/>
      <c r="J51" s="41" t="n"/>
      <c r="K51" s="41" t="n"/>
      <c r="L51" s="41" t="n"/>
      <c r="M51" s="41" t="n"/>
      <c r="N51" s="41" t="n"/>
      <c r="O51" s="41" t="n"/>
      <c r="P51" s="41" t="n"/>
      <c r="Q51" s="41" t="n"/>
    </row>
    <row r="52" ht="69" customHeight="1">
      <c r="E52" s="43">
        <f>IFERROR(_xlfn.IMAGE("https://play.pokemonshowdown.com/sprites/gen5/sandshrew.png"),"")</f>
        <v/>
      </c>
      <c r="G52" s="43">
        <f>IFERROR(_xlfn.IMAGE("https://play.pokemonshowdown.com/sprites/gen5/sandshrew.png"),"")</f>
        <v/>
      </c>
      <c r="Q52" s="44" t="inlineStr">
        <is>
          <t>Forced on sight (range 4)</t>
        </is>
      </c>
    </row>
    <row r="53">
      <c r="E53" s="45" t="inlineStr">
        <is>
          <t>Lv 25 Sandshrew</t>
        </is>
      </c>
      <c r="F53" s="46" t="n"/>
      <c r="G53" s="45" t="inlineStr">
        <is>
          <t>Lv 25 Sandshrew</t>
        </is>
      </c>
      <c r="H53" s="46" t="n"/>
      <c r="Q53" s="47" t="inlineStr">
        <is>
          <t>Pokémon</t>
        </is>
      </c>
    </row>
    <row r="54">
      <c r="E54" s="48" t="inlineStr">
        <is>
          <t>Adamant</t>
        </is>
      </c>
      <c r="F54" s="48" t="inlineStr">
        <is>
          <t>Rough Skin</t>
        </is>
      </c>
      <c r="G54" s="48" t="inlineStr">
        <is>
          <t>Adamant</t>
        </is>
      </c>
      <c r="H54" s="48" t="inlineStr">
        <is>
          <t>Rough Skin</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1" t="inlineStr">
        <is>
          <t>Slash</t>
        </is>
      </c>
      <c r="F56" s="46" t="n"/>
      <c r="G56" s="51" t="inlineStr">
        <is>
          <t>Slash</t>
        </is>
      </c>
      <c r="H56" s="46" t="n"/>
      <c r="Q56" s="47" t="inlineStr">
        <is>
          <t>Moves</t>
        </is>
      </c>
    </row>
    <row r="57">
      <c r="E57" s="62" t="inlineStr">
        <is>
          <t>Rock Throw</t>
        </is>
      </c>
      <c r="F57" s="46" t="n"/>
      <c r="G57" s="62" t="inlineStr">
        <is>
          <t>Rock Throw</t>
        </is>
      </c>
      <c r="H57" s="46" t="n"/>
    </row>
    <row r="58">
      <c r="E58" s="66" t="inlineStr">
        <is>
          <t>Gyro Ball</t>
        </is>
      </c>
      <c r="F58" s="46" t="n"/>
      <c r="G58" s="66" t="inlineStr">
        <is>
          <t>Gyro Ball</t>
        </is>
      </c>
      <c r="H58" s="46" t="n"/>
    </row>
    <row r="59">
      <c r="E59" s="53" t="inlineStr">
        <is>
          <t>Drill Run</t>
        </is>
      </c>
      <c r="F59" s="46" t="n"/>
      <c r="G59" s="53" t="inlineStr">
        <is>
          <t>Drill Run</t>
        </is>
      </c>
      <c r="H59" s="46" t="n"/>
    </row>
    <row r="61" ht="20" customHeight="1">
      <c r="B61" s="40" t="inlineStr">
        <is>
          <t>Swimmer F</t>
        </is>
      </c>
      <c r="C61" s="41" t="n"/>
      <c r="D61" s="41" t="n"/>
      <c r="E61" s="42" t="inlineStr">
        <is>
          <t>Swimmer F Beverly</t>
        </is>
      </c>
      <c r="F61" s="41" t="n"/>
      <c r="G61" s="41" t="n"/>
      <c r="H61" s="41" t="n"/>
      <c r="I61" s="41" t="n"/>
      <c r="J61" s="41" t="n"/>
      <c r="K61" s="41" t="n"/>
      <c r="L61" s="41" t="n"/>
      <c r="M61" s="41" t="n"/>
      <c r="N61" s="41" t="n"/>
      <c r="O61" s="41" t="n"/>
      <c r="P61" s="41" t="n"/>
      <c r="Q61" s="41" t="n"/>
    </row>
    <row r="62" ht="69" customHeight="1">
      <c r="E62" s="43">
        <f>IFERROR(_xlfn.IMAGE("https://play.pokemonshowdown.com/sprites/gen5/wingull.png"),"")</f>
        <v/>
      </c>
      <c r="G62" s="43">
        <f>IFERROR(_xlfn.IMAGE("https://play.pokemonshowdown.com/sprites/gen5/wailmer.png"),"")</f>
        <v/>
      </c>
    </row>
    <row r="63">
      <c r="E63" s="45" t="inlineStr">
        <is>
          <t>Lv 25 Wingull</t>
        </is>
      </c>
      <c r="F63" s="46" t="n"/>
      <c r="G63" s="45" t="inlineStr">
        <is>
          <t>Lv 25 Wailmer</t>
        </is>
      </c>
      <c r="H63" s="46" t="n"/>
      <c r="Q63" s="47" t="inlineStr">
        <is>
          <t>Pokémon</t>
        </is>
      </c>
    </row>
    <row r="64">
      <c r="E64" s="48" t="inlineStr">
        <is>
          <t>Modest</t>
        </is>
      </c>
      <c r="F64" s="48" t="inlineStr">
        <is>
          <t>Gluttony</t>
        </is>
      </c>
      <c r="G64" s="48" t="inlineStr">
        <is>
          <t>Adamant</t>
        </is>
      </c>
      <c r="H64" s="48" t="inlineStr">
        <is>
          <t>Pressure</t>
        </is>
      </c>
      <c r="Q64" s="47" t="inlineStr">
        <is>
          <t>Nature / Ability</t>
        </is>
      </c>
    </row>
    <row r="65">
      <c r="B65" s="47" t="inlineStr">
        <is>
          <t>AI Flags:</t>
        </is>
      </c>
      <c r="E65" s="49" t="inlineStr">
        <is>
          <t>(None)</t>
        </is>
      </c>
      <c r="F65" s="46" t="n"/>
      <c r="G65" s="49" t="inlineStr">
        <is>
          <t>(None)</t>
        </is>
      </c>
      <c r="H65" s="46" t="n"/>
      <c r="Q65" s="47" t="inlineStr">
        <is>
          <t>Item</t>
        </is>
      </c>
    </row>
    <row r="66">
      <c r="B66" s="44" t="inlineStr">
        <is>
          <t>Smart Trainer</t>
        </is>
      </c>
      <c r="E66" s="50" t="inlineStr">
        <is>
          <t>Bite</t>
        </is>
      </c>
      <c r="F66" s="46" t="n"/>
      <c r="G66" s="64" t="inlineStr">
        <is>
          <t>Ice Ball</t>
        </is>
      </c>
      <c r="H66" s="46" t="n"/>
      <c r="Q66" s="47" t="inlineStr">
        <is>
          <t>Moves</t>
        </is>
      </c>
    </row>
    <row r="67">
      <c r="E67" s="60" t="inlineStr">
        <is>
          <t>Wing Attack</t>
        </is>
      </c>
      <c r="F67" s="46" t="n"/>
      <c r="G67" s="61" t="inlineStr">
        <is>
          <t>Brine</t>
        </is>
      </c>
      <c r="H67" s="46" t="n"/>
    </row>
    <row r="68">
      <c r="E68" s="61" t="inlineStr">
        <is>
          <t>Water Pulse</t>
        </is>
      </c>
      <c r="F68" s="46" t="n"/>
      <c r="G68" s="51" t="inlineStr">
        <is>
          <t>Hyper Voice</t>
        </is>
      </c>
      <c r="H68" s="46" t="n"/>
    </row>
    <row r="69">
      <c r="E69" s="50" t="inlineStr">
        <is>
          <t>Pursuit</t>
        </is>
      </c>
      <c r="F69" s="46" t="n"/>
      <c r="G69" s="51" t="inlineStr">
        <is>
          <t>Roar</t>
        </is>
      </c>
      <c r="H69" s="46" t="n"/>
    </row>
    <row r="71" ht="20" customHeight="1">
      <c r="B71" s="40" t="inlineStr">
        <is>
          <t>Swimmer M</t>
        </is>
      </c>
      <c r="C71" s="41" t="n"/>
      <c r="D71" s="41" t="n"/>
      <c r="E71" s="42" t="inlineStr">
        <is>
          <t>Swimmer M Dominik</t>
        </is>
      </c>
      <c r="F71" s="41" t="n"/>
      <c r="G71" s="41" t="n"/>
      <c r="H71" s="41" t="n"/>
      <c r="I71" s="41" t="n"/>
      <c r="J71" s="41" t="n"/>
      <c r="K71" s="41" t="n"/>
      <c r="L71" s="41" t="n"/>
      <c r="M71" s="41" t="n"/>
      <c r="N71" s="41" t="n"/>
      <c r="O71" s="41" t="n"/>
      <c r="P71" s="41" t="n"/>
      <c r="Q71" s="41" t="n"/>
    </row>
    <row r="72" ht="69" customHeight="1">
      <c r="E72" s="43">
        <f>IFERROR(_xlfn.IMAGE("https://play.pokemonshowdown.com/sprites/gen5/tentacool.png"),"")</f>
        <v/>
      </c>
    </row>
    <row r="73">
      <c r="E73" s="45" t="inlineStr">
        <is>
          <t>Lv 26 Tentacool</t>
        </is>
      </c>
      <c r="F73" s="46" t="n"/>
      <c r="Q73" s="47" t="inlineStr">
        <is>
          <t>Pokémon</t>
        </is>
      </c>
    </row>
    <row r="74">
      <c r="E74" s="48" t="inlineStr">
        <is>
          <t>Modest</t>
        </is>
      </c>
      <c r="F74" s="48" t="inlineStr">
        <is>
          <t>Rain Dish</t>
        </is>
      </c>
      <c r="Q74" s="47" t="inlineStr">
        <is>
          <t>Nature / Ability</t>
        </is>
      </c>
    </row>
    <row r="75">
      <c r="B75" s="47" t="inlineStr">
        <is>
          <t>AI Flags:</t>
        </is>
      </c>
      <c r="E75" s="49" t="inlineStr">
        <is>
          <t>(None)</t>
        </is>
      </c>
      <c r="F75" s="46" t="n"/>
      <c r="Q75" s="47" t="inlineStr">
        <is>
          <t>Item</t>
        </is>
      </c>
    </row>
    <row r="76">
      <c r="B76" s="44" t="inlineStr">
        <is>
          <t>Smart Trainer</t>
        </is>
      </c>
      <c r="E76" s="54" t="inlineStr">
        <is>
          <t>Signal Beam</t>
        </is>
      </c>
      <c r="F76" s="46" t="n"/>
      <c r="Q76" s="47" t="inlineStr">
        <is>
          <t>Moves</t>
        </is>
      </c>
    </row>
    <row r="77">
      <c r="E77" s="55" t="inlineStr">
        <is>
          <t>Poison Jab</t>
        </is>
      </c>
      <c r="F77" s="46" t="n"/>
    </row>
    <row r="78">
      <c r="E78" s="67" t="inlineStr">
        <is>
          <t>Confuse Ray</t>
        </is>
      </c>
      <c r="F78" s="46" t="n"/>
    </row>
    <row r="79">
      <c r="E79" s="61" t="inlineStr">
        <is>
          <t>Water Pulse</t>
        </is>
      </c>
      <c r="F79" s="46" t="n"/>
    </row>
    <row r="81" ht="20" customHeight="1">
      <c r="B81" s="40" t="inlineStr">
        <is>
          <t>Ruin Maniac</t>
        </is>
      </c>
      <c r="C81" s="41" t="n"/>
      <c r="D81" s="41" t="n"/>
      <c r="E81" s="42" t="inlineStr">
        <is>
          <t>Ruin Maniac Foster</t>
        </is>
      </c>
      <c r="F81" s="41" t="n"/>
      <c r="G81" s="41" t="n"/>
      <c r="H81" s="41" t="n"/>
      <c r="I81" s="41" t="n"/>
      <c r="J81" s="41" t="n"/>
      <c r="K81" s="41" t="n"/>
      <c r="L81" s="41" t="n"/>
      <c r="M81" s="41" t="n"/>
      <c r="N81" s="41" t="n"/>
      <c r="O81" s="41" t="n"/>
      <c r="P81" s="41" t="n"/>
      <c r="Q81" s="41" t="n"/>
    </row>
    <row r="82" ht="69" customHeight="1">
      <c r="E82" s="43">
        <f>IFERROR(_xlfn.IMAGE("https://play.pokemonshowdown.com/sprites/gen5/sandshrew.png"),"")</f>
        <v/>
      </c>
      <c r="G82" s="43">
        <f>IFERROR(_xlfn.IMAGE("https://play.pokemonshowdown.com/sprites/gen5/sandslash.png"),"")</f>
        <v/>
      </c>
    </row>
    <row r="83">
      <c r="E83" s="45" t="inlineStr">
        <is>
          <t>Lv 25 Sandshrew</t>
        </is>
      </c>
      <c r="F83" s="46" t="n"/>
      <c r="G83" s="45" t="inlineStr">
        <is>
          <t>Lv 25 Sandslash</t>
        </is>
      </c>
      <c r="H83" s="46" t="n"/>
      <c r="Q83" s="47" t="inlineStr">
        <is>
          <t>Pokémon</t>
        </is>
      </c>
    </row>
    <row r="84">
      <c r="E84" s="48" t="inlineStr">
        <is>
          <t>Adamant</t>
        </is>
      </c>
      <c r="F84" s="48" t="inlineStr">
        <is>
          <t>Rough Skin</t>
        </is>
      </c>
      <c r="G84" s="48" t="inlineStr">
        <is>
          <t>Adamant</t>
        </is>
      </c>
      <c r="H84" s="48" t="inlineStr">
        <is>
          <t>Rough Skin</t>
        </is>
      </c>
      <c r="Q84" s="47" t="inlineStr">
        <is>
          <t>Nature / Ability</t>
        </is>
      </c>
    </row>
    <row r="85">
      <c r="B85" s="47" t="inlineStr">
        <is>
          <t>AI Flags:</t>
        </is>
      </c>
      <c r="E85" s="49" t="inlineStr">
        <is>
          <t>(None)</t>
        </is>
      </c>
      <c r="F85" s="46" t="n"/>
      <c r="G85" s="49" t="inlineStr">
        <is>
          <t>(None)</t>
        </is>
      </c>
      <c r="H85" s="46" t="n"/>
      <c r="Q85" s="47" t="inlineStr">
        <is>
          <t>Item</t>
        </is>
      </c>
    </row>
    <row r="86">
      <c r="B86" s="44" t="inlineStr">
        <is>
          <t>Smart Trainer</t>
        </is>
      </c>
      <c r="E86" s="53" t="inlineStr">
        <is>
          <t>Dig</t>
        </is>
      </c>
      <c r="F86" s="46" t="n"/>
      <c r="G86" s="53" t="inlineStr">
        <is>
          <t>Dig</t>
        </is>
      </c>
      <c r="H86" s="46" t="n"/>
      <c r="Q86" s="47" t="inlineStr">
        <is>
          <t>Moves</t>
        </is>
      </c>
    </row>
    <row r="87">
      <c r="E87" s="51" t="inlineStr">
        <is>
          <t>Slash</t>
        </is>
      </c>
      <c r="F87" s="46" t="n"/>
      <c r="G87" s="51" t="inlineStr">
        <is>
          <t>Slash</t>
        </is>
      </c>
      <c r="H87" s="46" t="n"/>
    </row>
    <row r="88">
      <c r="E88" s="53" t="inlineStr">
        <is>
          <t>Sand Attack</t>
        </is>
      </c>
      <c r="F88" s="46" t="n"/>
      <c r="G88" s="53" t="inlineStr">
        <is>
          <t>Sand Attack</t>
        </is>
      </c>
      <c r="H88" s="46" t="n"/>
    </row>
    <row r="89">
      <c r="E89" s="55" t="inlineStr">
        <is>
          <t>Poison Sting</t>
        </is>
      </c>
      <c r="F89" s="46" t="n"/>
      <c r="G89" s="55" t="inlineStr">
        <is>
          <t>Poison Sting</t>
        </is>
      </c>
      <c r="H89" s="46" t="n"/>
    </row>
    <row r="91" ht="20" customHeight="1">
      <c r="B91" s="40" t="inlineStr">
        <is>
          <t>Swimmer F</t>
        </is>
      </c>
      <c r="C91" s="41" t="n"/>
      <c r="D91" s="41" t="n"/>
      <c r="E91" s="42" t="inlineStr">
        <is>
          <t>Swimmer F Imani</t>
        </is>
      </c>
      <c r="F91" s="41" t="n"/>
      <c r="G91" s="41" t="n"/>
      <c r="H91" s="41" t="n"/>
      <c r="I91" s="41" t="n"/>
      <c r="J91" s="41" t="n"/>
      <c r="K91" s="41" t="n"/>
      <c r="L91" s="41" t="n"/>
      <c r="M91" s="41" t="n"/>
      <c r="N91" s="41" t="n"/>
      <c r="O91" s="41" t="n"/>
      <c r="P91" s="41" t="n"/>
      <c r="Q91" s="41" t="n"/>
    </row>
    <row r="92" ht="69" customHeight="1">
      <c r="E92" s="43">
        <f>IFERROR(_xlfn.IMAGE("https://play.pokemonshowdown.com/sprites/gen5/marill.png"),"")</f>
        <v/>
      </c>
    </row>
    <row r="93">
      <c r="E93" s="45" t="inlineStr">
        <is>
          <t>Lv 26 Marill</t>
        </is>
      </c>
      <c r="F93" s="46" t="n"/>
      <c r="Q93" s="47" t="inlineStr">
        <is>
          <t>Pokémon</t>
        </is>
      </c>
    </row>
    <row r="94">
      <c r="E94" s="48" t="inlineStr">
        <is>
          <t>Adamant</t>
        </is>
      </c>
      <c r="F94" s="48" t="inlineStr">
        <is>
          <t>Huge Power</t>
        </is>
      </c>
      <c r="Q94" s="47" t="inlineStr">
        <is>
          <t>Nature / Ability</t>
        </is>
      </c>
    </row>
    <row r="95">
      <c r="B95" s="47" t="inlineStr">
        <is>
          <t>AI Flags:</t>
        </is>
      </c>
      <c r="E95" s="49" t="inlineStr">
        <is>
          <t>(None)</t>
        </is>
      </c>
      <c r="F95" s="46" t="n"/>
      <c r="Q95" s="47" t="inlineStr">
        <is>
          <t>Item</t>
        </is>
      </c>
    </row>
    <row r="96">
      <c r="B96" s="44" t="inlineStr">
        <is>
          <t>Smart Trainer</t>
        </is>
      </c>
      <c r="E96" s="61" t="inlineStr">
        <is>
          <t>Water Gun</t>
        </is>
      </c>
      <c r="F96" s="46" t="n"/>
      <c r="Q96" s="47" t="inlineStr">
        <is>
          <t>Moves</t>
        </is>
      </c>
    </row>
    <row r="97">
      <c r="E97" s="51" t="inlineStr">
        <is>
          <t>Pound</t>
        </is>
      </c>
      <c r="F97" s="46" t="n"/>
    </row>
    <row r="98">
      <c r="E98" s="61" t="inlineStr">
        <is>
          <t>Bubble Beam</t>
        </is>
      </c>
      <c r="F98" s="46" t="n"/>
    </row>
    <row r="99">
      <c r="E99" s="65" t="inlineStr">
        <is>
          <t>Brick Break</t>
        </is>
      </c>
      <c r="F99" s="46" t="n"/>
    </row>
    <row r="101" ht="20" customHeight="1">
      <c r="B101" s="40" t="inlineStr">
        <is>
          <t>Bird Keeper</t>
        </is>
      </c>
      <c r="C101" s="41" t="n"/>
      <c r="D101" s="41" t="n"/>
      <c r="E101" s="42" t="inlineStr">
        <is>
          <t>Bird Keeper Josue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IFERROR(_xlfn.IMAGE("https://play.pokemonshowdown.com/sprites/gen5/taillow.png"),"")</f>
        <v/>
      </c>
      <c r="G102" s="43">
        <f>IFERROR(_xlfn.IMAGE("https://play.pokemonshowdown.com/sprites/gen5/wingull.png"),"")</f>
        <v/>
      </c>
      <c r="Q102" s="44" t="inlineStr">
        <is>
          <t>Forced on sight (range 2)</t>
        </is>
      </c>
    </row>
    <row r="103">
      <c r="E103" s="45" t="inlineStr">
        <is>
          <t>Lv 25 Taillow</t>
        </is>
      </c>
      <c r="F103" s="46" t="n"/>
      <c r="G103" s="45" t="inlineStr">
        <is>
          <t>Lv 25 Wingull</t>
        </is>
      </c>
      <c r="H103" s="46" t="n"/>
      <c r="Q103" s="47" t="inlineStr">
        <is>
          <t>Pokémon</t>
        </is>
      </c>
    </row>
    <row r="104">
      <c r="E104" s="48" t="inlineStr">
        <is>
          <t>Adamant</t>
        </is>
      </c>
      <c r="F104" s="48" t="inlineStr">
        <is>
          <t>Guts</t>
        </is>
      </c>
      <c r="G104" s="48" t="inlineStr">
        <is>
          <t>Modest</t>
        </is>
      </c>
      <c r="H104" s="48" t="inlineStr">
        <is>
          <t>Gluttony</t>
        </is>
      </c>
      <c r="Q104" s="47" t="inlineStr">
        <is>
          <t>Nature / Ability</t>
        </is>
      </c>
    </row>
    <row r="105">
      <c r="B105" s="47" t="inlineStr">
        <is>
          <t>AI Flags:</t>
        </is>
      </c>
      <c r="E105" s="49" t="inlineStr">
        <is>
          <t>(None)</t>
        </is>
      </c>
      <c r="F105" s="46" t="n"/>
      <c r="G105" s="49" t="inlineStr">
        <is>
          <t>(None)</t>
        </is>
      </c>
      <c r="H105" s="46" t="n"/>
      <c r="Q105" s="47" t="inlineStr">
        <is>
          <t>Item</t>
        </is>
      </c>
    </row>
    <row r="106">
      <c r="B106" s="44" t="inlineStr">
        <is>
          <t>Smart Trainer</t>
        </is>
      </c>
      <c r="E106" s="51" t="inlineStr">
        <is>
          <t>Whirlwind</t>
        </is>
      </c>
      <c r="F106" s="46" t="n"/>
      <c r="G106" s="50" t="inlineStr">
        <is>
          <t>Bite</t>
        </is>
      </c>
      <c r="H106" s="46" t="n"/>
      <c r="Q106" s="47" t="inlineStr">
        <is>
          <t>Moves</t>
        </is>
      </c>
    </row>
    <row r="107">
      <c r="E107" s="60" t="inlineStr">
        <is>
          <t>Wing Attack</t>
        </is>
      </c>
      <c r="F107" s="46" t="n"/>
      <c r="G107" s="60" t="inlineStr">
        <is>
          <t>Wing Attack</t>
        </is>
      </c>
      <c r="H107" s="46" t="n"/>
    </row>
    <row r="108">
      <c r="E108" s="51" t="inlineStr">
        <is>
          <t>Tackle</t>
        </is>
      </c>
      <c r="F108" s="46" t="n"/>
      <c r="G108" s="61" t="inlineStr">
        <is>
          <t>Water Pulse</t>
        </is>
      </c>
      <c r="H108" s="46" t="n"/>
    </row>
    <row r="109">
      <c r="E109" s="51" t="inlineStr">
        <is>
          <t>Hyper Voice</t>
        </is>
      </c>
      <c r="F109" s="46" t="n"/>
      <c r="G109" s="50" t="inlineStr">
        <is>
          <t>Pursuit</t>
        </is>
      </c>
      <c r="H109" s="46" t="n"/>
    </row>
    <row r="111" ht="20" customHeight="1">
      <c r="B111" s="40" t="inlineStr">
        <is>
          <t>Swimmer M</t>
        </is>
      </c>
      <c r="C111" s="41" t="n"/>
      <c r="D111" s="41" t="n"/>
      <c r="E111" s="42" t="inlineStr">
        <is>
          <t>Swimmer M Luis</t>
        </is>
      </c>
      <c r="F111" s="41" t="n"/>
      <c r="G111" s="41" t="n"/>
      <c r="H111" s="41" t="n"/>
      <c r="I111" s="41" t="n"/>
      <c r="J111" s="41" t="n"/>
      <c r="K111" s="41" t="n"/>
      <c r="L111" s="41" t="n"/>
      <c r="M111" s="41" t="n"/>
      <c r="N111" s="41" t="n"/>
      <c r="O111" s="41" t="n"/>
      <c r="P111" s="41" t="n"/>
      <c r="Q111" s="41" t="n"/>
    </row>
    <row r="112" ht="69" customHeight="1">
      <c r="E112" s="43">
        <f>IFERROR(_xlfn.IMAGE("https://play.pokemonshowdown.com/sprites/gen5/carvanha.png"),"")</f>
        <v/>
      </c>
      <c r="Q112" s="44" t="inlineStr">
        <is>
          <t>Forced on sight (range 6)</t>
        </is>
      </c>
    </row>
    <row r="113">
      <c r="E113" s="45" t="inlineStr">
        <is>
          <t>Lv 26 Carvanha</t>
        </is>
      </c>
      <c r="F113" s="46" t="n"/>
      <c r="Q113" s="47" t="inlineStr">
        <is>
          <t>Pokémon</t>
        </is>
      </c>
    </row>
    <row r="114">
      <c r="E114" s="48" t="inlineStr">
        <is>
          <t>Adamant</t>
        </is>
      </c>
      <c r="F114" s="48" t="inlineStr">
        <is>
          <t>Rough Skin</t>
        </is>
      </c>
      <c r="Q114" s="47" t="inlineStr">
        <is>
          <t>Nature / Ability</t>
        </is>
      </c>
    </row>
    <row r="115">
      <c r="B115" s="47" t="inlineStr">
        <is>
          <t>AI Flags:</t>
        </is>
      </c>
      <c r="E115" s="49" t="inlineStr">
        <is>
          <t>(None)</t>
        </is>
      </c>
      <c r="F115" s="46" t="n"/>
      <c r="Q115" s="47" t="inlineStr">
        <is>
          <t>Item</t>
        </is>
      </c>
    </row>
    <row r="116">
      <c r="B116" s="44" t="inlineStr">
        <is>
          <t>Smart Trainer</t>
        </is>
      </c>
      <c r="E116" s="50" t="inlineStr">
        <is>
          <t>Feint Attack</t>
        </is>
      </c>
      <c r="F116" s="46" t="n"/>
      <c r="Q116" s="47" t="inlineStr">
        <is>
          <t>Moves</t>
        </is>
      </c>
    </row>
    <row r="117">
      <c r="E117" s="61" t="inlineStr">
        <is>
          <t>Aqua Cutter</t>
        </is>
      </c>
      <c r="F117" s="46" t="n"/>
    </row>
    <row r="118">
      <c r="E118" s="61" t="inlineStr">
        <is>
          <t>Water Pulse</t>
        </is>
      </c>
      <c r="F118" s="46" t="n"/>
    </row>
    <row r="119">
      <c r="E119" s="50" t="inlineStr">
        <is>
          <t>Payback</t>
        </is>
      </c>
      <c r="F119" s="46" t="n"/>
    </row>
    <row r="121" ht="20" customHeight="1">
      <c r="B121" s="40" t="inlineStr">
        <is>
          <t>Lass</t>
        </is>
      </c>
      <c r="C121" s="41" t="n"/>
      <c r="D121" s="41" t="n"/>
      <c r="E121" s="42" t="inlineStr">
        <is>
          <t>Lass Tess</t>
        </is>
      </c>
      <c r="F121" s="41" t="n"/>
      <c r="G121" s="41" t="n"/>
      <c r="H121" s="41" t="n"/>
      <c r="I121" s="41" t="n"/>
      <c r="J121" s="41" t="n"/>
      <c r="K121" s="41" t="n"/>
      <c r="L121" s="41" t="n"/>
      <c r="M121" s="41" t="n"/>
      <c r="N121" s="41" t="n"/>
      <c r="O121" s="41" t="n"/>
      <c r="P121" s="41" t="n"/>
      <c r="Q121" s="41" t="n"/>
    </row>
    <row r="122" ht="69" customHeight="1">
      <c r="E122" s="43">
        <f>IFERROR(_xlfn.IMAGE("https://play.pokemonshowdown.com/sprites/gen5/tentacool.png"),"")</f>
        <v/>
      </c>
      <c r="G122" s="43">
        <f>IFERROR(_xlfn.IMAGE("https://play.pokemonshowdown.com/sprites/gen5/wingull.png"),"")</f>
        <v/>
      </c>
      <c r="Q122" s="44" t="inlineStr">
        <is>
          <t>Forced on sight (range 3)</t>
        </is>
      </c>
    </row>
    <row r="123">
      <c r="E123" s="45" t="inlineStr">
        <is>
          <t>Lv 25 Tentacool</t>
        </is>
      </c>
      <c r="F123" s="46" t="n"/>
      <c r="G123" s="45" t="inlineStr">
        <is>
          <t>Lv 26 Wingull</t>
        </is>
      </c>
      <c r="H123" s="46" t="n"/>
      <c r="Q123" s="47" t="inlineStr">
        <is>
          <t>Pokémon</t>
        </is>
      </c>
    </row>
    <row r="124">
      <c r="E124" s="48" t="inlineStr">
        <is>
          <t>Mild</t>
        </is>
      </c>
      <c r="F124" s="48" t="inlineStr">
        <is>
          <t>Clear Body</t>
        </is>
      </c>
      <c r="G124" s="48" t="inlineStr">
        <is>
          <t>Rash</t>
        </is>
      </c>
      <c r="H124" s="48" t="inlineStr">
        <is>
          <t>Gluttony</t>
        </is>
      </c>
      <c r="Q124" s="47" t="inlineStr">
        <is>
          <t>Nature / Ability</t>
        </is>
      </c>
    </row>
    <row r="125">
      <c r="B125" s="47" t="inlineStr">
        <is>
          <t>AI Flags:</t>
        </is>
      </c>
      <c r="E125" s="49" t="inlineStr">
        <is>
          <t>Poison Barb</t>
        </is>
      </c>
      <c r="F125" s="46" t="n"/>
      <c r="G125" s="49" t="inlineStr">
        <is>
          <t>Mystic Water</t>
        </is>
      </c>
      <c r="H125" s="46" t="n"/>
      <c r="Q125" s="47" t="inlineStr">
        <is>
          <t>Item</t>
        </is>
      </c>
    </row>
    <row r="126">
      <c r="B126" s="44" t="inlineStr">
        <is>
          <t>Smart Trainer</t>
        </is>
      </c>
      <c r="E126" s="61" t="inlineStr">
        <is>
          <t>Bubble Beam</t>
        </is>
      </c>
      <c r="F126" s="46" t="n"/>
      <c r="G126" s="61" t="inlineStr">
        <is>
          <t>Water Pulse</t>
        </is>
      </c>
      <c r="H126" s="46" t="n"/>
      <c r="Q126" s="47" t="inlineStr">
        <is>
          <t>Moves</t>
        </is>
      </c>
    </row>
    <row r="127">
      <c r="E127" s="55" t="inlineStr">
        <is>
          <t>Poison Jab</t>
        </is>
      </c>
      <c r="F127" s="46" t="n"/>
      <c r="G127" s="60" t="inlineStr">
        <is>
          <t>Wing Attack</t>
        </is>
      </c>
      <c r="H127" s="46" t="n"/>
    </row>
    <row r="128">
      <c r="E128" s="63" t="inlineStr">
        <is>
          <t>Psybeam</t>
        </is>
      </c>
      <c r="F128" s="46" t="n"/>
      <c r="G128" s="50" t="inlineStr">
        <is>
          <t>Bite</t>
        </is>
      </c>
      <c r="H128" s="46" t="n"/>
    </row>
    <row r="129">
      <c r="E129" s="67" t="inlineStr">
        <is>
          <t>Confuse Ray</t>
        </is>
      </c>
      <c r="F129" s="46" t="n"/>
      <c r="G129" s="51" t="inlineStr">
        <is>
          <t>Supersonic</t>
        </is>
      </c>
      <c r="H129" s="46" t="n"/>
    </row>
    <row r="131" ht="24" customHeight="1">
      <c r="B131" s="38" t="inlineStr">
        <is>
          <t>Route 106</t>
        </is>
      </c>
      <c r="C131" s="39" t="n"/>
      <c r="D131" s="39" t="n"/>
      <c r="E131" s="39" t="n"/>
      <c r="F131" s="39" t="n"/>
      <c r="G131" s="39" t="n"/>
      <c r="H131" s="39" t="n"/>
      <c r="I131" s="39" t="n"/>
      <c r="J131" s="39" t="n"/>
      <c r="K131" s="39" t="n"/>
      <c r="L131" s="39" t="n"/>
      <c r="M131" s="39" t="n"/>
      <c r="N131" s="39" t="n"/>
      <c r="O131" s="39" t="n"/>
      <c r="P131" s="39" t="n"/>
      <c r="Q131" s="39" t="n"/>
    </row>
    <row r="133" ht="20" customHeight="1">
      <c r="B133" s="40" t="inlineStr">
        <is>
          <t>Swimmer M</t>
        </is>
      </c>
      <c r="C133" s="41" t="n"/>
      <c r="D133" s="41" t="n"/>
      <c r="E133" s="42" t="inlineStr">
        <is>
          <t>Swimmer M Douglas</t>
        </is>
      </c>
      <c r="F133" s="41" t="n"/>
      <c r="G133" s="41" t="n"/>
      <c r="H133" s="41" t="n"/>
      <c r="I133" s="41" t="n"/>
      <c r="J133" s="41" t="n"/>
      <c r="K133" s="41" t="n"/>
      <c r="L133" s="41" t="n"/>
      <c r="M133" s="41" t="n"/>
      <c r="N133" s="41" t="n"/>
      <c r="O133" s="41" t="n"/>
      <c r="P133" s="41" t="n"/>
      <c r="Q133" s="41" t="n"/>
    </row>
    <row r="134" ht="69" customHeight="1">
      <c r="E134" s="43">
        <f>IFERROR(_xlfn.IMAGE("https://play.pokemonshowdown.com/sprites/gen5/tentacool.png"),"")</f>
        <v/>
      </c>
      <c r="G134" s="43">
        <f>IFERROR(_xlfn.IMAGE("https://play.pokemonshowdown.com/sprites/gen5/tentacool.png"),"")</f>
        <v/>
      </c>
    </row>
    <row r="135">
      <c r="E135" s="45" t="inlineStr">
        <is>
          <t>Lv 24 Tentacool</t>
        </is>
      </c>
      <c r="F135" s="46" t="n"/>
      <c r="G135" s="45" t="inlineStr">
        <is>
          <t>Lv 24 Tentacool</t>
        </is>
      </c>
      <c r="H135" s="46" t="n"/>
      <c r="Q135" s="47" t="inlineStr">
        <is>
          <t>Pokémon</t>
        </is>
      </c>
    </row>
    <row r="136">
      <c r="E136" s="48" t="inlineStr">
        <is>
          <t>Modest</t>
        </is>
      </c>
      <c r="F136" s="48" t="inlineStr">
        <is>
          <t>Rain Dish</t>
        </is>
      </c>
      <c r="G136" s="48" t="inlineStr">
        <is>
          <t>Modest</t>
        </is>
      </c>
      <c r="H136" s="48" t="inlineStr">
        <is>
          <t>Rain Dish</t>
        </is>
      </c>
      <c r="Q136" s="47" t="inlineStr">
        <is>
          <t>Nature / Ability</t>
        </is>
      </c>
    </row>
    <row r="137">
      <c r="B137" s="47" t="inlineStr">
        <is>
          <t>AI Flags:</t>
        </is>
      </c>
      <c r="E137" s="49" t="inlineStr">
        <is>
          <t>(None)</t>
        </is>
      </c>
      <c r="F137" s="46" t="n"/>
      <c r="G137" s="49" t="inlineStr">
        <is>
          <t>(None)</t>
        </is>
      </c>
      <c r="H137" s="46" t="n"/>
      <c r="Q137" s="47" t="inlineStr">
        <is>
          <t>Item</t>
        </is>
      </c>
    </row>
    <row r="138">
      <c r="B138" s="44" t="inlineStr">
        <is>
          <t>Smart Trainer</t>
        </is>
      </c>
      <c r="E138" s="61" t="inlineStr">
        <is>
          <t>Bubble Beam</t>
        </is>
      </c>
      <c r="F138" s="46" t="n"/>
      <c r="G138" s="61" t="inlineStr">
        <is>
          <t>Bubble Beam</t>
        </is>
      </c>
      <c r="H138" s="46" t="n"/>
      <c r="Q138" s="47" t="inlineStr">
        <is>
          <t>Moves</t>
        </is>
      </c>
    </row>
    <row r="139">
      <c r="E139" s="54" t="inlineStr">
        <is>
          <t>Signal Beam</t>
        </is>
      </c>
      <c r="F139" s="46" t="n"/>
      <c r="G139" s="54" t="inlineStr">
        <is>
          <t>Signal Beam</t>
        </is>
      </c>
      <c r="H139" s="46" t="n"/>
    </row>
    <row r="140">
      <c r="E140" s="55" t="inlineStr">
        <is>
          <t>Poison Jab</t>
        </is>
      </c>
      <c r="F140" s="46" t="n"/>
      <c r="G140" s="55" t="inlineStr">
        <is>
          <t>Poison Jab</t>
        </is>
      </c>
      <c r="H140" s="46" t="n"/>
    </row>
    <row r="141">
      <c r="E141" s="67" t="inlineStr">
        <is>
          <t>Confuse Ray</t>
        </is>
      </c>
      <c r="F141" s="46" t="n"/>
      <c r="G141" s="67" t="inlineStr">
        <is>
          <t>Confuse Ray</t>
        </is>
      </c>
      <c r="H141" s="46" t="n"/>
    </row>
    <row r="143" ht="20" customHeight="1">
      <c r="B143" s="40" t="inlineStr">
        <is>
          <t>Fisherman</t>
        </is>
      </c>
      <c r="C143" s="41" t="n"/>
      <c r="D143" s="41" t="n"/>
      <c r="E143" s="42" t="inlineStr">
        <is>
          <t>Fisherman Elliot</t>
        </is>
      </c>
      <c r="F143" s="41" t="n"/>
      <c r="G143" s="41" t="n"/>
      <c r="H143" s="41" t="n"/>
      <c r="I143" s="41" t="n"/>
      <c r="J143" s="41" t="n"/>
      <c r="K143" s="41" t="n"/>
      <c r="L143" s="41" t="n"/>
      <c r="M143" s="41" t="n"/>
      <c r="N143" s="41" t="n"/>
      <c r="O143" s="41" t="n"/>
      <c r="P143" s="41" t="n"/>
      <c r="Q143" s="41" t="n"/>
    </row>
    <row r="144" ht="69" customHeight="1">
      <c r="E144" s="43">
        <f>IFERROR(_xlfn.IMAGE("https://play.pokemonshowdown.com/sprites/gen5/magikarp.png"),"")</f>
        <v/>
      </c>
      <c r="G144" s="43">
        <f>IFERROR(_xlfn.IMAGE("https://play.pokemonshowdown.com/sprites/gen5/tentacool.png"),"")</f>
        <v/>
      </c>
      <c r="I144" s="43">
        <f>IFERROR(_xlfn.IMAGE("https://play.pokemonshowdown.com/sprites/gen5/magikarp.png"),"")</f>
        <v/>
      </c>
    </row>
    <row r="145">
      <c r="E145" s="45" t="inlineStr">
        <is>
          <t>Lv 10 Magikarp</t>
        </is>
      </c>
      <c r="F145" s="46" t="n"/>
      <c r="G145" s="45" t="inlineStr">
        <is>
          <t>Lv 7 Tentacool</t>
        </is>
      </c>
      <c r="H145" s="46" t="n"/>
      <c r="I145" s="45" t="inlineStr">
        <is>
          <t>Lv 10 Magikarp</t>
        </is>
      </c>
      <c r="J145" s="46" t="n"/>
      <c r="Q145" s="47" t="inlineStr">
        <is>
          <t>Pokémon</t>
        </is>
      </c>
    </row>
    <row r="146">
      <c r="E146" s="48" t="inlineStr">
        <is>
          <t>Modest</t>
        </is>
      </c>
      <c r="F146" s="48" t="inlineStr">
        <is>
          <t>Swift Swim</t>
        </is>
      </c>
      <c r="G146" s="48" t="inlineStr">
        <is>
          <t>Modest</t>
        </is>
      </c>
      <c r="H146" s="48" t="inlineStr">
        <is>
          <t>Rain Dish</t>
        </is>
      </c>
      <c r="I146" s="48" t="inlineStr">
        <is>
          <t>Modest</t>
        </is>
      </c>
      <c r="J146" s="48" t="inlineStr">
        <is>
          <t>Swift Swim</t>
        </is>
      </c>
      <c r="Q146" s="47" t="inlineStr">
        <is>
          <t>Nature / Ability</t>
        </is>
      </c>
    </row>
    <row r="147">
      <c r="B147" s="47" t="inlineStr">
        <is>
          <t>AI Flags:</t>
        </is>
      </c>
      <c r="E147" s="49" t="inlineStr">
        <is>
          <t>(None)</t>
        </is>
      </c>
      <c r="F147" s="46" t="n"/>
      <c r="G147" s="49" t="inlineStr">
        <is>
          <t>(None)</t>
        </is>
      </c>
      <c r="H147" s="46" t="n"/>
      <c r="I147" s="49" t="inlineStr">
        <is>
          <t>(None)</t>
        </is>
      </c>
      <c r="J147" s="46" t="n"/>
      <c r="Q147" s="47" t="inlineStr">
        <is>
          <t>Item</t>
        </is>
      </c>
    </row>
    <row r="148">
      <c r="B148" s="44" t="inlineStr">
        <is>
          <t>Smart Trainer</t>
        </is>
      </c>
      <c r="E148" s="51" t="inlineStr">
        <is>
          <t>Tackle</t>
        </is>
      </c>
      <c r="F148" s="46" t="n"/>
      <c r="G148" s="55" t="inlineStr">
        <is>
          <t>Poison Sting</t>
        </is>
      </c>
      <c r="H148" s="46" t="n"/>
      <c r="I148" s="51" t="inlineStr">
        <is>
          <t>Tackle</t>
        </is>
      </c>
      <c r="J148" s="46" t="n"/>
      <c r="Q148" s="47" t="inlineStr">
        <is>
          <t>Moves</t>
        </is>
      </c>
    </row>
    <row r="149">
      <c r="E149" s="56" t="inlineStr">
        <is>
          <t>-</t>
        </is>
      </c>
      <c r="F149" s="46" t="n"/>
      <c r="G149" s="55" t="inlineStr">
        <is>
          <t>Acid</t>
        </is>
      </c>
      <c r="H149" s="46" t="n"/>
      <c r="I149" s="56" t="inlineStr">
        <is>
          <t>-</t>
        </is>
      </c>
      <c r="J149" s="46" t="n"/>
    </row>
    <row r="150">
      <c r="E150" s="56" t="inlineStr">
        <is>
          <t>-</t>
        </is>
      </c>
      <c r="F150" s="46" t="n"/>
      <c r="G150" s="56" t="inlineStr">
        <is>
          <t>-</t>
        </is>
      </c>
      <c r="H150" s="46" t="n"/>
      <c r="I150" s="56" t="inlineStr">
        <is>
          <t>-</t>
        </is>
      </c>
      <c r="J150" s="46" t="n"/>
    </row>
    <row r="151">
      <c r="E151" s="56" t="inlineStr">
        <is>
          <t>-</t>
        </is>
      </c>
      <c r="F151" s="46" t="n"/>
      <c r="G151" s="56" t="inlineStr">
        <is>
          <t>-</t>
        </is>
      </c>
      <c r="H151" s="46" t="n"/>
      <c r="I151" s="56" t="inlineStr">
        <is>
          <t>-</t>
        </is>
      </c>
      <c r="J151" s="46" t="n"/>
    </row>
    <row r="153" ht="20" customHeight="1">
      <c r="B153" s="40" t="inlineStr">
        <is>
          <t>Swimmer F</t>
        </is>
      </c>
      <c r="C153" s="41" t="n"/>
      <c r="D153" s="41" t="n"/>
      <c r="E153" s="42" t="inlineStr">
        <is>
          <t>Swimmer F Kyla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IFERROR(_xlfn.IMAGE("https://play.pokemonshowdown.com/sprites/gen5/wailmer.png"),"")</f>
        <v/>
      </c>
    </row>
    <row r="155">
      <c r="E155" s="45" t="inlineStr">
        <is>
          <t>Lv 26 Wailmer</t>
        </is>
      </c>
      <c r="F155" s="46" t="n"/>
      <c r="Q155" s="47" t="inlineStr">
        <is>
          <t>Pokémon</t>
        </is>
      </c>
    </row>
    <row r="156">
      <c r="E156" s="48" t="inlineStr">
        <is>
          <t>Adamant</t>
        </is>
      </c>
      <c r="F156" s="48" t="inlineStr">
        <is>
          <t>Pressure</t>
        </is>
      </c>
      <c r="Q156" s="47" t="inlineStr">
        <is>
          <t>Nature / Ability</t>
        </is>
      </c>
    </row>
    <row r="157">
      <c r="B157" s="47" t="inlineStr">
        <is>
          <t>AI Flags:</t>
        </is>
      </c>
      <c r="E157" s="49" t="inlineStr">
        <is>
          <t>(None)</t>
        </is>
      </c>
      <c r="F157" s="46" t="n"/>
      <c r="Q157" s="47" t="inlineStr">
        <is>
          <t>Item</t>
        </is>
      </c>
    </row>
    <row r="158">
      <c r="B158" s="44" t="inlineStr">
        <is>
          <t>Smart Trainer</t>
        </is>
      </c>
      <c r="E158" s="64" t="inlineStr">
        <is>
          <t>Ice Ball</t>
        </is>
      </c>
      <c r="F158" s="46" t="n"/>
      <c r="Q158" s="47" t="inlineStr">
        <is>
          <t>Moves</t>
        </is>
      </c>
    </row>
    <row r="159">
      <c r="E159" s="61" t="inlineStr">
        <is>
          <t>Brine</t>
        </is>
      </c>
      <c r="F159" s="46" t="n"/>
    </row>
    <row r="160">
      <c r="E160" s="51" t="inlineStr">
        <is>
          <t>Hyper Voice</t>
        </is>
      </c>
      <c r="F160" s="46" t="n"/>
    </row>
    <row r="161">
      <c r="E161" s="51" t="inlineStr">
        <is>
          <t>Roar</t>
        </is>
      </c>
      <c r="F161" s="46" t="n"/>
    </row>
    <row r="163" ht="20" customHeight="1">
      <c r="B163" s="40" t="inlineStr">
        <is>
          <t>Fisherman</t>
        </is>
      </c>
      <c r="C163" s="41" t="n"/>
      <c r="D163" s="41" t="n"/>
      <c r="E163" s="42" t="inlineStr">
        <is>
          <t>Fisherman Ned</t>
        </is>
      </c>
      <c r="F163" s="41" t="n"/>
      <c r="G163" s="41" t="n"/>
      <c r="H163" s="41" t="n"/>
      <c r="I163" s="41" t="n"/>
      <c r="J163" s="41" t="n"/>
      <c r="K163" s="41" t="n"/>
      <c r="L163" s="41" t="n"/>
      <c r="M163" s="41" t="n"/>
      <c r="N163" s="41" t="n"/>
      <c r="O163" s="41" t="n"/>
      <c r="P163" s="41" t="n"/>
      <c r="Q163" s="41" t="n"/>
    </row>
    <row r="164" ht="69" customHeight="1">
      <c r="E164" s="43">
        <f>IFERROR(_xlfn.IMAGE("https://play.pokemonshowdown.com/sprites/gen5/tentacool.png"),"")</f>
        <v/>
      </c>
    </row>
    <row r="165">
      <c r="E165" s="45" t="inlineStr">
        <is>
          <t>Lv 11 Tentacool</t>
        </is>
      </c>
      <c r="F165" s="46" t="n"/>
      <c r="Q165" s="47" t="inlineStr">
        <is>
          <t>Pokémon</t>
        </is>
      </c>
    </row>
    <row r="166">
      <c r="E166" s="48" t="inlineStr">
        <is>
          <t>Modest</t>
        </is>
      </c>
      <c r="F166" s="48" t="inlineStr">
        <is>
          <t>Rain Dish</t>
        </is>
      </c>
      <c r="Q166" s="47" t="inlineStr">
        <is>
          <t>Nature / Ability</t>
        </is>
      </c>
    </row>
    <row r="167">
      <c r="B167" s="47" t="inlineStr">
        <is>
          <t>AI Flags:</t>
        </is>
      </c>
      <c r="E167" s="49" t="inlineStr">
        <is>
          <t>(None)</t>
        </is>
      </c>
      <c r="F167" s="46" t="n"/>
      <c r="Q167" s="47" t="inlineStr">
        <is>
          <t>Item</t>
        </is>
      </c>
    </row>
    <row r="168">
      <c r="B168" s="44" t="inlineStr">
        <is>
          <t>Smart Trainer</t>
        </is>
      </c>
      <c r="E168" s="55" t="inlineStr">
        <is>
          <t>Poison Sting</t>
        </is>
      </c>
      <c r="F168" s="46" t="n"/>
      <c r="Q168" s="47" t="inlineStr">
        <is>
          <t>Moves</t>
        </is>
      </c>
    </row>
    <row r="169">
      <c r="E169" s="55" t="inlineStr">
        <is>
          <t>Acid</t>
        </is>
      </c>
      <c r="F169" s="46" t="n"/>
    </row>
    <row r="170">
      <c r="E170" s="63" t="inlineStr">
        <is>
          <t>Psybeam</t>
        </is>
      </c>
      <c r="F170" s="46" t="n"/>
    </row>
    <row r="171">
      <c r="E171" s="56" t="inlineStr">
        <is>
          <t>-</t>
        </is>
      </c>
      <c r="F171" s="46" t="n"/>
    </row>
    <row r="173" ht="20" customHeight="1">
      <c r="B173" s="40" t="inlineStr">
        <is>
          <t>Cooltrainer</t>
        </is>
      </c>
      <c r="C173" s="41" t="n"/>
      <c r="D173" s="41" t="n"/>
      <c r="E173" s="42" t="inlineStr">
        <is>
          <t>Cooltrainer Milo</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IFERROR(_xlfn.IMAGE("https://play.pokemonshowdown.com/sprites/gen5/grovyle.png"),"")</f>
        <v/>
      </c>
      <c r="G174" s="43">
        <f>IFERROR(_xlfn.IMAGE("https://play.pokemonshowdown.com/sprites/gen5/wailmer.png"),"")</f>
        <v/>
      </c>
      <c r="I174" s="43">
        <f>IFERROR(_xlfn.IMAGE("https://play.pokemonshowdown.com/sprites/gen5/kadabra.png"),"")</f>
        <v/>
      </c>
      <c r="K174" s="43">
        <f>IFERROR(_xlfn.IMAGE("https://play.pokemonshowdown.com/sprites/gen5/fletchinder.png"),"")</f>
        <v/>
      </c>
      <c r="M174" s="43">
        <f>IFERROR(_xlfn.IMAGE("https://play.pokemonshowdown.com/sprites/gen5/mimejr.png"),"")</f>
        <v/>
      </c>
      <c r="Q174" s="44" t="inlineStr">
        <is>
          <t>Forced on sight (range 5)</t>
        </is>
      </c>
    </row>
    <row r="175">
      <c r="E175" s="45" t="inlineStr">
        <is>
          <t>Lv 30 Grovyle</t>
        </is>
      </c>
      <c r="F175" s="46" t="n"/>
      <c r="G175" s="45" t="inlineStr">
        <is>
          <t>Lv 30 Wailmer</t>
        </is>
      </c>
      <c r="H175" s="46" t="n"/>
      <c r="I175" s="45" t="inlineStr">
        <is>
          <t>Lv 30 Kadabra</t>
        </is>
      </c>
      <c r="J175" s="46" t="n"/>
      <c r="K175" s="45" t="inlineStr">
        <is>
          <t>Lv 30 Fletchinder</t>
        </is>
      </c>
      <c r="L175" s="46" t="n"/>
      <c r="M175" s="45" t="inlineStr">
        <is>
          <t>Lv 36 Mime Jr.</t>
        </is>
      </c>
      <c r="N175" s="46" t="n"/>
      <c r="Q175" s="47" t="inlineStr">
        <is>
          <t>Pokémon</t>
        </is>
      </c>
    </row>
    <row r="176">
      <c r="E176" s="48" t="inlineStr">
        <is>
          <t>Jolly</t>
        </is>
      </c>
      <c r="F176" s="48" t="inlineStr">
        <is>
          <t>Unburden</t>
        </is>
      </c>
      <c r="G176" s="48" t="inlineStr">
        <is>
          <t>Modest</t>
        </is>
      </c>
      <c r="H176" s="48" t="inlineStr">
        <is>
          <t>Water Veil</t>
        </is>
      </c>
      <c r="I176" s="48" t="inlineStr">
        <is>
          <t>Timid</t>
        </is>
      </c>
      <c r="J176" s="48" t="inlineStr">
        <is>
          <t>Magic Guard</t>
        </is>
      </c>
      <c r="K176" s="48" t="inlineStr">
        <is>
          <t>Adamant</t>
        </is>
      </c>
      <c r="L176" s="48" t="inlineStr">
        <is>
          <t>Gale Wings</t>
        </is>
      </c>
      <c r="M176" s="48" t="inlineStr">
        <is>
          <t>Timid</t>
        </is>
      </c>
      <c r="N176" s="48" t="inlineStr">
        <is>
          <t>Filter</t>
        </is>
      </c>
      <c r="Q176" s="47" t="inlineStr">
        <is>
          <t>Nature / Ability</t>
        </is>
      </c>
    </row>
    <row r="177">
      <c r="B177" s="47" t="inlineStr">
        <is>
          <t>AI Flags:</t>
        </is>
      </c>
      <c r="E177" s="49" t="inlineStr">
        <is>
          <t>Grass Gem</t>
        </is>
      </c>
      <c r="F177" s="46" t="n"/>
      <c r="G177" s="49" t="inlineStr">
        <is>
          <t>Eviolite</t>
        </is>
      </c>
      <c r="H177" s="46" t="n"/>
      <c r="I177" s="49" t="inlineStr">
        <is>
          <t>Twisted Spoon</t>
        </is>
      </c>
      <c r="J177" s="46" t="n"/>
      <c r="K177" s="49" t="inlineStr">
        <is>
          <t>Charcoal</t>
        </is>
      </c>
      <c r="L177" s="46" t="n"/>
      <c r="M177" s="49" t="inlineStr">
        <is>
          <t>Eviolite</t>
        </is>
      </c>
      <c r="N177" s="46" t="n"/>
      <c r="Q177" s="47" t="inlineStr">
        <is>
          <t>Item</t>
        </is>
      </c>
    </row>
    <row r="178">
      <c r="B178" s="44" t="inlineStr">
        <is>
          <t>Smart Trainer</t>
        </is>
      </c>
      <c r="E178" s="59" t="inlineStr">
        <is>
          <t>Leaf Blade</t>
        </is>
      </c>
      <c r="F178" s="46" t="n"/>
      <c r="G178" s="61" t="inlineStr">
        <is>
          <t>Surf</t>
        </is>
      </c>
      <c r="H178" s="46" t="n"/>
      <c r="I178" s="63" t="inlineStr">
        <is>
          <t>Psychic</t>
        </is>
      </c>
      <c r="J178" s="46" t="n"/>
      <c r="K178" s="60" t="inlineStr">
        <is>
          <t>Acrobatics</t>
        </is>
      </c>
      <c r="L178" s="46" t="n"/>
      <c r="M178" s="63" t="inlineStr">
        <is>
          <t>Psychic</t>
        </is>
      </c>
      <c r="N178" s="46" t="n"/>
      <c r="Q178" s="47" t="inlineStr">
        <is>
          <t>Moves</t>
        </is>
      </c>
    </row>
    <row r="179">
      <c r="E179" s="60" t="inlineStr">
        <is>
          <t>Acrobatics</t>
        </is>
      </c>
      <c r="F179" s="46" t="n"/>
      <c r="G179" s="64" t="inlineStr">
        <is>
          <t>Ice Beam</t>
        </is>
      </c>
      <c r="H179" s="46" t="n"/>
      <c r="I179" s="54" t="inlineStr">
        <is>
          <t>Signal Beam</t>
        </is>
      </c>
      <c r="J179" s="46" t="n"/>
      <c r="K179" s="58" t="inlineStr">
        <is>
          <t>Flame Charge</t>
        </is>
      </c>
      <c r="L179" s="46" t="n"/>
      <c r="M179" s="69" t="inlineStr">
        <is>
          <t>Dazzling Gleam</t>
        </is>
      </c>
      <c r="N179" s="46" t="n"/>
    </row>
    <row r="180">
      <c r="E180" s="62" t="inlineStr">
        <is>
          <t>Rock Slide</t>
        </is>
      </c>
      <c r="F180" s="46" t="n"/>
      <c r="G180" s="51" t="inlineStr">
        <is>
          <t>Body Slam</t>
        </is>
      </c>
      <c r="H180" s="46" t="n"/>
      <c r="I180" s="52" t="inlineStr">
        <is>
          <t>Charge Beam</t>
        </is>
      </c>
      <c r="J180" s="46" t="n"/>
      <c r="K180" s="60" t="inlineStr">
        <is>
          <t>Roost</t>
        </is>
      </c>
      <c r="L180" s="46" t="n"/>
      <c r="M180" s="51" t="inlineStr">
        <is>
          <t>Encore</t>
        </is>
      </c>
      <c r="N180" s="46" t="n"/>
    </row>
    <row r="181">
      <c r="E181" s="51" t="inlineStr">
        <is>
          <t>Swords Dance</t>
        </is>
      </c>
      <c r="F181" s="46" t="n"/>
      <c r="G181" s="63" t="inlineStr">
        <is>
          <t>Rest</t>
        </is>
      </c>
      <c r="H181" s="46" t="n"/>
      <c r="I181" s="51" t="inlineStr">
        <is>
          <t>Recover</t>
        </is>
      </c>
      <c r="J181" s="46" t="n"/>
      <c r="K181" s="66" t="inlineStr">
        <is>
          <t>Steel Wing</t>
        </is>
      </c>
      <c r="L181" s="46" t="n"/>
      <c r="M181" s="51" t="inlineStr">
        <is>
          <t>Teeter Dance</t>
        </is>
      </c>
      <c r="N181" s="46" t="n"/>
    </row>
    <row r="183" ht="24" customHeight="1">
      <c r="B183" s="38" t="inlineStr">
        <is>
          <t>Granite Cave - 1F</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Hiker</t>
        </is>
      </c>
      <c r="C185" s="41" t="n"/>
      <c r="D185" s="41" t="n"/>
      <c r="E185" s="42" t="inlineStr">
        <is>
          <t>Hiker Percy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IFERROR(_xlfn.IMAGE("https://play.pokemonshowdown.com/sprites/gen5/aron.png"),"")</f>
        <v/>
      </c>
      <c r="G186" s="43">
        <f>IFERROR(_xlfn.IMAGE("https://play.pokemonshowdown.com/sprites/gen5/geodude.png"),"")</f>
        <v/>
      </c>
      <c r="I186" s="43">
        <f>IFERROR(_xlfn.IMAGE("https://play.pokemonshowdown.com/sprites/gen5/nosepass.png"),"")</f>
        <v/>
      </c>
      <c r="Q186" s="44" t="inlineStr">
        <is>
          <t>Items: Potion</t>
        </is>
      </c>
    </row>
    <row r="187">
      <c r="E187" s="45" t="inlineStr">
        <is>
          <t>Lv 25 Aron</t>
        </is>
      </c>
      <c r="F187" s="46" t="n"/>
      <c r="G187" s="45" t="inlineStr">
        <is>
          <t>Lv 25 Geodude</t>
        </is>
      </c>
      <c r="H187" s="46" t="n"/>
      <c r="I187" s="45" t="inlineStr">
        <is>
          <t>Lv 25 Nosepass</t>
        </is>
      </c>
      <c r="J187" s="46" t="n"/>
      <c r="Q187" s="47" t="inlineStr">
        <is>
          <t>Pokémon</t>
        </is>
      </c>
    </row>
    <row r="188">
      <c r="E188" s="48" t="inlineStr">
        <is>
          <t>Naughty</t>
        </is>
      </c>
      <c r="F188" s="48" t="inlineStr">
        <is>
          <t>Rock Head</t>
        </is>
      </c>
      <c r="G188" s="48" t="inlineStr">
        <is>
          <t>Adamant</t>
        </is>
      </c>
      <c r="H188" s="48" t="inlineStr">
        <is>
          <t>Rough Skin</t>
        </is>
      </c>
      <c r="I188" s="48" t="inlineStr">
        <is>
          <t>Naughty</t>
        </is>
      </c>
      <c r="J188" s="48" t="inlineStr">
        <is>
          <t>Solid Rock</t>
        </is>
      </c>
      <c r="Q188" s="47" t="inlineStr">
        <is>
          <t>Nature / Ability</t>
        </is>
      </c>
    </row>
    <row r="189">
      <c r="B189" s="47" t="inlineStr">
        <is>
          <t>AI Flags:</t>
        </is>
      </c>
      <c r="E189" s="49" t="inlineStr">
        <is>
          <t>Metal Coat</t>
        </is>
      </c>
      <c r="F189" s="46" t="n"/>
      <c r="G189" s="49" t="inlineStr">
        <is>
          <t>Hard Stone</t>
        </is>
      </c>
      <c r="H189" s="46" t="n"/>
      <c r="I189" s="49" t="inlineStr">
        <is>
          <t>Wide Lens</t>
        </is>
      </c>
      <c r="J189" s="46" t="n"/>
      <c r="Q189" s="47" t="inlineStr">
        <is>
          <t>Item</t>
        </is>
      </c>
    </row>
    <row r="190">
      <c r="B190" s="44" t="inlineStr">
        <is>
          <t>Smart Trainer</t>
        </is>
      </c>
      <c r="E190" s="66" t="inlineStr">
        <is>
          <t>Iron Head</t>
        </is>
      </c>
      <c r="F190" s="46" t="n"/>
      <c r="G190" s="62" t="inlineStr">
        <is>
          <t>Rock Throw</t>
        </is>
      </c>
      <c r="H190" s="46" t="n"/>
      <c r="I190" s="62" t="inlineStr">
        <is>
          <t>Rock Slide</t>
        </is>
      </c>
      <c r="J190" s="46" t="n"/>
      <c r="Q190" s="47" t="inlineStr">
        <is>
          <t>Moves</t>
        </is>
      </c>
    </row>
    <row r="191">
      <c r="E191" s="51" t="inlineStr">
        <is>
          <t>Headbutt</t>
        </is>
      </c>
      <c r="F191" s="46" t="n"/>
      <c r="G191" s="51" t="inlineStr">
        <is>
          <t>Headbutt</t>
        </is>
      </c>
      <c r="H191" s="46" t="n"/>
      <c r="I191" s="65" t="inlineStr">
        <is>
          <t>Seismic Toss</t>
        </is>
      </c>
      <c r="J191" s="46" t="n"/>
    </row>
    <row r="192">
      <c r="E192" s="51" t="inlineStr">
        <is>
          <t>Take Down</t>
        </is>
      </c>
      <c r="F192" s="46" t="n"/>
      <c r="G192" s="65" t="inlineStr">
        <is>
          <t>Karate Chop</t>
        </is>
      </c>
      <c r="H192" s="46" t="n"/>
      <c r="I192" s="66" t="inlineStr">
        <is>
          <t>Iron Head</t>
        </is>
      </c>
      <c r="J192" s="46" t="n"/>
    </row>
    <row r="193">
      <c r="E193" s="66" t="inlineStr">
        <is>
          <t>Flash Cannon</t>
        </is>
      </c>
      <c r="F193" s="46" t="n"/>
      <c r="G193" s="53" t="inlineStr">
        <is>
          <t>Dig</t>
        </is>
      </c>
      <c r="H193" s="46" t="n"/>
      <c r="I193" s="62" t="inlineStr">
        <is>
          <t>Power Gem</t>
        </is>
      </c>
      <c r="J193" s="46" t="n"/>
    </row>
    <row r="195" ht="24" customHeight="1">
      <c r="B195" s="38" t="inlineStr">
        <is>
          <t>Granite Cave - B1F</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Pkmn Ranger</t>
        </is>
      </c>
      <c r="C197" s="41" t="n"/>
      <c r="D197" s="41" t="n"/>
      <c r="E197" s="42" t="inlineStr">
        <is>
          <t>Pkmn Ranger Dalton</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IFERROR(_xlfn.IMAGE("https://play.pokemonshowdown.com/sprites/gen5/ninetales.png"),"")</f>
        <v/>
      </c>
      <c r="G198" s="43">
        <f>IFERROR(_xlfn.IMAGE("https://play.pokemonshowdown.com/sprites/gen5/hitmontop.png"),"")</f>
        <v/>
      </c>
      <c r="I198" s="43">
        <f>IFERROR(_xlfn.IMAGE("https://play.pokemonshowdown.com/sprites/gen5/pyroar.png"),"")</f>
        <v/>
      </c>
      <c r="K198" s="43">
        <f>IFERROR(_xlfn.IMAGE("https://play.pokemonshowdown.com/sprites/gen5/bellossom.png"),"")</f>
        <v/>
      </c>
      <c r="M198" s="43">
        <f>IFERROR(_xlfn.IMAGE("https://play.pokemonshowdown.com/sprites/gen5/monferno.png"),"")</f>
        <v/>
      </c>
      <c r="Q198" s="44" t="inlineStr">
        <is>
          <t>DOUBLE BATTLE
Forced on sight (range 5)</t>
        </is>
      </c>
    </row>
    <row r="199">
      <c r="E199" s="45" t="inlineStr">
        <is>
          <t>Lv 29 Ninetales</t>
        </is>
      </c>
      <c r="F199" s="46" t="n"/>
      <c r="G199" s="45" t="inlineStr">
        <is>
          <t>Lv 29 Hitmontop</t>
        </is>
      </c>
      <c r="H199" s="46" t="n"/>
      <c r="I199" s="45" t="inlineStr">
        <is>
          <t>Lv 29 Pyroar</t>
        </is>
      </c>
      <c r="J199" s="46" t="n"/>
      <c r="K199" s="45" t="inlineStr">
        <is>
          <t>Lv 29 Bellossom</t>
        </is>
      </c>
      <c r="L199" s="46" t="n"/>
      <c r="M199" s="45" t="inlineStr">
        <is>
          <t>Lv 29 Monferno</t>
        </is>
      </c>
      <c r="N199" s="46" t="n"/>
      <c r="Q199" s="47" t="inlineStr">
        <is>
          <t>Pokémon</t>
        </is>
      </c>
    </row>
    <row r="200">
      <c r="E200" s="48" t="inlineStr">
        <is>
          <t>Timid</t>
        </is>
      </c>
      <c r="F200" s="48" t="inlineStr">
        <is>
          <t>Flash Fire</t>
        </is>
      </c>
      <c r="G200" s="48" t="inlineStr">
        <is>
          <t>Careful</t>
        </is>
      </c>
      <c r="H200" s="48" t="inlineStr">
        <is>
          <t>Intimidate</t>
        </is>
      </c>
      <c r="I200" s="48" t="inlineStr">
        <is>
          <t>Timid</t>
        </is>
      </c>
      <c r="J200" s="48" t="inlineStr">
        <is>
          <t>Unnerve</t>
        </is>
      </c>
      <c r="K200" s="48" t="inlineStr">
        <is>
          <t>Bold</t>
        </is>
      </c>
      <c r="L200" s="48" t="inlineStr">
        <is>
          <t>Chlorophyll</t>
        </is>
      </c>
      <c r="M200" s="48" t="inlineStr">
        <is>
          <t>Jolly</t>
        </is>
      </c>
      <c r="N200" s="48" t="inlineStr">
        <is>
          <t>Iron Fist</t>
        </is>
      </c>
      <c r="Q200" s="47" t="inlineStr">
        <is>
          <t>Nature / Ability</t>
        </is>
      </c>
    </row>
    <row r="201">
      <c r="B201" s="47" t="inlineStr">
        <is>
          <t>AI Flags:</t>
        </is>
      </c>
      <c r="E201" s="49" t="inlineStr">
        <is>
          <t>Charcoal</t>
        </is>
      </c>
      <c r="F201" s="46" t="n"/>
      <c r="G201" s="49" t="inlineStr">
        <is>
          <t>Eject Button</t>
        </is>
      </c>
      <c r="H201" s="46" t="n"/>
      <c r="I201" s="49" t="inlineStr">
        <is>
          <t>Expert Belt</t>
        </is>
      </c>
      <c r="J201" s="46" t="n"/>
      <c r="K201" s="49" t="inlineStr">
        <is>
          <t>Sitrus Berry</t>
        </is>
      </c>
      <c r="L201" s="46" t="n"/>
      <c r="M201" s="49" t="inlineStr">
        <is>
          <t>Expert Belt</t>
        </is>
      </c>
      <c r="N201" s="46" t="n"/>
      <c r="Q201" s="47" t="inlineStr">
        <is>
          <t>Item</t>
        </is>
      </c>
    </row>
    <row r="202">
      <c r="B202" s="44" t="inlineStr">
        <is>
          <t>Smart Trainer</t>
        </is>
      </c>
      <c r="E202" s="58" t="inlineStr">
        <is>
          <t>Flamethrower</t>
        </is>
      </c>
      <c r="F202" s="46" t="n"/>
      <c r="G202" s="51" t="inlineStr">
        <is>
          <t>Fake Out</t>
        </is>
      </c>
      <c r="H202" s="46" t="n"/>
      <c r="I202" s="58" t="inlineStr">
        <is>
          <t>Heat Wave</t>
        </is>
      </c>
      <c r="J202" s="46" t="n"/>
      <c r="K202" s="59" t="inlineStr">
        <is>
          <t>Giga Drain</t>
        </is>
      </c>
      <c r="L202" s="46" t="n"/>
      <c r="M202" s="58" t="inlineStr">
        <is>
          <t>Fire Punch</t>
        </is>
      </c>
      <c r="N202" s="46" t="n"/>
      <c r="Q202" s="47" t="inlineStr">
        <is>
          <t>Moves</t>
        </is>
      </c>
    </row>
    <row r="203">
      <c r="E203" s="59" t="inlineStr">
        <is>
          <t>Energy Ball</t>
        </is>
      </c>
      <c r="F203" s="46" t="n"/>
      <c r="G203" s="65" t="inlineStr">
        <is>
          <t>Close Combat</t>
        </is>
      </c>
      <c r="H203" s="46" t="n"/>
      <c r="I203" s="50" t="inlineStr">
        <is>
          <t>Dark Pulse</t>
        </is>
      </c>
      <c r="J203" s="46" t="n"/>
      <c r="K203" s="55" t="inlineStr">
        <is>
          <t>Sludge Bomb</t>
        </is>
      </c>
      <c r="L203" s="46" t="n"/>
      <c r="M203" s="65" t="inlineStr">
        <is>
          <t>Mach Punch</t>
        </is>
      </c>
      <c r="N203" s="46" t="n"/>
    </row>
    <row r="204">
      <c r="E204" s="58" t="inlineStr">
        <is>
          <t>Will-O-Wisp</t>
        </is>
      </c>
      <c r="F204" s="46" t="n"/>
      <c r="G204" s="62" t="inlineStr">
        <is>
          <t>Rock Slide</t>
        </is>
      </c>
      <c r="H204" s="46" t="n"/>
      <c r="I204" s="51" t="inlineStr">
        <is>
          <t>Hidden Power</t>
        </is>
      </c>
      <c r="J204" s="46" t="n"/>
      <c r="K204" s="59" t="inlineStr">
        <is>
          <t>Sleep Powder</t>
        </is>
      </c>
      <c r="L204" s="46" t="n"/>
      <c r="M204" s="52" t="inlineStr">
        <is>
          <t>Thunder Punch</t>
        </is>
      </c>
      <c r="N204" s="46" t="n"/>
    </row>
    <row r="205">
      <c r="E205" s="51" t="inlineStr">
        <is>
          <t>Protect</t>
        </is>
      </c>
      <c r="F205" s="46" t="n"/>
      <c r="G205" s="51" t="inlineStr">
        <is>
          <t>Helping Hand</t>
        </is>
      </c>
      <c r="H205" s="46" t="n"/>
      <c r="I205" s="51" t="inlineStr">
        <is>
          <t>Protect</t>
        </is>
      </c>
      <c r="J205" s="46" t="n"/>
      <c r="K205" s="51" t="inlineStr">
        <is>
          <t>Helping Hand</t>
        </is>
      </c>
      <c r="L205" s="46" t="n"/>
      <c r="M205" s="62" t="inlineStr">
        <is>
          <t>Rock Slide</t>
        </is>
      </c>
      <c r="N205" s="46" t="n"/>
    </row>
    <row r="207" ht="24" customHeight="1">
      <c r="B207" s="38" t="inlineStr">
        <is>
          <t>Granite Cave - B2F</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Ruin Maniac</t>
        </is>
      </c>
      <c r="C209" s="41" t="n"/>
      <c r="D209" s="41" t="n"/>
      <c r="E209" s="42" t="inlineStr">
        <is>
          <t>Ruin Maniac Ansel</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IFERROR(_xlfn.IMAGE("https://play.pokemonshowdown.com/sprites/gen5/shieldon.png"),"")</f>
        <v/>
      </c>
      <c r="G210" s="43">
        <f>IFERROR(_xlfn.IMAGE("https://play.pokemonshowdown.com/sprites/gen5/cranidos.png"),"")</f>
        <v/>
      </c>
      <c r="I210" s="43">
        <f>IFERROR(_xlfn.IMAGE("https://play.pokemonshowdown.com/sprites/gen5/relicanth.png"),"")</f>
        <v/>
      </c>
      <c r="K210" s="43">
        <f>IFERROR(_xlfn.IMAGE("https://play.pokemonshowdown.com/sprites/gen5/archen.png"),"")</f>
        <v/>
      </c>
      <c r="M210" s="43">
        <f>IFERROR(_xlfn.IMAGE("https://play.pokemonshowdown.com/sprites/gen5/aurorus.png"),"")</f>
        <v/>
      </c>
      <c r="Q210" s="44" t="inlineStr">
        <is>
          <t>Forced on sight (range 5)</t>
        </is>
      </c>
    </row>
    <row r="211">
      <c r="E211" s="45" t="inlineStr">
        <is>
          <t>Lv 29 Shieldon</t>
        </is>
      </c>
      <c r="F211" s="46" t="n"/>
      <c r="G211" s="45" t="inlineStr">
        <is>
          <t>Lv 29 Cranidos</t>
        </is>
      </c>
      <c r="H211" s="46" t="n"/>
      <c r="I211" s="45" t="inlineStr">
        <is>
          <t>Lv 29 Relicanth</t>
        </is>
      </c>
      <c r="J211" s="46" t="n"/>
      <c r="K211" s="45" t="inlineStr">
        <is>
          <t>Lv 29 Archen</t>
        </is>
      </c>
      <c r="L211" s="46" t="n"/>
      <c r="M211" s="45" t="inlineStr">
        <is>
          <t>Lv 29 Aurorus</t>
        </is>
      </c>
      <c r="N211" s="46" t="n"/>
      <c r="Q211" s="47" t="inlineStr">
        <is>
          <t>Pokémon</t>
        </is>
      </c>
    </row>
    <row r="212">
      <c r="E212" s="48" t="inlineStr">
        <is>
          <t>Impish</t>
        </is>
      </c>
      <c r="F212" s="48" t="inlineStr">
        <is>
          <t>Sturdy</t>
        </is>
      </c>
      <c r="G212" s="48" t="inlineStr">
        <is>
          <t>Jolly</t>
        </is>
      </c>
      <c r="H212" s="48" t="inlineStr">
        <is>
          <t>Mold Breaker</t>
        </is>
      </c>
      <c r="I212" s="48" t="inlineStr">
        <is>
          <t>Adamant</t>
        </is>
      </c>
      <c r="J212" s="48" t="inlineStr">
        <is>
          <t>Rock Head</t>
        </is>
      </c>
      <c r="K212" s="48" t="inlineStr">
        <is>
          <t>Jolly</t>
        </is>
      </c>
      <c r="L212" s="48" t="inlineStr">
        <is>
          <t>Defeatist</t>
        </is>
      </c>
      <c r="M212" s="48" t="inlineStr">
        <is>
          <t>Modest</t>
        </is>
      </c>
      <c r="N212" s="48" t="inlineStr">
        <is>
          <t>Refrigerate</t>
        </is>
      </c>
      <c r="Q212" s="47" t="inlineStr">
        <is>
          <t>Nature / Ability</t>
        </is>
      </c>
    </row>
    <row r="213">
      <c r="B213" s="47" t="inlineStr">
        <is>
          <t>AI Flags:</t>
        </is>
      </c>
      <c r="E213" s="49" t="inlineStr">
        <is>
          <t>Leftovers</t>
        </is>
      </c>
      <c r="F213" s="46" t="n"/>
      <c r="G213" s="49" t="inlineStr">
        <is>
          <t>Muscle Band</t>
        </is>
      </c>
      <c r="H213" s="46" t="n"/>
      <c r="I213" s="49" t="inlineStr">
        <is>
          <t>Rindo Berry</t>
        </is>
      </c>
      <c r="J213" s="46" t="n"/>
      <c r="K213" s="49" t="inlineStr">
        <is>
          <t>Flying Gem</t>
        </is>
      </c>
      <c r="L213" s="46" t="n"/>
      <c r="M213" s="49" t="inlineStr">
        <is>
          <t>Never-Melt Ice</t>
        </is>
      </c>
      <c r="N213" s="46" t="n"/>
      <c r="Q213" s="47" t="inlineStr">
        <is>
          <t>Item</t>
        </is>
      </c>
    </row>
    <row r="214">
      <c r="B214" s="44" t="inlineStr">
        <is>
          <t>Smart Trainer</t>
        </is>
      </c>
      <c r="E214" s="62" t="inlineStr">
        <is>
          <t>Rock Tomb</t>
        </is>
      </c>
      <c r="F214" s="46" t="n"/>
      <c r="G214" s="62" t="inlineStr">
        <is>
          <t>Head Smash</t>
        </is>
      </c>
      <c r="H214" s="46" t="n"/>
      <c r="I214" s="62" t="inlineStr">
        <is>
          <t>Rock Slide</t>
        </is>
      </c>
      <c r="J214" s="46" t="n"/>
      <c r="K214" s="60" t="inlineStr">
        <is>
          <t>Acrobatics</t>
        </is>
      </c>
      <c r="L214" s="46" t="n"/>
      <c r="M214" s="64" t="inlineStr">
        <is>
          <t>Aurora Beam</t>
        </is>
      </c>
      <c r="N214" s="46" t="n"/>
      <c r="Q214" s="47" t="inlineStr">
        <is>
          <t>Moves</t>
        </is>
      </c>
    </row>
    <row r="215">
      <c r="E215" s="66" t="inlineStr">
        <is>
          <t>Iron Head</t>
        </is>
      </c>
      <c r="F215" s="46" t="n"/>
      <c r="G215" s="63" t="inlineStr">
        <is>
          <t>Zen Headbutt</t>
        </is>
      </c>
      <c r="H215" s="46" t="n"/>
      <c r="I215" s="61" t="inlineStr">
        <is>
          <t>Waterfall</t>
        </is>
      </c>
      <c r="J215" s="46" t="n"/>
      <c r="K215" s="62" t="inlineStr">
        <is>
          <t>Rock Slide</t>
        </is>
      </c>
      <c r="L215" s="46" t="n"/>
      <c r="M215" s="62" t="inlineStr">
        <is>
          <t>Ancient Power</t>
        </is>
      </c>
      <c r="N215" s="46" t="n"/>
    </row>
    <row r="216">
      <c r="E216" s="55" t="inlineStr">
        <is>
          <t>Toxic</t>
        </is>
      </c>
      <c r="F216" s="46" t="n"/>
      <c r="G216" s="58" t="inlineStr">
        <is>
          <t>Fire Punch</t>
        </is>
      </c>
      <c r="H216" s="46" t="n"/>
      <c r="I216" s="53" t="inlineStr">
        <is>
          <t>Earthquake</t>
        </is>
      </c>
      <c r="J216" s="46" t="n"/>
      <c r="K216" s="54" t="inlineStr">
        <is>
          <t>U-turn</t>
        </is>
      </c>
      <c r="L216" s="46" t="n"/>
      <c r="M216" s="53" t="inlineStr">
        <is>
          <t>Earth Power</t>
        </is>
      </c>
      <c r="N216" s="46" t="n"/>
    </row>
    <row r="217">
      <c r="E217" s="62" t="inlineStr">
        <is>
          <t>Stealth Rock</t>
        </is>
      </c>
      <c r="F217" s="46" t="n"/>
      <c r="G217" s="62" t="inlineStr">
        <is>
          <t>Rock Polish</t>
        </is>
      </c>
      <c r="H217" s="46" t="n"/>
      <c r="I217" s="51" t="inlineStr">
        <is>
          <t>Yawn</t>
        </is>
      </c>
      <c r="J217" s="46" t="n"/>
      <c r="K217" s="51" t="inlineStr">
        <is>
          <t>Quick Attack</t>
        </is>
      </c>
      <c r="L217" s="46" t="n"/>
      <c r="M217" s="52" t="inlineStr">
        <is>
          <t>Thunder Wave</t>
        </is>
      </c>
      <c r="N217" s="46" t="n"/>
    </row>
    <row r="219" ht="24" customHeight="1">
      <c r="B219" s="38" t="inlineStr">
        <is>
          <t>Route 107</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Swimmer F</t>
        </is>
      </c>
      <c r="C221" s="41" t="n"/>
      <c r="D221" s="41" t="n"/>
      <c r="E221" s="42" t="inlineStr">
        <is>
          <t>Swimmer F Beth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IFERROR(_xlfn.IMAGE("https://play.pokemonshowdown.com/sprites/gen5/goldeen.png"),"")</f>
        <v/>
      </c>
    </row>
    <row r="223">
      <c r="E223" s="45" t="inlineStr">
        <is>
          <t>Lv 26 Goldeen</t>
        </is>
      </c>
      <c r="F223" s="46" t="n"/>
      <c r="Q223" s="47" t="inlineStr">
        <is>
          <t>Pokémon</t>
        </is>
      </c>
    </row>
    <row r="224">
      <c r="E224" s="48" t="inlineStr">
        <is>
          <t>Adamant</t>
        </is>
      </c>
      <c r="F224" s="48" t="inlineStr">
        <is>
          <t>Swift Swim</t>
        </is>
      </c>
      <c r="Q224" s="47" t="inlineStr">
        <is>
          <t>Nature / Ability</t>
        </is>
      </c>
    </row>
    <row r="225">
      <c r="B225" s="47" t="inlineStr">
        <is>
          <t>AI Flags:</t>
        </is>
      </c>
      <c r="E225" s="49" t="inlineStr">
        <is>
          <t>(None)</t>
        </is>
      </c>
      <c r="F225" s="46" t="n"/>
      <c r="Q225" s="47" t="inlineStr">
        <is>
          <t>Item</t>
        </is>
      </c>
    </row>
    <row r="226">
      <c r="B226" s="44" t="inlineStr">
        <is>
          <t>Smart Trainer</t>
        </is>
      </c>
      <c r="E226" s="53" t="inlineStr">
        <is>
          <t>Mud Shot</t>
        </is>
      </c>
      <c r="F226" s="46" t="n"/>
      <c r="Q226" s="47" t="inlineStr">
        <is>
          <t>Moves</t>
        </is>
      </c>
    </row>
    <row r="227">
      <c r="E227" s="63" t="inlineStr">
        <is>
          <t>Psybeam</t>
        </is>
      </c>
      <c r="F227" s="46" t="n"/>
    </row>
    <row r="228">
      <c r="E228" s="61" t="inlineStr">
        <is>
          <t>Dive</t>
        </is>
      </c>
      <c r="F228" s="46" t="n"/>
    </row>
    <row r="229">
      <c r="E229" s="51" t="inlineStr">
        <is>
          <t>Flail</t>
        </is>
      </c>
      <c r="F229" s="46" t="n"/>
    </row>
    <row r="231" ht="20" customHeight="1">
      <c r="B231" s="40" t="inlineStr">
        <is>
          <t>Triathlete</t>
        </is>
      </c>
      <c r="C231" s="41" t="n"/>
      <c r="D231" s="41" t="n"/>
      <c r="E231" s="42" t="inlineStr">
        <is>
          <t>Triathlete Camron</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IFERROR(_xlfn.IMAGE("https://play.pokemonshowdown.com/sprites/gen5/staryu.png"),"")</f>
        <v/>
      </c>
    </row>
    <row r="233">
      <c r="E233" s="45" t="inlineStr">
        <is>
          <t>Lv 26 Staryu</t>
        </is>
      </c>
      <c r="F233" s="46" t="n"/>
      <c r="Q233" s="47" t="inlineStr">
        <is>
          <t>Pokémon</t>
        </is>
      </c>
    </row>
    <row r="234">
      <c r="E234" s="48" t="inlineStr">
        <is>
          <t>Modest</t>
        </is>
      </c>
      <c r="F234" s="48" t="inlineStr">
        <is>
          <t>Magic Guard</t>
        </is>
      </c>
      <c r="Q234" s="47" t="inlineStr">
        <is>
          <t>Nature / Ability</t>
        </is>
      </c>
    </row>
    <row r="235">
      <c r="B235" s="47" t="inlineStr">
        <is>
          <t>AI Flags:</t>
        </is>
      </c>
      <c r="E235" s="49" t="inlineStr">
        <is>
          <t>(None)</t>
        </is>
      </c>
      <c r="F235" s="46" t="n"/>
      <c r="Q235" s="47" t="inlineStr">
        <is>
          <t>Item</t>
        </is>
      </c>
    </row>
    <row r="236">
      <c r="B236" s="44" t="inlineStr">
        <is>
          <t>Smart Trainer</t>
        </is>
      </c>
      <c r="E236" s="51" t="inlineStr">
        <is>
          <t>Swift</t>
        </is>
      </c>
      <c r="F236" s="46" t="n"/>
      <c r="Q236" s="47" t="inlineStr">
        <is>
          <t>Moves</t>
        </is>
      </c>
    </row>
    <row r="237">
      <c r="E237" s="61" t="inlineStr">
        <is>
          <t>Bubble Beam</t>
        </is>
      </c>
      <c r="F237" s="46" t="n"/>
    </row>
    <row r="238">
      <c r="E238" s="63" t="inlineStr">
        <is>
          <t>Teleport</t>
        </is>
      </c>
      <c r="F238" s="46" t="n"/>
    </row>
    <row r="239">
      <c r="E239" s="51" t="inlineStr">
        <is>
          <t>Take Down</t>
        </is>
      </c>
      <c r="F239" s="46" t="n"/>
    </row>
    <row r="241" ht="20" customHeight="1">
      <c r="B241" s="40" t="inlineStr">
        <is>
          <t>Swimmer M</t>
        </is>
      </c>
      <c r="C241" s="41" t="n"/>
      <c r="D241" s="41" t="n"/>
      <c r="E241" s="42" t="inlineStr">
        <is>
          <t>Swimmer M Darrin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IFERROR(_xlfn.IMAGE("https://play.pokemonshowdown.com/sprites/gen5/tentacool.png"),"")</f>
        <v/>
      </c>
      <c r="G242" s="43">
        <f>IFERROR(_xlfn.IMAGE("https://play.pokemonshowdown.com/sprites/gen5/wingull.png"),"")</f>
        <v/>
      </c>
      <c r="I242" s="43">
        <f>IFERROR(_xlfn.IMAGE("https://play.pokemonshowdown.com/sprites/gen5/tentacool.png"),"")</f>
        <v/>
      </c>
    </row>
    <row r="243">
      <c r="E243" s="45" t="inlineStr">
        <is>
          <t>Lv 24 Tentacool</t>
        </is>
      </c>
      <c r="F243" s="46" t="n"/>
      <c r="G243" s="45" t="inlineStr">
        <is>
          <t>Lv 24 Wingull</t>
        </is>
      </c>
      <c r="H243" s="46" t="n"/>
      <c r="I243" s="45" t="inlineStr">
        <is>
          <t>Lv 24 Tentacool</t>
        </is>
      </c>
      <c r="J243" s="46" t="n"/>
      <c r="Q243" s="47" t="inlineStr">
        <is>
          <t>Pokémon</t>
        </is>
      </c>
    </row>
    <row r="244">
      <c r="E244" s="48" t="inlineStr">
        <is>
          <t>Modest</t>
        </is>
      </c>
      <c r="F244" s="48" t="inlineStr">
        <is>
          <t>Rain Dish</t>
        </is>
      </c>
      <c r="G244" s="48" t="inlineStr">
        <is>
          <t>Modest</t>
        </is>
      </c>
      <c r="H244" s="48" t="inlineStr">
        <is>
          <t>Gluttony</t>
        </is>
      </c>
      <c r="I244" s="48" t="inlineStr">
        <is>
          <t>Modest</t>
        </is>
      </c>
      <c r="J244" s="48" t="inlineStr">
        <is>
          <t>Rain Dish</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Smart Trainer</t>
        </is>
      </c>
      <c r="E246" s="61" t="inlineStr">
        <is>
          <t>Bubble Beam</t>
        </is>
      </c>
      <c r="F246" s="46" t="n"/>
      <c r="G246" s="50" t="inlineStr">
        <is>
          <t>Bite</t>
        </is>
      </c>
      <c r="H246" s="46" t="n"/>
      <c r="I246" s="61" t="inlineStr">
        <is>
          <t>Bubble Beam</t>
        </is>
      </c>
      <c r="J246" s="46" t="n"/>
      <c r="Q246" s="47" t="inlineStr">
        <is>
          <t>Moves</t>
        </is>
      </c>
    </row>
    <row r="247">
      <c r="E247" s="54" t="inlineStr">
        <is>
          <t>Signal Beam</t>
        </is>
      </c>
      <c r="F247" s="46" t="n"/>
      <c r="G247" s="60" t="inlineStr">
        <is>
          <t>Wing Attack</t>
        </is>
      </c>
      <c r="H247" s="46" t="n"/>
      <c r="I247" s="54" t="inlineStr">
        <is>
          <t>Signal Beam</t>
        </is>
      </c>
      <c r="J247" s="46" t="n"/>
    </row>
    <row r="248">
      <c r="E248" s="55" t="inlineStr">
        <is>
          <t>Poison Jab</t>
        </is>
      </c>
      <c r="F248" s="46" t="n"/>
      <c r="G248" s="61" t="inlineStr">
        <is>
          <t>Water Pulse</t>
        </is>
      </c>
      <c r="H248" s="46" t="n"/>
      <c r="I248" s="55" t="inlineStr">
        <is>
          <t>Poison Jab</t>
        </is>
      </c>
      <c r="J248" s="46" t="n"/>
    </row>
    <row r="249">
      <c r="E249" s="67" t="inlineStr">
        <is>
          <t>Confuse Ray</t>
        </is>
      </c>
      <c r="F249" s="46" t="n"/>
      <c r="G249" s="50" t="inlineStr">
        <is>
          <t>Pursuit</t>
        </is>
      </c>
      <c r="H249" s="46" t="n"/>
      <c r="I249" s="67" t="inlineStr">
        <is>
          <t>Confuse Ray</t>
        </is>
      </c>
      <c r="J249" s="46" t="n"/>
    </row>
    <row r="251" ht="20" customHeight="1">
      <c r="B251" s="40" t="inlineStr">
        <is>
          <t>Swimmer F</t>
        </is>
      </c>
      <c r="C251" s="41" t="n"/>
      <c r="D251" s="41" t="n"/>
      <c r="E251" s="42" t="inlineStr">
        <is>
          <t>Swimmer F Denise</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IFERROR(_xlfn.IMAGE("https://play.pokemonshowdown.com/sprites/gen5/wingull.png"),"")</f>
        <v/>
      </c>
      <c r="G252" s="43">
        <f>IFERROR(_xlfn.IMAGE("https://play.pokemonshowdown.com/sprites/gen5/goldeen.png"),"")</f>
        <v/>
      </c>
    </row>
    <row r="253">
      <c r="E253" s="45" t="inlineStr">
        <is>
          <t>Lv 25 Wingull</t>
        </is>
      </c>
      <c r="F253" s="46" t="n"/>
      <c r="G253" s="45" t="inlineStr">
        <is>
          <t>Lv 25 Goldeen</t>
        </is>
      </c>
      <c r="H253" s="46" t="n"/>
      <c r="Q253" s="47" t="inlineStr">
        <is>
          <t>Pokémon</t>
        </is>
      </c>
    </row>
    <row r="254">
      <c r="E254" s="48" t="inlineStr">
        <is>
          <t>Modest</t>
        </is>
      </c>
      <c r="F254" s="48" t="inlineStr">
        <is>
          <t>Gluttony</t>
        </is>
      </c>
      <c r="G254" s="48" t="inlineStr">
        <is>
          <t>Adamant</t>
        </is>
      </c>
      <c r="H254" s="48" t="inlineStr">
        <is>
          <t>Swift Swim</t>
        </is>
      </c>
      <c r="Q254" s="47" t="inlineStr">
        <is>
          <t>Nature / Ability</t>
        </is>
      </c>
    </row>
    <row r="255">
      <c r="B255" s="47" t="inlineStr">
        <is>
          <t>AI Flags:</t>
        </is>
      </c>
      <c r="E255" s="49" t="inlineStr">
        <is>
          <t>(None)</t>
        </is>
      </c>
      <c r="F255" s="46" t="n"/>
      <c r="G255" s="49" t="inlineStr">
        <is>
          <t>(None)</t>
        </is>
      </c>
      <c r="H255" s="46" t="n"/>
      <c r="Q255" s="47" t="inlineStr">
        <is>
          <t>Item</t>
        </is>
      </c>
    </row>
    <row r="256">
      <c r="B256" s="44" t="inlineStr">
        <is>
          <t>Smart Trainer</t>
        </is>
      </c>
      <c r="E256" s="50" t="inlineStr">
        <is>
          <t>Bite</t>
        </is>
      </c>
      <c r="F256" s="46" t="n"/>
      <c r="G256" s="53" t="inlineStr">
        <is>
          <t>Mud Shot</t>
        </is>
      </c>
      <c r="H256" s="46" t="n"/>
      <c r="Q256" s="47" t="inlineStr">
        <is>
          <t>Moves</t>
        </is>
      </c>
    </row>
    <row r="257">
      <c r="E257" s="60" t="inlineStr">
        <is>
          <t>Wing Attack</t>
        </is>
      </c>
      <c r="F257" s="46" t="n"/>
      <c r="G257" s="63" t="inlineStr">
        <is>
          <t>Psybeam</t>
        </is>
      </c>
      <c r="H257" s="46" t="n"/>
    </row>
    <row r="258">
      <c r="E258" s="61" t="inlineStr">
        <is>
          <t>Water Pulse</t>
        </is>
      </c>
      <c r="F258" s="46" t="n"/>
      <c r="G258" s="61" t="inlineStr">
        <is>
          <t>Dive</t>
        </is>
      </c>
      <c r="H258" s="46" t="n"/>
    </row>
    <row r="259">
      <c r="E259" s="50" t="inlineStr">
        <is>
          <t>Pursuit</t>
        </is>
      </c>
      <c r="F259" s="46" t="n"/>
      <c r="G259" s="51" t="inlineStr">
        <is>
          <t>Flail</t>
        </is>
      </c>
      <c r="H259" s="46" t="n"/>
    </row>
    <row r="261" ht="20" customHeight="1">
      <c r="B261" s="40" t="inlineStr">
        <is>
          <t>Sis And Bro</t>
        </is>
      </c>
      <c r="C261" s="41" t="n"/>
      <c r="D261" s="41" t="n"/>
      <c r="E261" s="42" t="inlineStr">
        <is>
          <t>Sis And Bro Lisa &amp; Ray</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IFERROR(_xlfn.IMAGE("https://play.pokemonshowdown.com/sprites/gen5/goldeen.png"),"")</f>
        <v/>
      </c>
      <c r="G262" s="43">
        <f>IFERROR(_xlfn.IMAGE("https://play.pokemonshowdown.com/sprites/gen5/tentacool.png"),"")</f>
        <v/>
      </c>
      <c r="Q262" s="44" t="inlineStr">
        <is>
          <t>DOUBLE BATTLE
Forced on sight (range 1)</t>
        </is>
      </c>
    </row>
    <row r="263">
      <c r="E263" s="45" t="inlineStr">
        <is>
          <t>Lv 27 Goldeen</t>
        </is>
      </c>
      <c r="F263" s="46" t="n"/>
      <c r="G263" s="45" t="inlineStr">
        <is>
          <t>Lv 25 Tentacool</t>
        </is>
      </c>
      <c r="H263" s="46" t="n"/>
      <c r="Q263" s="47" t="inlineStr">
        <is>
          <t>Pokémon</t>
        </is>
      </c>
    </row>
    <row r="264">
      <c r="E264" s="48" t="inlineStr">
        <is>
          <t>Adamant</t>
        </is>
      </c>
      <c r="F264" s="48" t="inlineStr">
        <is>
          <t>Swift Swim</t>
        </is>
      </c>
      <c r="G264" s="48" t="inlineStr">
        <is>
          <t>Modest</t>
        </is>
      </c>
      <c r="H264" s="48" t="inlineStr">
        <is>
          <t>Rain Dish</t>
        </is>
      </c>
      <c r="Q264" s="47" t="inlineStr">
        <is>
          <t>Nature / Ability</t>
        </is>
      </c>
    </row>
    <row r="265">
      <c r="B265" s="47" t="inlineStr">
        <is>
          <t>AI Flags:</t>
        </is>
      </c>
      <c r="E265" s="49" t="inlineStr">
        <is>
          <t>(None)</t>
        </is>
      </c>
      <c r="F265" s="46" t="n"/>
      <c r="G265" s="49" t="inlineStr">
        <is>
          <t>(None)</t>
        </is>
      </c>
      <c r="H265" s="46" t="n"/>
      <c r="Q265" s="47" t="inlineStr">
        <is>
          <t>Item</t>
        </is>
      </c>
    </row>
    <row r="266">
      <c r="B266" s="44" t="inlineStr">
        <is>
          <t>Smart Trainer</t>
        </is>
      </c>
      <c r="E266" s="63" t="inlineStr">
        <is>
          <t>Psybeam</t>
        </is>
      </c>
      <c r="F266" s="46" t="n"/>
      <c r="G266" s="61" t="inlineStr">
        <is>
          <t>Bubble Beam</t>
        </is>
      </c>
      <c r="H266" s="46" t="n"/>
      <c r="Q266" s="47" t="inlineStr">
        <is>
          <t>Moves</t>
        </is>
      </c>
    </row>
    <row r="267">
      <c r="E267" s="61" t="inlineStr">
        <is>
          <t>Dive</t>
        </is>
      </c>
      <c r="F267" s="46" t="n"/>
      <c r="G267" s="54" t="inlineStr">
        <is>
          <t>Signal Beam</t>
        </is>
      </c>
      <c r="H267" s="46" t="n"/>
    </row>
    <row r="268">
      <c r="E268" s="51" t="inlineStr">
        <is>
          <t>Flail</t>
        </is>
      </c>
      <c r="F268" s="46" t="n"/>
      <c r="G268" s="55" t="inlineStr">
        <is>
          <t>Poison Jab</t>
        </is>
      </c>
      <c r="H268" s="46" t="n"/>
    </row>
    <row r="269">
      <c r="E269" s="61" t="inlineStr">
        <is>
          <t>Aqua Ring</t>
        </is>
      </c>
      <c r="F269" s="46" t="n"/>
      <c r="G269" s="67" t="inlineStr">
        <is>
          <t>Confuse Ray</t>
        </is>
      </c>
      <c r="H269" s="46" t="n"/>
    </row>
    <row r="271" ht="20" customHeight="1">
      <c r="B271" s="40" t="inlineStr">
        <is>
          <t>Swimmer M</t>
        </is>
      </c>
      <c r="C271" s="41" t="n"/>
      <c r="D271" s="41" t="n"/>
      <c r="E271" s="42" t="inlineStr">
        <is>
          <t>Swimmer M Tony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IFERROR(_xlfn.IMAGE("https://play.pokemonshowdown.com/sprites/gen5/carvanha.png"),"")</f>
        <v/>
      </c>
    </row>
    <row r="273">
      <c r="E273" s="45" t="inlineStr">
        <is>
          <t>Lv 26 Carvanha</t>
        </is>
      </c>
      <c r="F273" s="46" t="n"/>
      <c r="Q273" s="47" t="inlineStr">
        <is>
          <t>Pokémon</t>
        </is>
      </c>
    </row>
    <row r="274">
      <c r="E274" s="48" t="inlineStr">
        <is>
          <t>Adamant</t>
        </is>
      </c>
      <c r="F274" s="48" t="inlineStr">
        <is>
          <t>Rough Skin</t>
        </is>
      </c>
      <c r="Q274" s="47" t="inlineStr">
        <is>
          <t>Nature / Ability</t>
        </is>
      </c>
    </row>
    <row r="275">
      <c r="B275" s="47" t="inlineStr">
        <is>
          <t>AI Flags:</t>
        </is>
      </c>
      <c r="E275" s="49" t="inlineStr">
        <is>
          <t>(None)</t>
        </is>
      </c>
      <c r="F275" s="46" t="n"/>
      <c r="Q275" s="47" t="inlineStr">
        <is>
          <t>Item</t>
        </is>
      </c>
    </row>
    <row r="276">
      <c r="B276" s="44" t="inlineStr">
        <is>
          <t>Smart Trainer</t>
        </is>
      </c>
      <c r="E276" s="50" t="inlineStr">
        <is>
          <t>Feint Attack</t>
        </is>
      </c>
      <c r="F276" s="46" t="n"/>
      <c r="Q276" s="47" t="inlineStr">
        <is>
          <t>Moves</t>
        </is>
      </c>
    </row>
    <row r="277">
      <c r="E277" s="61" t="inlineStr">
        <is>
          <t>Aqua Cutter</t>
        </is>
      </c>
      <c r="F277" s="46" t="n"/>
    </row>
    <row r="278">
      <c r="E278" s="61" t="inlineStr">
        <is>
          <t>Water Pulse</t>
        </is>
      </c>
      <c r="F278" s="46" t="n"/>
    </row>
    <row r="279">
      <c r="E279" s="50" t="inlineStr">
        <is>
          <t>Payback</t>
        </is>
      </c>
      <c r="F279" s="46" t="n"/>
    </row>
    <row r="281" ht="24" customHeight="1">
      <c r="B281" s="38" t="inlineStr">
        <is>
          <t>Wraithwood Forest</t>
        </is>
      </c>
      <c r="C281" s="39" t="n"/>
      <c r="D281" s="39" t="n"/>
      <c r="E281" s="39" t="n"/>
      <c r="F281" s="39" t="n"/>
      <c r="G281" s="39" t="n"/>
      <c r="H281" s="39" t="n"/>
      <c r="I281" s="39" t="n"/>
      <c r="J281" s="39" t="n"/>
      <c r="K281" s="39" t="n"/>
      <c r="L281" s="39" t="n"/>
      <c r="M281" s="39" t="n"/>
      <c r="N281" s="39" t="n"/>
      <c r="O281" s="39" t="n"/>
      <c r="P281" s="39" t="n"/>
      <c r="Q281" s="39" t="n"/>
    </row>
    <row r="283" ht="20" customHeight="1">
      <c r="B283" s="40" t="inlineStr">
        <is>
          <t>Bug Catcher</t>
        </is>
      </c>
      <c r="C283" s="41" t="n"/>
      <c r="D283" s="41" t="n"/>
      <c r="E283" s="42" t="inlineStr">
        <is>
          <t>Bug Catcher Desmond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IFERROR(_xlfn.IMAGE("https://play.pokemonshowdown.com/sprites/gen5/nincada.png"),"")</f>
        <v/>
      </c>
      <c r="G284" s="43">
        <f>IFERROR(_xlfn.IMAGE("https://play.pokemonshowdown.com/sprites/gen5/spinarak.png"),"")</f>
        <v/>
      </c>
      <c r="I284" s="43">
        <f>IFERROR(_xlfn.IMAGE("https://play.pokemonshowdown.com/sprites/gen5/shuppet.png"),"")</f>
        <v/>
      </c>
      <c r="Q284" s="44" t="inlineStr">
        <is>
          <t>Items: Potion</t>
        </is>
      </c>
    </row>
    <row r="285">
      <c r="E285" s="45" t="inlineStr">
        <is>
          <t>Lv 24 Nincada</t>
        </is>
      </c>
      <c r="F285" s="46" t="n"/>
      <c r="G285" s="45" t="inlineStr">
        <is>
          <t>Lv 24 Spinarak</t>
        </is>
      </c>
      <c r="H285" s="46" t="n"/>
      <c r="I285" s="45" t="inlineStr">
        <is>
          <t>Lv 24 Shuppet</t>
        </is>
      </c>
      <c r="J285" s="46" t="n"/>
      <c r="Q285" s="47" t="inlineStr">
        <is>
          <t>Pokémon</t>
        </is>
      </c>
    </row>
    <row r="286">
      <c r="E286" s="48" t="inlineStr">
        <is>
          <t>Naughty</t>
        </is>
      </c>
      <c r="F286" s="48" t="inlineStr">
        <is>
          <t>Compound Eyes</t>
        </is>
      </c>
      <c r="G286" s="48" t="inlineStr">
        <is>
          <t>Adamant</t>
        </is>
      </c>
      <c r="H286" s="48" t="inlineStr">
        <is>
          <t>Intimidate</t>
        </is>
      </c>
      <c r="I286" s="48" t="inlineStr">
        <is>
          <t>Modest</t>
        </is>
      </c>
      <c r="J286" s="48" t="inlineStr">
        <is>
          <t>Cursed Body</t>
        </is>
      </c>
      <c r="Q286" s="47" t="inlineStr">
        <is>
          <t>Nature / Ability</t>
        </is>
      </c>
    </row>
    <row r="287">
      <c r="B287" s="47" t="inlineStr">
        <is>
          <t>AI Flags:</t>
        </is>
      </c>
      <c r="E287" s="49" t="inlineStr">
        <is>
          <t>Silver Powder</t>
        </is>
      </c>
      <c r="F287" s="46" t="n"/>
      <c r="G287" s="49" t="inlineStr">
        <is>
          <t>Black Sludge</t>
        </is>
      </c>
      <c r="H287" s="46" t="n"/>
      <c r="I287" s="49" t="inlineStr">
        <is>
          <t>Bright Powder</t>
        </is>
      </c>
      <c r="J287" s="46" t="n"/>
      <c r="Q287" s="47" t="inlineStr">
        <is>
          <t>Item</t>
        </is>
      </c>
    </row>
    <row r="288">
      <c r="B288" s="44" t="inlineStr">
        <is>
          <t>Smart Trainer</t>
        </is>
      </c>
      <c r="E288" s="54" t="inlineStr">
        <is>
          <t>Bug Buzz</t>
        </is>
      </c>
      <c r="F288" s="46" t="n"/>
      <c r="G288" s="55" t="inlineStr">
        <is>
          <t>Poison Jab</t>
        </is>
      </c>
      <c r="H288" s="46" t="n"/>
      <c r="I288" s="67" t="inlineStr">
        <is>
          <t>Night Shade</t>
        </is>
      </c>
      <c r="J288" s="46" t="n"/>
      <c r="Q288" s="47" t="inlineStr">
        <is>
          <t>Moves</t>
        </is>
      </c>
    </row>
    <row r="289">
      <c r="E289" s="53" t="inlineStr">
        <is>
          <t>Dig</t>
        </is>
      </c>
      <c r="F289" s="46" t="n"/>
      <c r="G289" s="67" t="inlineStr">
        <is>
          <t>Shadow Sneak</t>
        </is>
      </c>
      <c r="H289" s="46" t="n"/>
      <c r="I289" s="67" t="inlineStr">
        <is>
          <t>Spite</t>
        </is>
      </c>
      <c r="J289" s="46" t="n"/>
    </row>
    <row r="290">
      <c r="E290" s="54" t="inlineStr">
        <is>
          <t>Leech Life</t>
        </is>
      </c>
      <c r="F290" s="46" t="n"/>
      <c r="G290" s="54" t="inlineStr">
        <is>
          <t>Bug Bite</t>
        </is>
      </c>
      <c r="H290" s="46" t="n"/>
      <c r="I290" s="67" t="inlineStr">
        <is>
          <t>Ominous Wind</t>
        </is>
      </c>
      <c r="J290" s="46" t="n"/>
    </row>
    <row r="291">
      <c r="E291" s="53" t="inlineStr">
        <is>
          <t>Mud-Slap</t>
        </is>
      </c>
      <c r="F291" s="46" t="n"/>
      <c r="G291" s="67" t="inlineStr">
        <is>
          <t>Night Shade</t>
        </is>
      </c>
      <c r="H291" s="46" t="n"/>
      <c r="I291" s="58" t="inlineStr">
        <is>
          <t>Will-O-Wisp</t>
        </is>
      </c>
      <c r="J291" s="46" t="n"/>
    </row>
    <row r="293" ht="20" customHeight="1">
      <c r="B293" s="40" t="inlineStr">
        <is>
          <t>Hex Maniac</t>
        </is>
      </c>
      <c r="C293" s="41" t="n"/>
      <c r="D293" s="41" t="n"/>
      <c r="E293" s="42" t="inlineStr">
        <is>
          <t>Hex Maniac Ottoline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IFERROR(_xlfn.IMAGE("https://play.pokemonshowdown.com/sprites/gen5/shuppet.png"),"")</f>
        <v/>
      </c>
      <c r="G294" s="43">
        <f>IFERROR(_xlfn.IMAGE("https://play.pokemonshowdown.com/sprites/gen5/duskull.png"),"")</f>
        <v/>
      </c>
      <c r="I294" s="43">
        <f>IFERROR(_xlfn.IMAGE("https://play.pokemonshowdown.com/sprites/gen5/roggenrola.png"),"")</f>
        <v/>
      </c>
      <c r="Q294" s="44" t="inlineStr">
        <is>
          <t>Items: Potion</t>
        </is>
      </c>
    </row>
    <row r="295">
      <c r="E295" s="45" t="inlineStr">
        <is>
          <t>Lv 25 Shuppet</t>
        </is>
      </c>
      <c r="F295" s="46" t="n"/>
      <c r="G295" s="45" t="inlineStr">
        <is>
          <t>Lv 25 Duskull</t>
        </is>
      </c>
      <c r="H295" s="46" t="n"/>
      <c r="I295" s="45" t="inlineStr">
        <is>
          <t>Lv 25 Roggenrola</t>
        </is>
      </c>
      <c r="J295" s="46" t="n"/>
      <c r="Q295" s="47" t="inlineStr">
        <is>
          <t>Pokémon</t>
        </is>
      </c>
    </row>
    <row r="296">
      <c r="E296" s="48" t="inlineStr">
        <is>
          <t>Modest</t>
        </is>
      </c>
      <c r="F296" s="48" t="inlineStr">
        <is>
          <t>Cursed Body</t>
        </is>
      </c>
      <c r="G296" s="48" t="inlineStr">
        <is>
          <t>Naughty</t>
        </is>
      </c>
      <c r="H296" s="48" t="inlineStr">
        <is>
          <t>Levitate</t>
        </is>
      </c>
      <c r="I296" s="48" t="inlineStr">
        <is>
          <t>Naughty</t>
        </is>
      </c>
      <c r="J296" s="48" t="inlineStr">
        <is>
          <t>Sturdy</t>
        </is>
      </c>
      <c r="Q296" s="47" t="inlineStr">
        <is>
          <t>Nature / Ability</t>
        </is>
      </c>
    </row>
    <row r="297">
      <c r="B297" s="47" t="inlineStr">
        <is>
          <t>AI Flags:</t>
        </is>
      </c>
      <c r="E297" s="49" t="inlineStr">
        <is>
          <t>Spell Tag</t>
        </is>
      </c>
      <c r="F297" s="46" t="n"/>
      <c r="G297" s="49" t="inlineStr">
        <is>
          <t>Lum Berry</t>
        </is>
      </c>
      <c r="H297" s="46" t="n"/>
      <c r="I297" s="49" t="inlineStr">
        <is>
          <t>Sitrus Berry</t>
        </is>
      </c>
      <c r="J297" s="46" t="n"/>
      <c r="Q297" s="47" t="inlineStr">
        <is>
          <t>Item</t>
        </is>
      </c>
    </row>
    <row r="298">
      <c r="B298" s="44" t="inlineStr">
        <is>
          <t>Smart Trainer</t>
        </is>
      </c>
      <c r="E298" s="67" t="inlineStr">
        <is>
          <t>Night Shade</t>
        </is>
      </c>
      <c r="F298" s="46" t="n"/>
      <c r="G298" s="67" t="inlineStr">
        <is>
          <t>Night Shade</t>
        </is>
      </c>
      <c r="H298" s="46" t="n"/>
      <c r="I298" s="62" t="inlineStr">
        <is>
          <t>Smack Down</t>
        </is>
      </c>
      <c r="J298" s="46" t="n"/>
      <c r="Q298" s="47" t="inlineStr">
        <is>
          <t>Moves</t>
        </is>
      </c>
    </row>
    <row r="299">
      <c r="E299" s="67" t="inlineStr">
        <is>
          <t>Spite</t>
        </is>
      </c>
      <c r="F299" s="46" t="n"/>
      <c r="G299" s="67" t="inlineStr">
        <is>
          <t>Confuse Ray</t>
        </is>
      </c>
      <c r="H299" s="46" t="n"/>
      <c r="I299" s="66" t="inlineStr">
        <is>
          <t>Iron Defense</t>
        </is>
      </c>
      <c r="J299" s="46" t="n"/>
    </row>
    <row r="300">
      <c r="E300" s="67" t="inlineStr">
        <is>
          <t>Ominous Wind</t>
        </is>
      </c>
      <c r="F300" s="46" t="n"/>
      <c r="G300" s="51" t="inlineStr">
        <is>
          <t>Double-Edge</t>
        </is>
      </c>
      <c r="H300" s="46" t="n"/>
      <c r="I300" s="51" t="inlineStr">
        <is>
          <t>Headbutt</t>
        </is>
      </c>
      <c r="J300" s="46" t="n"/>
    </row>
    <row r="301">
      <c r="E301" s="58" t="inlineStr">
        <is>
          <t>Will-O-Wisp</t>
        </is>
      </c>
      <c r="F301" s="46" t="n"/>
      <c r="G301" s="63" t="inlineStr">
        <is>
          <t>Future Sight</t>
        </is>
      </c>
      <c r="H301" s="46" t="n"/>
      <c r="I301" s="53" t="inlineStr">
        <is>
          <t>Mud-Slap</t>
        </is>
      </c>
      <c r="J301" s="46" t="n"/>
    </row>
    <row r="303" ht="20" customHeight="1">
      <c r="B303" s="40" t="inlineStr">
        <is>
          <t>Hiker</t>
        </is>
      </c>
      <c r="C303" s="41" t="n"/>
      <c r="D303" s="41" t="n"/>
      <c r="E303" s="42" t="inlineStr">
        <is>
          <t>Hiker Rufus</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IFERROR(_xlfn.IMAGE("https://play.pokemonshowdown.com/sprites/gen5/roggenrola.png"),"")</f>
        <v/>
      </c>
      <c r="G304" s="43">
        <f>IFERROR(_xlfn.IMAGE("https://play.pokemonshowdown.com/sprites/gen5/aron.png"),"")</f>
        <v/>
      </c>
      <c r="I304" s="43">
        <f>IFERROR(_xlfn.IMAGE("https://play.pokemonshowdown.com/sprites/gen5/nosepass.png"),"")</f>
        <v/>
      </c>
      <c r="Q304" s="44" t="inlineStr">
        <is>
          <t>Items: Potion</t>
        </is>
      </c>
    </row>
    <row r="305">
      <c r="E305" s="45" t="inlineStr">
        <is>
          <t>Lv 26 Roggenrola</t>
        </is>
      </c>
      <c r="F305" s="46" t="n"/>
      <c r="G305" s="45" t="inlineStr">
        <is>
          <t>Lv 26 Aron</t>
        </is>
      </c>
      <c r="H305" s="46" t="n"/>
      <c r="I305" s="45" t="inlineStr">
        <is>
          <t>Lv 26 Nosepass</t>
        </is>
      </c>
      <c r="J305" s="46" t="n"/>
      <c r="Q305" s="47" t="inlineStr">
        <is>
          <t>Pokémon</t>
        </is>
      </c>
    </row>
    <row r="306">
      <c r="E306" s="48" t="inlineStr">
        <is>
          <t>Naughty</t>
        </is>
      </c>
      <c r="F306" s="48" t="inlineStr">
        <is>
          <t>Sturdy</t>
        </is>
      </c>
      <c r="G306" s="48" t="inlineStr">
        <is>
          <t>Naughty</t>
        </is>
      </c>
      <c r="H306" s="48" t="inlineStr">
        <is>
          <t>Rock Head</t>
        </is>
      </c>
      <c r="I306" s="48" t="inlineStr">
        <is>
          <t>Adamant</t>
        </is>
      </c>
      <c r="J306" s="48" t="inlineStr">
        <is>
          <t>Solid Rock</t>
        </is>
      </c>
      <c r="Q306" s="47" t="inlineStr">
        <is>
          <t>Nature / Ability</t>
        </is>
      </c>
    </row>
    <row r="307">
      <c r="B307" s="47" t="inlineStr">
        <is>
          <t>AI Flags:</t>
        </is>
      </c>
      <c r="E307" s="49" t="inlineStr">
        <is>
          <t>Sitrus Berry</t>
        </is>
      </c>
      <c r="F307" s="46" t="n"/>
      <c r="G307" s="49" t="inlineStr">
        <is>
          <t>Metal Coat</t>
        </is>
      </c>
      <c r="H307" s="46" t="n"/>
      <c r="I307" s="49" t="inlineStr">
        <is>
          <t>Wide Lens</t>
        </is>
      </c>
      <c r="J307" s="46" t="n"/>
      <c r="Q307" s="47" t="inlineStr">
        <is>
          <t>Item</t>
        </is>
      </c>
    </row>
    <row r="308">
      <c r="B308" s="44" t="inlineStr">
        <is>
          <t>Smart Trainer</t>
        </is>
      </c>
      <c r="E308" s="62" t="inlineStr">
        <is>
          <t>Smack Down</t>
        </is>
      </c>
      <c r="F308" s="46" t="n"/>
      <c r="G308" s="66" t="inlineStr">
        <is>
          <t>Iron Head</t>
        </is>
      </c>
      <c r="H308" s="46" t="n"/>
      <c r="I308" s="51" t="inlineStr">
        <is>
          <t>Headbutt</t>
        </is>
      </c>
      <c r="J308" s="46" t="n"/>
      <c r="Q308" s="47" t="inlineStr">
        <is>
          <t>Moves</t>
        </is>
      </c>
    </row>
    <row r="309">
      <c r="E309" s="66" t="inlineStr">
        <is>
          <t>Iron Defense</t>
        </is>
      </c>
      <c r="F309" s="46" t="n"/>
      <c r="G309" s="51" t="inlineStr">
        <is>
          <t>Headbutt</t>
        </is>
      </c>
      <c r="H309" s="46" t="n"/>
      <c r="I309" s="62" t="inlineStr">
        <is>
          <t>Rock Slide</t>
        </is>
      </c>
      <c r="J309" s="46" t="n"/>
    </row>
    <row r="310">
      <c r="E310" s="51" t="inlineStr">
        <is>
          <t>Headbutt</t>
        </is>
      </c>
      <c r="F310" s="46" t="n"/>
      <c r="G310" s="51" t="inlineStr">
        <is>
          <t>Take Down</t>
        </is>
      </c>
      <c r="H310" s="46" t="n"/>
      <c r="I310" s="65" t="inlineStr">
        <is>
          <t>Seismic Toss</t>
        </is>
      </c>
      <c r="J310" s="46" t="n"/>
    </row>
    <row r="311">
      <c r="E311" s="53" t="inlineStr">
        <is>
          <t>Mud-Slap</t>
        </is>
      </c>
      <c r="F311" s="46" t="n"/>
      <c r="G311" s="66" t="inlineStr">
        <is>
          <t>Flash Cannon</t>
        </is>
      </c>
      <c r="H311" s="46" t="n"/>
      <c r="I311" s="66" t="inlineStr">
        <is>
          <t>Iron Head</t>
        </is>
      </c>
      <c r="J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IFERROR(_xlfn.IMAGE("https://play.pokemonshowdown.com/sprites/gen5/sneasel.png"),"")</f>
        <v/>
      </c>
      <c r="G314" s="43">
        <f>IFERROR(_xlfn.IMAGE("https://play.pokemonshowdown.com/sprites/gen5/palpitoad.png"),"")</f>
        <v/>
      </c>
      <c r="I314" s="43">
        <f>IFERROR(_xlfn.IMAGE("https://play.pokemonshowdown.com/sprites/gen5/yanma.png"),"")</f>
        <v/>
      </c>
      <c r="K314" s="43">
        <f>IFERROR(_xlfn.IMAGE("https://play.pokemonshowdown.com/sprites/gen5/sealeo.png"),"")</f>
        <v/>
      </c>
      <c r="M314" s="43">
        <f>IFERROR(_xlfn.IMAGE("https://play.pokemonshowdown.com/sprites/gen5/magmar.png"),"")</f>
        <v/>
      </c>
      <c r="Q314" s="44" t="inlineStr">
        <is>
          <t>Forced on sight (range 4)</t>
        </is>
      </c>
    </row>
    <row r="315">
      <c r="E315" s="45" t="inlineStr">
        <is>
          <t>Lv 27 Sneasel</t>
        </is>
      </c>
      <c r="F315" s="46" t="n"/>
      <c r="G315" s="45" t="inlineStr">
        <is>
          <t>Lv 27 Palpitoad</t>
        </is>
      </c>
      <c r="H315" s="46" t="n"/>
      <c r="I315" s="45" t="inlineStr">
        <is>
          <t>Lv 27 Yanma</t>
        </is>
      </c>
      <c r="J315" s="46" t="n"/>
      <c r="K315" s="45" t="inlineStr">
        <is>
          <t>Lv 27 Sealeo</t>
        </is>
      </c>
      <c r="L315" s="46" t="n"/>
      <c r="M315" s="45" t="inlineStr">
        <is>
          <t>Lv 27 Magmar</t>
        </is>
      </c>
      <c r="N315" s="46" t="n"/>
      <c r="Q315" s="47" t="inlineStr">
        <is>
          <t>Pokémon</t>
        </is>
      </c>
    </row>
    <row r="316">
      <c r="E316" s="48" t="inlineStr">
        <is>
          <t>Jolly</t>
        </is>
      </c>
      <c r="F316" s="48" t="inlineStr">
        <is>
          <t>Inner Focus</t>
        </is>
      </c>
      <c r="G316" s="48" t="inlineStr">
        <is>
          <t>Modest</t>
        </is>
      </c>
      <c r="H316" s="48" t="inlineStr">
        <is>
          <t>Water Absorb</t>
        </is>
      </c>
      <c r="I316" s="48" t="inlineStr">
        <is>
          <t>Modest</t>
        </is>
      </c>
      <c r="J316" s="48" t="inlineStr">
        <is>
          <t>Speed Boost</t>
        </is>
      </c>
      <c r="K316" s="48" t="inlineStr">
        <is>
          <t>Modest</t>
        </is>
      </c>
      <c r="L316" s="48" t="inlineStr">
        <is>
          <t>Thick Fat</t>
        </is>
      </c>
      <c r="M316" s="48" t="inlineStr">
        <is>
          <t>Timid</t>
        </is>
      </c>
      <c r="N316" s="48" t="inlineStr">
        <is>
          <t>Flame Body</t>
        </is>
      </c>
      <c r="Q316" s="47" t="inlineStr">
        <is>
          <t>Nature / Ability</t>
        </is>
      </c>
    </row>
    <row r="317">
      <c r="B317" s="47" t="inlineStr">
        <is>
          <t>AI Flags:</t>
        </is>
      </c>
      <c r="E317" s="49" t="inlineStr">
        <is>
          <t>Focus Sash</t>
        </is>
      </c>
      <c r="F317" s="46" t="n"/>
      <c r="G317" s="49" t="inlineStr">
        <is>
          <t>Rindo Berry</t>
        </is>
      </c>
      <c r="H317" s="46" t="n"/>
      <c r="I317" s="49" t="inlineStr">
        <is>
          <t>Sharp Beak</t>
        </is>
      </c>
      <c r="J317" s="46" t="n"/>
      <c r="K317" s="49" t="inlineStr">
        <is>
          <t>Sitrus Berry</t>
        </is>
      </c>
      <c r="L317" s="46" t="n"/>
      <c r="M317" s="49" t="inlineStr">
        <is>
          <t>Charcoal</t>
        </is>
      </c>
      <c r="N317" s="46" t="n"/>
      <c r="Q317" s="47" t="inlineStr">
        <is>
          <t>Item</t>
        </is>
      </c>
    </row>
    <row r="318">
      <c r="B318" s="44" t="inlineStr">
        <is>
          <t>Smart Trainer</t>
        </is>
      </c>
      <c r="E318" s="51" t="inlineStr">
        <is>
          <t>Fake Out</t>
        </is>
      </c>
      <c r="F318" s="46" t="n"/>
      <c r="G318" s="61" t="inlineStr">
        <is>
          <t>Scald</t>
        </is>
      </c>
      <c r="H318" s="46" t="n"/>
      <c r="I318" s="60" t="inlineStr">
        <is>
          <t>Air Slash</t>
        </is>
      </c>
      <c r="J318" s="46" t="n"/>
      <c r="K318" s="61" t="inlineStr">
        <is>
          <t>Whirlpool</t>
        </is>
      </c>
      <c r="L318" s="46" t="n"/>
      <c r="M318" s="58" t="inlineStr">
        <is>
          <t>Flamethrower</t>
        </is>
      </c>
      <c r="N318" s="46" t="n"/>
      <c r="Q318" s="47" t="inlineStr">
        <is>
          <t>Moves</t>
        </is>
      </c>
    </row>
    <row r="319">
      <c r="E319" s="64" t="inlineStr">
        <is>
          <t>Ice Punch</t>
        </is>
      </c>
      <c r="F319" s="46" t="n"/>
      <c r="G319" s="53" t="inlineStr">
        <is>
          <t>Earth Power</t>
        </is>
      </c>
      <c r="H319" s="46" t="n"/>
      <c r="I319" s="54" t="inlineStr">
        <is>
          <t>Bug Buzz</t>
        </is>
      </c>
      <c r="J319" s="46" t="n"/>
      <c r="K319" s="64" t="inlineStr">
        <is>
          <t>Aurora Beam</t>
        </is>
      </c>
      <c r="L319" s="46" t="n"/>
      <c r="M319" s="63" t="inlineStr">
        <is>
          <t>Psychic</t>
        </is>
      </c>
      <c r="N319" s="46" t="n"/>
    </row>
    <row r="320">
      <c r="E320" s="50" t="inlineStr">
        <is>
          <t>Feint Attack</t>
        </is>
      </c>
      <c r="F320" s="46" t="n"/>
      <c r="G320" s="55" t="inlineStr">
        <is>
          <t>Sludge Bomb</t>
        </is>
      </c>
      <c r="H320" s="46" t="n"/>
      <c r="I320" s="59" t="inlineStr">
        <is>
          <t>Giga Drain</t>
        </is>
      </c>
      <c r="J320" s="46" t="n"/>
      <c r="K320" s="51" t="inlineStr">
        <is>
          <t>Body Slam</t>
        </is>
      </c>
      <c r="L320" s="46" t="n"/>
      <c r="M320" s="65" t="inlineStr">
        <is>
          <t>Mach Punch</t>
        </is>
      </c>
      <c r="N320" s="46" t="n"/>
    </row>
    <row r="321">
      <c r="E321" s="50" t="inlineStr">
        <is>
          <t>Taunt</t>
        </is>
      </c>
      <c r="F321" s="46" t="n"/>
      <c r="G321" s="64" t="inlineStr">
        <is>
          <t>Icy Wind</t>
        </is>
      </c>
      <c r="H321" s="46" t="n"/>
      <c r="I321" s="51" t="inlineStr">
        <is>
          <t>Protect</t>
        </is>
      </c>
      <c r="J321" s="46" t="n"/>
      <c r="K321" s="51" t="inlineStr">
        <is>
          <t>Encore</t>
        </is>
      </c>
      <c r="L321" s="46" t="n"/>
      <c r="M321" s="67" t="inlineStr">
        <is>
          <t>Confuse Ray</t>
        </is>
      </c>
      <c r="N321" s="46" t="n"/>
    </row>
    <row r="323" ht="20" customHeight="1">
      <c r="B323" s="40" t="inlineStr">
        <is>
          <t>Team Aqua</t>
        </is>
      </c>
      <c r="C323" s="41" t="n"/>
      <c r="D323" s="41" t="n"/>
      <c r="E323" s="42" t="inlineStr">
        <is>
          <t>Team Aqua Grunt (Rematch 1)</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IFERROR(_xlfn.IMAGE("https://play.pokemonshowdown.com/sprites/gen5/pelipper.png"),"")</f>
        <v/>
      </c>
      <c r="G324" s="43">
        <f>IFERROR(_xlfn.IMAGE("https://play.pokemonshowdown.com/sprites/gen5/marshtomp.png"),"")</f>
        <v/>
      </c>
      <c r="I324" s="43">
        <f>IFERROR(_xlfn.IMAGE("https://play.pokemonshowdown.com/sprites/gen5/lombre.png"),"")</f>
        <v/>
      </c>
      <c r="K324" s="43">
        <f>IFERROR(_xlfn.IMAGE("https://play.pokemonshowdown.com/sprites/gen5/flaaffy.png"),"")</f>
        <v/>
      </c>
      <c r="M324" s="43">
        <f>IFERROR(_xlfn.IMAGE("https://play.pokemonshowdown.com/sprites/gen5/sliggoo.png"),"")</f>
        <v/>
      </c>
      <c r="Q324" s="44" t="inlineStr">
        <is>
          <t>Forced on sight (range 3)</t>
        </is>
      </c>
    </row>
    <row r="325">
      <c r="E325" s="45" t="inlineStr">
        <is>
          <t>Lv 27 Pelipper</t>
        </is>
      </c>
      <c r="F325" s="46" t="n"/>
      <c r="G325" s="45" t="inlineStr">
        <is>
          <t>Lv 27 Marshtomp</t>
        </is>
      </c>
      <c r="H325" s="46" t="n"/>
      <c r="I325" s="45" t="inlineStr">
        <is>
          <t>Lv 27 Lombre</t>
        </is>
      </c>
      <c r="J325" s="46" t="n"/>
      <c r="K325" s="45" t="inlineStr">
        <is>
          <t>Lv 27 Flaaffy</t>
        </is>
      </c>
      <c r="L325" s="46" t="n"/>
      <c r="M325" s="45" t="inlineStr">
        <is>
          <t>Lv 27 Sliggoo</t>
        </is>
      </c>
      <c r="N325" s="46" t="n"/>
      <c r="Q325" s="47" t="inlineStr">
        <is>
          <t>Pokémon</t>
        </is>
      </c>
    </row>
    <row r="326">
      <c r="E326" s="48" t="inlineStr">
        <is>
          <t>Bold</t>
        </is>
      </c>
      <c r="F326" s="48" t="inlineStr">
        <is>
          <t>Drizzle</t>
        </is>
      </c>
      <c r="G326" s="48" t="inlineStr">
        <is>
          <t>Adamant</t>
        </is>
      </c>
      <c r="H326" s="48" t="inlineStr">
        <is>
          <t>Torrent</t>
        </is>
      </c>
      <c r="I326" s="48" t="inlineStr">
        <is>
          <t>Modest</t>
        </is>
      </c>
      <c r="J326" s="48" t="inlineStr">
        <is>
          <t>Swift Swim</t>
        </is>
      </c>
      <c r="K326" s="48" t="inlineStr">
        <is>
          <t>Modest</t>
        </is>
      </c>
      <c r="L326" s="48" t="inlineStr">
        <is>
          <t>Static</t>
        </is>
      </c>
      <c r="M326" s="48" t="inlineStr">
        <is>
          <t>Calm</t>
        </is>
      </c>
      <c r="N326" s="48" t="inlineStr">
        <is>
          <t>Hydration</t>
        </is>
      </c>
      <c r="Q326" s="47" t="inlineStr">
        <is>
          <t>Nature / Ability</t>
        </is>
      </c>
    </row>
    <row r="327">
      <c r="B327" s="47" t="inlineStr">
        <is>
          <t>AI Flags:</t>
        </is>
      </c>
      <c r="E327" s="49" t="inlineStr">
        <is>
          <t>Damp Rock</t>
        </is>
      </c>
      <c r="F327" s="46" t="n"/>
      <c r="G327" s="49" t="inlineStr">
        <is>
          <t>Rindo Berry</t>
        </is>
      </c>
      <c r="H327" s="46" t="n"/>
      <c r="I327" s="49" t="inlineStr">
        <is>
          <t>Mystic Water</t>
        </is>
      </c>
      <c r="J327" s="46" t="n"/>
      <c r="K327" s="49" t="inlineStr">
        <is>
          <t>Magnet</t>
        </is>
      </c>
      <c r="L327" s="46" t="n"/>
      <c r="M327" s="49" t="inlineStr">
        <is>
          <t>Bright Powder</t>
        </is>
      </c>
      <c r="N327" s="46" t="n"/>
      <c r="Q327" s="47" t="inlineStr">
        <is>
          <t>Item</t>
        </is>
      </c>
    </row>
    <row r="328">
      <c r="B328" s="44" t="inlineStr">
        <is>
          <t>Smart Trainer</t>
        </is>
      </c>
      <c r="E328" s="61" t="inlineStr">
        <is>
          <t>Scald</t>
        </is>
      </c>
      <c r="F328" s="46" t="n"/>
      <c r="G328" s="61" t="inlineStr">
        <is>
          <t>Aqua Tail</t>
        </is>
      </c>
      <c r="H328" s="46" t="n"/>
      <c r="I328" s="61" t="inlineStr">
        <is>
          <t>Surf</t>
        </is>
      </c>
      <c r="J328" s="46" t="n"/>
      <c r="K328" s="52" t="inlineStr">
        <is>
          <t>Thunder</t>
        </is>
      </c>
      <c r="L328" s="46" t="n"/>
      <c r="M328" s="68" t="inlineStr">
        <is>
          <t>Dragon Pulse</t>
        </is>
      </c>
      <c r="N328" s="46" t="n"/>
      <c r="Q328" s="47" t="inlineStr">
        <is>
          <t>Moves</t>
        </is>
      </c>
    </row>
    <row r="329">
      <c r="E329" s="60" t="inlineStr">
        <is>
          <t>Air Slash</t>
        </is>
      </c>
      <c r="F329" s="46" t="n"/>
      <c r="G329" s="53" t="inlineStr">
        <is>
          <t>Bulldoze</t>
        </is>
      </c>
      <c r="H329" s="46" t="n"/>
      <c r="I329" s="59" t="inlineStr">
        <is>
          <t>Giga Drain</t>
        </is>
      </c>
      <c r="J329" s="46" t="n"/>
      <c r="K329" s="62" t="inlineStr">
        <is>
          <t>Power Gem</t>
        </is>
      </c>
      <c r="L329" s="46" t="n"/>
      <c r="M329" s="52" t="inlineStr">
        <is>
          <t>Thunder</t>
        </is>
      </c>
      <c r="N329" s="46" t="n"/>
    </row>
    <row r="330">
      <c r="E330" s="60" t="inlineStr">
        <is>
          <t>Roost</t>
        </is>
      </c>
      <c r="F330" s="46" t="n"/>
      <c r="G330" s="62" t="inlineStr">
        <is>
          <t>Rock Slide</t>
        </is>
      </c>
      <c r="H330" s="46" t="n"/>
      <c r="I330" s="64" t="inlineStr">
        <is>
          <t>Ice Beam</t>
        </is>
      </c>
      <c r="J330" s="46" t="n"/>
      <c r="K330" s="52" t="inlineStr">
        <is>
          <t>Thunder Wave</t>
        </is>
      </c>
      <c r="L330" s="46" t="n"/>
      <c r="M330" s="63" t="inlineStr">
        <is>
          <t>Rest</t>
        </is>
      </c>
      <c r="N330" s="46" t="n"/>
    </row>
    <row r="331">
      <c r="E331" s="54" t="inlineStr">
        <is>
          <t>U-turn</t>
        </is>
      </c>
      <c r="F331" s="46" t="n"/>
      <c r="G331" s="64" t="inlineStr">
        <is>
          <t>Ice Punch</t>
        </is>
      </c>
      <c r="H331" s="46" t="n"/>
      <c r="I331" s="51" t="inlineStr">
        <is>
          <t>Fake Out</t>
        </is>
      </c>
      <c r="J331" s="46" t="n"/>
      <c r="K331" s="54" t="inlineStr">
        <is>
          <t>Signal Beam</t>
        </is>
      </c>
      <c r="L331" s="46" t="n"/>
      <c r="M331" s="55" t="inlineStr">
        <is>
          <t>Acid Spray</t>
        </is>
      </c>
      <c r="N331" s="46" t="n"/>
    </row>
    <row r="333" ht="20" customHeight="1">
      <c r="B333" s="40" t="inlineStr">
        <is>
          <t>Team Aqua</t>
        </is>
      </c>
      <c r="C333" s="41" t="n"/>
      <c r="D333" s="41" t="n"/>
      <c r="E333" s="42" t="inlineStr">
        <is>
          <t>Team Aqua Grunt (Rematch 2)</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IFERROR(_xlfn.IMAGE("https://play.pokemonshowdown.com/sprites/gen5/qwilfish.png"),"")</f>
        <v/>
      </c>
      <c r="G334" s="43">
        <f>IFERROR(_xlfn.IMAGE("https://play.pokemonshowdown.com/sprites/gen5/dugtrio.png"),"")</f>
        <v/>
      </c>
      <c r="I334" s="43">
        <f>IFERROR(_xlfn.IMAGE("https://play.pokemonshowdown.com/sprites/gen5/wobbuffet.png"),"")</f>
        <v/>
      </c>
      <c r="K334" s="43">
        <f>IFERROR(_xlfn.IMAGE("https://play.pokemonshowdown.com/sprites/gen5/electabuzz.png"),"")</f>
        <v/>
      </c>
      <c r="M334" s="43">
        <f>IFERROR(_xlfn.IMAGE("https://play.pokemonshowdown.com/sprites/gen5/drowzee.png"),"")</f>
        <v/>
      </c>
      <c r="Q334" s="44" t="inlineStr">
        <is>
          <t>Forced on sight (range 4)</t>
        </is>
      </c>
    </row>
    <row r="335">
      <c r="E335" s="45" t="inlineStr">
        <is>
          <t>Lv 27 Qwilfish</t>
        </is>
      </c>
      <c r="F335" s="46" t="n"/>
      <c r="G335" s="45" t="inlineStr">
        <is>
          <t>Lv 27 Dugtrio</t>
        </is>
      </c>
      <c r="H335" s="46" t="n"/>
      <c r="I335" s="45" t="inlineStr">
        <is>
          <t>Lv 27 Wobbuffet</t>
        </is>
      </c>
      <c r="J335" s="46" t="n"/>
      <c r="K335" s="45" t="inlineStr">
        <is>
          <t>Lv 27 Electabuzz</t>
        </is>
      </c>
      <c r="L335" s="46" t="n"/>
      <c r="M335" s="45" t="inlineStr">
        <is>
          <t>Lv 27 Drowzee</t>
        </is>
      </c>
      <c r="N335" s="46" t="n"/>
      <c r="Q335" s="47" t="inlineStr">
        <is>
          <t>Pokémon</t>
        </is>
      </c>
    </row>
    <row r="336">
      <c r="E336" s="48" t="inlineStr">
        <is>
          <t>Jolly</t>
        </is>
      </c>
      <c r="F336" s="48" t="inlineStr">
        <is>
          <t>Intimidate</t>
        </is>
      </c>
      <c r="G336" s="48" t="inlineStr">
        <is>
          <t>Jolly</t>
        </is>
      </c>
      <c r="H336" s="48" t="inlineStr">
        <is>
          <t>Arena Trap</t>
        </is>
      </c>
      <c r="I336" s="48" t="inlineStr">
        <is>
          <t>Calm</t>
        </is>
      </c>
      <c r="J336" s="48" t="inlineStr">
        <is>
          <t>Shadow Tag</t>
        </is>
      </c>
      <c r="K336" s="48" t="inlineStr">
        <is>
          <t>Timid</t>
        </is>
      </c>
      <c r="L336" s="48" t="inlineStr">
        <is>
          <t>Static</t>
        </is>
      </c>
      <c r="M336" s="48" t="inlineStr">
        <is>
          <t>Calm</t>
        </is>
      </c>
      <c r="N336" s="48" t="inlineStr">
        <is>
          <t>Bad Dreams</t>
        </is>
      </c>
      <c r="Q336" s="47" t="inlineStr">
        <is>
          <t>Nature / Ability</t>
        </is>
      </c>
    </row>
    <row r="337">
      <c r="B337" s="47" t="inlineStr">
        <is>
          <t>AI Flags:</t>
        </is>
      </c>
      <c r="E337" s="49" t="inlineStr">
        <is>
          <t>Sitrus Berry</t>
        </is>
      </c>
      <c r="F337" s="46" t="n"/>
      <c r="G337" s="49" t="inlineStr">
        <is>
          <t>Soft Sand</t>
        </is>
      </c>
      <c r="H337" s="46" t="n"/>
      <c r="I337" s="49" t="inlineStr">
        <is>
          <t>Leftovers</t>
        </is>
      </c>
      <c r="J337" s="46" t="n"/>
      <c r="K337" s="49" t="inlineStr">
        <is>
          <t>Magnet</t>
        </is>
      </c>
      <c r="L337" s="46" t="n"/>
      <c r="M337" s="49" t="inlineStr">
        <is>
          <t>Eviolite</t>
        </is>
      </c>
      <c r="N337" s="46" t="n"/>
      <c r="Q337" s="47" t="inlineStr">
        <is>
          <t>Item</t>
        </is>
      </c>
    </row>
    <row r="338">
      <c r="B338" s="44" t="inlineStr">
        <is>
          <t>Smart Trainer</t>
        </is>
      </c>
      <c r="E338" s="61" t="inlineStr">
        <is>
          <t>Waterfall</t>
        </is>
      </c>
      <c r="F338" s="46" t="n"/>
      <c r="G338" s="53" t="inlineStr">
        <is>
          <t>Earthquake</t>
        </is>
      </c>
      <c r="H338" s="46" t="n"/>
      <c r="I338" s="65" t="inlineStr">
        <is>
          <t>Counter</t>
        </is>
      </c>
      <c r="J338" s="46" t="n"/>
      <c r="K338" s="52" t="inlineStr">
        <is>
          <t>Thunderbolt</t>
        </is>
      </c>
      <c r="L338" s="46" t="n"/>
      <c r="M338" s="63" t="inlineStr">
        <is>
          <t>Hypnosis</t>
        </is>
      </c>
      <c r="N338" s="46" t="n"/>
      <c r="Q338" s="47" t="inlineStr">
        <is>
          <t>Moves</t>
        </is>
      </c>
    </row>
    <row r="339">
      <c r="E339" s="55" t="inlineStr">
        <is>
          <t>Poison Jab</t>
        </is>
      </c>
      <c r="F339" s="46" t="n"/>
      <c r="G339" s="62" t="inlineStr">
        <is>
          <t>Rock Slide</t>
        </is>
      </c>
      <c r="H339" s="46" t="n"/>
      <c r="I339" s="63" t="inlineStr">
        <is>
          <t>Mirror Coat</t>
        </is>
      </c>
      <c r="J339" s="46" t="n"/>
      <c r="K339" s="65" t="inlineStr">
        <is>
          <t>Low Kick</t>
        </is>
      </c>
      <c r="L339" s="46" t="n"/>
      <c r="M339" s="63" t="inlineStr">
        <is>
          <t>Dream Eater</t>
        </is>
      </c>
      <c r="N339" s="46" t="n"/>
    </row>
    <row r="340">
      <c r="E340" s="53" t="inlineStr">
        <is>
          <t>Spikes</t>
        </is>
      </c>
      <c r="F340" s="46" t="n"/>
      <c r="G340" s="50" t="inlineStr">
        <is>
          <t>Sucker Punch</t>
        </is>
      </c>
      <c r="H340" s="46" t="n"/>
      <c r="I340" s="56" t="inlineStr">
        <is>
          <t>-</t>
        </is>
      </c>
      <c r="J340" s="46" t="n"/>
      <c r="K340" s="54" t="inlineStr">
        <is>
          <t>Signal Beam</t>
        </is>
      </c>
      <c r="L340" s="46" t="n"/>
      <c r="M340" s="63" t="inlineStr">
        <is>
          <t>Psychic</t>
        </is>
      </c>
      <c r="N340" s="46" t="n"/>
    </row>
    <row r="341">
      <c r="E341" s="50" t="inlineStr">
        <is>
          <t>Taunt</t>
        </is>
      </c>
      <c r="F341" s="46" t="n"/>
      <c r="G341" s="60" t="inlineStr">
        <is>
          <t>Aerial Ace</t>
        </is>
      </c>
      <c r="H341" s="46" t="n"/>
      <c r="I341" s="56" t="inlineStr">
        <is>
          <t>-</t>
        </is>
      </c>
      <c r="J341" s="46" t="n"/>
      <c r="K341" s="63" t="inlineStr">
        <is>
          <t>Light Screen</t>
        </is>
      </c>
      <c r="L341" s="46" t="n"/>
      <c r="M341" s="51" t="inlineStr">
        <is>
          <t>Substitute</t>
        </is>
      </c>
      <c r="N341" s="46" t="n"/>
    </row>
    <row r="343" ht="20" customHeight="1">
      <c r="B343" s="40" t="inlineStr">
        <is>
          <t>Team Aqua</t>
        </is>
      </c>
      <c r="C343" s="41" t="n"/>
      <c r="D343" s="41" t="n"/>
      <c r="E343" s="42" t="inlineStr">
        <is>
          <t>Team Aqua Grunt (Rematch 3)</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IFERROR(_xlfn.IMAGE("https://play.pokemonshowdown.com/sprites/gen5/ledian.png"),"")</f>
        <v/>
      </c>
      <c r="G344" s="43">
        <f>IFERROR(_xlfn.IMAGE("https://play.pokemonshowdown.com/sprites/gen5/gurdurr.png"),"")</f>
        <v/>
      </c>
      <c r="I344" s="43">
        <f>IFERROR(_xlfn.IMAGE("https://play.pokemonshowdown.com/sprites/gen5/duosion.png"),"")</f>
        <v/>
      </c>
      <c r="K344" s="43">
        <f>IFERROR(_xlfn.IMAGE("https://play.pokemonshowdown.com/sprites/gen5/octillery.png"),"")</f>
        <v/>
      </c>
      <c r="M344" s="43">
        <f>IFERROR(_xlfn.IMAGE("https://play.pokemonshowdown.com/sprites/gen5/wartortle.png"),"")</f>
        <v/>
      </c>
      <c r="Q344" s="44" t="inlineStr">
        <is>
          <t>Forced on sight (range 4)</t>
        </is>
      </c>
    </row>
    <row r="345">
      <c r="E345" s="45" t="inlineStr">
        <is>
          <t>Lv 27 Ledian</t>
        </is>
      </c>
      <c r="F345" s="46" t="n"/>
      <c r="G345" s="45" t="inlineStr">
        <is>
          <t>Lv 27 Gurdurr</t>
        </is>
      </c>
      <c r="H345" s="46" t="n"/>
      <c r="I345" s="45" t="inlineStr">
        <is>
          <t>Lv 27 Duosion</t>
        </is>
      </c>
      <c r="J345" s="46" t="n"/>
      <c r="K345" s="45" t="inlineStr">
        <is>
          <t>Lv 25 Octillery</t>
        </is>
      </c>
      <c r="L345" s="46" t="n"/>
      <c r="M345" s="45" t="inlineStr">
        <is>
          <t>Lv 27 Wartortle</t>
        </is>
      </c>
      <c r="N345" s="46" t="n"/>
      <c r="Q345" s="47" t="inlineStr">
        <is>
          <t>Pokémon</t>
        </is>
      </c>
    </row>
    <row r="346">
      <c r="E346" s="48" t="inlineStr">
        <is>
          <t>Timid</t>
        </is>
      </c>
      <c r="F346" s="48" t="inlineStr">
        <is>
          <t>Prankster</t>
        </is>
      </c>
      <c r="G346" s="48" t="inlineStr">
        <is>
          <t>Adamant</t>
        </is>
      </c>
      <c r="H346" s="48" t="inlineStr">
        <is>
          <t>Guts</t>
        </is>
      </c>
      <c r="I346" s="48" t="inlineStr">
        <is>
          <t>Modest</t>
        </is>
      </c>
      <c r="J346" s="48" t="inlineStr">
        <is>
          <t>Magic Guard</t>
        </is>
      </c>
      <c r="K346" s="48" t="inlineStr">
        <is>
          <t>Modest</t>
        </is>
      </c>
      <c r="L346" s="48" t="inlineStr">
        <is>
          <t>Sniper</t>
        </is>
      </c>
      <c r="M346" s="48" t="inlineStr">
        <is>
          <t>Modest</t>
        </is>
      </c>
      <c r="N346" s="48" t="inlineStr">
        <is>
          <t>Torrent</t>
        </is>
      </c>
      <c r="Q346" s="47" t="inlineStr">
        <is>
          <t>Nature / Ability</t>
        </is>
      </c>
    </row>
    <row r="347">
      <c r="B347" s="47" t="inlineStr">
        <is>
          <t>AI Flags:</t>
        </is>
      </c>
      <c r="E347" s="49" t="inlineStr">
        <is>
          <t>Light Clay</t>
        </is>
      </c>
      <c r="F347" s="46" t="n"/>
      <c r="G347" s="49" t="inlineStr">
        <is>
          <t>Flame Orb</t>
        </is>
      </c>
      <c r="H347" s="46" t="n"/>
      <c r="I347" s="49" t="inlineStr">
        <is>
          <t>Twisted Spoon</t>
        </is>
      </c>
      <c r="J347" s="46" t="n"/>
      <c r="K347" s="49" t="inlineStr">
        <is>
          <t>Scope Lens</t>
        </is>
      </c>
      <c r="L347" s="46" t="n"/>
      <c r="M347" s="49" t="inlineStr">
        <is>
          <t>Mystic Water</t>
        </is>
      </c>
      <c r="N347" s="46" t="n"/>
      <c r="Q347" s="47" t="inlineStr">
        <is>
          <t>Item</t>
        </is>
      </c>
    </row>
    <row r="348">
      <c r="B348" s="44" t="inlineStr">
        <is>
          <t>Smart Trainer</t>
        </is>
      </c>
      <c r="E348" s="63" t="inlineStr">
        <is>
          <t>Reflect</t>
        </is>
      </c>
      <c r="F348" s="46" t="n"/>
      <c r="G348" s="65" t="inlineStr">
        <is>
          <t>Bulk Up</t>
        </is>
      </c>
      <c r="H348" s="46" t="n"/>
      <c r="I348" s="63" t="inlineStr">
        <is>
          <t>Psychic</t>
        </is>
      </c>
      <c r="J348" s="46" t="n"/>
      <c r="K348" s="61" t="inlineStr">
        <is>
          <t>Octazooka</t>
        </is>
      </c>
      <c r="L348" s="46" t="n"/>
      <c r="M348" s="61" t="inlineStr">
        <is>
          <t>Water Pulse</t>
        </is>
      </c>
      <c r="N348" s="46" t="n"/>
      <c r="Q348" s="47" t="inlineStr">
        <is>
          <t>Moves</t>
        </is>
      </c>
    </row>
    <row r="349">
      <c r="E349" s="63" t="inlineStr">
        <is>
          <t>Light Screen</t>
        </is>
      </c>
      <c r="F349" s="46" t="n"/>
      <c r="G349" s="65" t="inlineStr">
        <is>
          <t>Drain Punch</t>
        </is>
      </c>
      <c r="H349" s="46" t="n"/>
      <c r="I349" s="51" t="inlineStr">
        <is>
          <t>Recover</t>
        </is>
      </c>
      <c r="J349" s="46" t="n"/>
      <c r="K349" s="64" t="inlineStr">
        <is>
          <t>Ice Beam</t>
        </is>
      </c>
      <c r="L349" s="46" t="n"/>
      <c r="M349" s="64" t="inlineStr">
        <is>
          <t>Ice Beam</t>
        </is>
      </c>
      <c r="N349" s="46" t="n"/>
    </row>
    <row r="350">
      <c r="E350" s="65" t="inlineStr">
        <is>
          <t>Mach Punch</t>
        </is>
      </c>
      <c r="F350" s="46" t="n"/>
      <c r="G350" s="65" t="inlineStr">
        <is>
          <t>Mach Punch</t>
        </is>
      </c>
      <c r="H350" s="46" t="n"/>
      <c r="I350" s="54" t="inlineStr">
        <is>
          <t>Signal Beam</t>
        </is>
      </c>
      <c r="J350" s="46" t="n"/>
      <c r="K350" s="58" t="inlineStr">
        <is>
          <t>Flamethrower</t>
        </is>
      </c>
      <c r="L350" s="46" t="n"/>
      <c r="M350" s="65" t="inlineStr">
        <is>
          <t>Aura Sphere</t>
        </is>
      </c>
      <c r="N350" s="46" t="n"/>
    </row>
    <row r="351">
      <c r="E351" s="60" t="inlineStr">
        <is>
          <t>Air Slash</t>
        </is>
      </c>
      <c r="F351" s="46" t="n"/>
      <c r="G351" s="62" t="inlineStr">
        <is>
          <t>Rock Slide</t>
        </is>
      </c>
      <c r="H351" s="46" t="n"/>
      <c r="I351" s="63" t="inlineStr">
        <is>
          <t>Calm Mind</t>
        </is>
      </c>
      <c r="J351" s="46" t="n"/>
      <c r="K351" s="59" t="inlineStr">
        <is>
          <t>Energy Ball</t>
        </is>
      </c>
      <c r="L351" s="46" t="n"/>
      <c r="M351" s="51" t="inlineStr">
        <is>
          <t>Yawn</t>
        </is>
      </c>
      <c r="N351" s="46" t="n"/>
    </row>
    <row r="353" ht="20" customHeight="1">
      <c r="B353" s="40" t="inlineStr">
        <is>
          <t>Aqua Leader</t>
        </is>
      </c>
      <c r="C353" s="41" t="n"/>
      <c r="D353" s="41" t="n"/>
      <c r="E353" s="42" t="inlineStr">
        <is>
          <t>Aqua Leader Archie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IFERROR(_xlfn.IMAGE("https://play.pokemonshowdown.com/sprites/gen5/magneton.png"),"")</f>
        <v/>
      </c>
      <c r="G354" s="43">
        <f>IFERROR(_xlfn.IMAGE("https://play.pokemonshowdown.com/sprites/gen5/heracross.png"),"")</f>
        <v/>
      </c>
      <c r="I354" s="43">
        <f>IFERROR(_xlfn.IMAGE("https://play.pokemonshowdown.com/sprites/gen5/lanturn.png"),"")</f>
        <v/>
      </c>
      <c r="K354" s="43">
        <f>IFERROR(_xlfn.IMAGE("https://play.pokemonshowdown.com/sprites/gen5/delibird.png"),"")</f>
        <v/>
      </c>
      <c r="M354" s="43">
        <f>IFERROR(_xlfn.IMAGE("https://play.pokemonshowdown.com/sprites/gen5/tentacruel.png"),"")</f>
        <v/>
      </c>
      <c r="O354" s="43">
        <f>IFERROR(_xlfn.IMAGE("https://play.pokemonshowdown.com/sprites/gen5/sharpedo.png"),"")</f>
        <v/>
      </c>
      <c r="Q354" s="44" t="inlineStr">
        <is>
          <t>Items: Super Potion / Super Potion</t>
        </is>
      </c>
    </row>
    <row r="355">
      <c r="E355" s="45" t="inlineStr">
        <is>
          <t>Lv 28 Magneton</t>
        </is>
      </c>
      <c r="F355" s="46" t="n"/>
      <c r="G355" s="45" t="inlineStr">
        <is>
          <t>Lv 28 Heracross</t>
        </is>
      </c>
      <c r="H355" s="46" t="n"/>
      <c r="I355" s="45" t="inlineStr">
        <is>
          <t>Lv 28 Lanturn</t>
        </is>
      </c>
      <c r="J355" s="46" t="n"/>
      <c r="K355" s="45" t="inlineStr">
        <is>
          <t>Lv 28 Delibird</t>
        </is>
      </c>
      <c r="L355" s="46" t="n"/>
      <c r="M355" s="45" t="inlineStr">
        <is>
          <t>Lv 28 Tentacruel</t>
        </is>
      </c>
      <c r="N355" s="46" t="n"/>
      <c r="O355" s="45" t="inlineStr">
        <is>
          <t>Lv 29 Sharpedo</t>
        </is>
      </c>
      <c r="P355" s="46" t="n"/>
      <c r="Q355" s="47" t="inlineStr">
        <is>
          <t>Pokémon</t>
        </is>
      </c>
    </row>
    <row r="356">
      <c r="E356" s="48" t="inlineStr">
        <is>
          <t>Modest</t>
        </is>
      </c>
      <c r="F356" s="48" t="inlineStr">
        <is>
          <t>Magnet Pull</t>
        </is>
      </c>
      <c r="G356" s="48" t="inlineStr">
        <is>
          <t>Jolly</t>
        </is>
      </c>
      <c r="H356" s="48" t="inlineStr">
        <is>
          <t>Guts</t>
        </is>
      </c>
      <c r="I356" s="48" t="inlineStr">
        <is>
          <t>Calm</t>
        </is>
      </c>
      <c r="J356" s="48" t="inlineStr">
        <is>
          <t>Volt Absorb</t>
        </is>
      </c>
      <c r="K356" s="48" t="inlineStr">
        <is>
          <t>Jolly</t>
        </is>
      </c>
      <c r="L356" s="48" t="inlineStr">
        <is>
          <t>Adaptability</t>
        </is>
      </c>
      <c r="M356" s="48" t="inlineStr">
        <is>
          <t>Timid</t>
        </is>
      </c>
      <c r="N356" s="48" t="inlineStr">
        <is>
          <t>Liquid Ooze</t>
        </is>
      </c>
      <c r="O356" s="48" t="inlineStr">
        <is>
          <t>Adamant</t>
        </is>
      </c>
      <c r="P356" s="48" t="inlineStr">
        <is>
          <t>Speed Boost</t>
        </is>
      </c>
      <c r="Q356" s="47" t="inlineStr">
        <is>
          <t>Nature / Ability</t>
        </is>
      </c>
    </row>
    <row r="357">
      <c r="B357" s="47" t="inlineStr">
        <is>
          <t>AI Flags:</t>
        </is>
      </c>
      <c r="E357" s="49" t="inlineStr">
        <is>
          <t>Shuca Berry</t>
        </is>
      </c>
      <c r="F357" s="46" t="n"/>
      <c r="G357" s="49" t="inlineStr">
        <is>
          <t>Flame Orb</t>
        </is>
      </c>
      <c r="H357" s="46" t="n"/>
      <c r="I357" s="49" t="inlineStr">
        <is>
          <t>Leftovers</t>
        </is>
      </c>
      <c r="J357" s="46" t="n"/>
      <c r="K357" s="49" t="inlineStr">
        <is>
          <t>Expert Belt</t>
        </is>
      </c>
      <c r="L357" s="46" t="n"/>
      <c r="M357" s="49" t="inlineStr">
        <is>
          <t>Black Sludge</t>
        </is>
      </c>
      <c r="N357" s="46" t="n"/>
      <c r="O357" s="49" t="inlineStr">
        <is>
          <t>Life Orb</t>
        </is>
      </c>
      <c r="P357" s="46" t="n"/>
      <c r="Q357" s="47" t="inlineStr">
        <is>
          <t>Item</t>
        </is>
      </c>
    </row>
    <row r="358">
      <c r="B358" s="44" t="inlineStr">
        <is>
          <t>Smart Trainer</t>
        </is>
      </c>
      <c r="E358" s="52" t="inlineStr">
        <is>
          <t>Thunderbolt</t>
        </is>
      </c>
      <c r="F358" s="46" t="n"/>
      <c r="G358" s="65" t="inlineStr">
        <is>
          <t>Brick Break</t>
        </is>
      </c>
      <c r="H358" s="46" t="n"/>
      <c r="I358" s="61" t="inlineStr">
        <is>
          <t>Scald</t>
        </is>
      </c>
      <c r="J358" s="46" t="n"/>
      <c r="K358" s="64" t="inlineStr">
        <is>
          <t>Ice Punch</t>
        </is>
      </c>
      <c r="L358" s="46" t="n"/>
      <c r="M358" s="61" t="inlineStr">
        <is>
          <t>Scald</t>
        </is>
      </c>
      <c r="N358" s="46" t="n"/>
      <c r="O358" s="51" t="inlineStr">
        <is>
          <t>Protect</t>
        </is>
      </c>
      <c r="P358" s="46" t="n"/>
      <c r="Q358" s="47" t="inlineStr">
        <is>
          <t>Moves</t>
        </is>
      </c>
    </row>
    <row r="359">
      <c r="E359" s="66" t="inlineStr">
        <is>
          <t>Flash Cannon</t>
        </is>
      </c>
      <c r="F359" s="46" t="n"/>
      <c r="G359" s="54" t="inlineStr">
        <is>
          <t>Megahorn</t>
        </is>
      </c>
      <c r="H359" s="46" t="n"/>
      <c r="I359" s="52" t="inlineStr">
        <is>
          <t>Thunderbolt</t>
        </is>
      </c>
      <c r="J359" s="46" t="n"/>
      <c r="K359" s="60" t="inlineStr">
        <is>
          <t>Drill Peck</t>
        </is>
      </c>
      <c r="L359" s="46" t="n"/>
      <c r="M359" s="55" t="inlineStr">
        <is>
          <t>Sludge Bomb</t>
        </is>
      </c>
      <c r="N359" s="46" t="n"/>
      <c r="O359" s="50" t="inlineStr">
        <is>
          <t>Crunch</t>
        </is>
      </c>
      <c r="P359" s="46" t="n"/>
    </row>
    <row r="360">
      <c r="E360" s="52" t="inlineStr">
        <is>
          <t>Thunder Wave</t>
        </is>
      </c>
      <c r="F360" s="46" t="n"/>
      <c r="G360" s="62" t="inlineStr">
        <is>
          <t>Rock Slide</t>
        </is>
      </c>
      <c r="H360" s="46" t="n"/>
      <c r="I360" s="64" t="inlineStr">
        <is>
          <t>Ice Beam</t>
        </is>
      </c>
      <c r="J360" s="46" t="n"/>
      <c r="K360" s="65" t="inlineStr">
        <is>
          <t>Brick Break</t>
        </is>
      </c>
      <c r="L360" s="46" t="n"/>
      <c r="M360" s="51" t="inlineStr">
        <is>
          <t>Rapid Spin</t>
        </is>
      </c>
      <c r="N360" s="46" t="n"/>
      <c r="O360" s="61" t="inlineStr">
        <is>
          <t>Waterfall</t>
        </is>
      </c>
      <c r="P360" s="46" t="n"/>
    </row>
    <row r="361">
      <c r="E361" s="52" t="inlineStr">
        <is>
          <t>Volt Switch</t>
        </is>
      </c>
      <c r="F361" s="46" t="n"/>
      <c r="G361" s="51" t="inlineStr">
        <is>
          <t>Facade</t>
        </is>
      </c>
      <c r="H361" s="46" t="n"/>
      <c r="I361" s="52" t="inlineStr">
        <is>
          <t>Thunder Wave</t>
        </is>
      </c>
      <c r="J361" s="46" t="n"/>
      <c r="K361" s="51" t="inlineStr">
        <is>
          <t>Fake Out</t>
        </is>
      </c>
      <c r="L361" s="46" t="n"/>
      <c r="M361" s="51" t="inlineStr">
        <is>
          <t>Protect</t>
        </is>
      </c>
      <c r="N361" s="46" t="n"/>
      <c r="O361" s="64" t="inlineStr">
        <is>
          <t>Ice Fang</t>
        </is>
      </c>
      <c r="P361" s="46" t="n"/>
    </row>
    <row r="363" ht="24" customHeight="1">
      <c r="B363" s="38" t="inlineStr">
        <is>
          <t>Dewford Town - Gym</t>
        </is>
      </c>
      <c r="C363" s="39" t="n"/>
      <c r="D363" s="39" t="n"/>
      <c r="E363" s="39" t="n"/>
      <c r="F363" s="39" t="n"/>
      <c r="G363" s="39" t="n"/>
      <c r="H363" s="39" t="n"/>
      <c r="I363" s="39" t="n"/>
      <c r="J363" s="39" t="n"/>
      <c r="K363" s="39" t="n"/>
      <c r="L363" s="39" t="n"/>
      <c r="M363" s="39" t="n"/>
      <c r="N363" s="39" t="n"/>
      <c r="O363" s="39" t="n"/>
      <c r="P363" s="39" t="n"/>
      <c r="Q363" s="39" t="n"/>
    </row>
    <row r="365" ht="20" customHeight="1">
      <c r="B365" s="40" t="inlineStr">
        <is>
          <t>Sailor</t>
        </is>
      </c>
      <c r="C365" s="41" t="n"/>
      <c r="D365" s="41" t="n"/>
      <c r="E365" s="42" t="inlineStr">
        <is>
          <t>Sailor Brenden</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IFERROR(_xlfn.IMAGE("https://play.pokemonshowdown.com/sprites/gen5/meditite.png"),"")</f>
        <v/>
      </c>
      <c r="G366" s="43">
        <f>IFERROR(_xlfn.IMAGE("https://play.pokemonshowdown.com/sprites/gen5/tangela.png"),"")</f>
        <v/>
      </c>
      <c r="I366" s="43">
        <f>IFERROR(_xlfn.IMAGE("https://play.pokemonshowdown.com/sprites/gen5/manectric.png"),"")</f>
        <v/>
      </c>
      <c r="K366" s="43">
        <f>IFERROR(_xlfn.IMAGE("https://play.pokemonshowdown.com/sprites/gen5/pignite.png"),"")</f>
        <v/>
      </c>
      <c r="M366" s="43">
        <f>IFERROR(_xlfn.IMAGE("https://play.pokemonshowdown.com/sprites/gen5/chimecho.png"),"")</f>
        <v/>
      </c>
      <c r="O366" s="43">
        <f>IFERROR(_xlfn.IMAGE("https://play.pokemonshowdown.com/sprites/gen5/croconaw.png"),"")</f>
        <v/>
      </c>
      <c r="Q366" s="44" t="inlineStr">
        <is>
          <t>Forced on sight (range 2)</t>
        </is>
      </c>
    </row>
    <row r="367">
      <c r="E367" s="45" t="inlineStr">
        <is>
          <t>Lv 29 Meditite</t>
        </is>
      </c>
      <c r="F367" s="46" t="n"/>
      <c r="G367" s="45" t="inlineStr">
        <is>
          <t>Lv 29 Tangela</t>
        </is>
      </c>
      <c r="H367" s="46" t="n"/>
      <c r="I367" s="45" t="inlineStr">
        <is>
          <t>Lv 29 Manectric</t>
        </is>
      </c>
      <c r="J367" s="46" t="n"/>
      <c r="K367" s="45" t="inlineStr">
        <is>
          <t>Lv 29 Pignite</t>
        </is>
      </c>
      <c r="L367" s="46" t="n"/>
      <c r="M367" s="45" t="inlineStr">
        <is>
          <t>Lv 29 Chimecho</t>
        </is>
      </c>
      <c r="N367" s="46" t="n"/>
      <c r="O367" s="45" t="inlineStr">
        <is>
          <t>Lv 29 Croconaw</t>
        </is>
      </c>
      <c r="P367" s="46" t="n"/>
      <c r="Q367" s="47" t="inlineStr">
        <is>
          <t>Pokémon</t>
        </is>
      </c>
    </row>
    <row r="368">
      <c r="E368" s="48" t="inlineStr">
        <is>
          <t>Jolly</t>
        </is>
      </c>
      <c r="F368" s="48" t="inlineStr">
        <is>
          <t>Pure Power</t>
        </is>
      </c>
      <c r="G368" s="48" t="inlineStr">
        <is>
          <t>Bold</t>
        </is>
      </c>
      <c r="H368" s="48" t="inlineStr">
        <is>
          <t>Regenerator</t>
        </is>
      </c>
      <c r="I368" s="48" t="inlineStr">
        <is>
          <t>Timid</t>
        </is>
      </c>
      <c r="J368" s="48" t="inlineStr">
        <is>
          <t>Lightning Rod</t>
        </is>
      </c>
      <c r="K368" s="48" t="inlineStr">
        <is>
          <t>Adamant</t>
        </is>
      </c>
      <c r="L368" s="48" t="inlineStr">
        <is>
          <t>Thick Fat</t>
        </is>
      </c>
      <c r="M368" s="48" t="inlineStr">
        <is>
          <t>Modest</t>
        </is>
      </c>
      <c r="N368" s="48" t="inlineStr">
        <is>
          <t>Levitate</t>
        </is>
      </c>
      <c r="O368" s="48" t="inlineStr">
        <is>
          <t>Adamant</t>
        </is>
      </c>
      <c r="P368" s="48" t="inlineStr">
        <is>
          <t>Torrent</t>
        </is>
      </c>
      <c r="Q368" s="47" t="inlineStr">
        <is>
          <t>Nature / Ability</t>
        </is>
      </c>
    </row>
    <row r="369">
      <c r="B369" s="47" t="inlineStr">
        <is>
          <t>AI Flags:</t>
        </is>
      </c>
      <c r="E369" s="49" t="inlineStr">
        <is>
          <t>Focus Sash</t>
        </is>
      </c>
      <c r="F369" s="46" t="n"/>
      <c r="G369" s="49" t="inlineStr">
        <is>
          <t>Eviolite</t>
        </is>
      </c>
      <c r="H369" s="46" t="n"/>
      <c r="I369" s="49" t="inlineStr">
        <is>
          <t>Magnet</t>
        </is>
      </c>
      <c r="J369" s="46" t="n"/>
      <c r="K369" s="49" t="inlineStr">
        <is>
          <t>Charcoal</t>
        </is>
      </c>
      <c r="L369" s="46" t="n"/>
      <c r="M369" s="49" t="inlineStr">
        <is>
          <t>Twisted Spoon</t>
        </is>
      </c>
      <c r="N369" s="46" t="n"/>
      <c r="O369" s="49" t="inlineStr">
        <is>
          <t>Mystic Water</t>
        </is>
      </c>
      <c r="P369" s="46" t="n"/>
      <c r="Q369" s="47" t="inlineStr">
        <is>
          <t>Item</t>
        </is>
      </c>
    </row>
    <row r="370">
      <c r="B370" s="44" t="inlineStr">
        <is>
          <t>Smart Trainer</t>
        </is>
      </c>
      <c r="E370" s="51" t="inlineStr">
        <is>
          <t>Fake Out</t>
        </is>
      </c>
      <c r="F370" s="46" t="n"/>
      <c r="G370" s="59" t="inlineStr">
        <is>
          <t>Giga Drain</t>
        </is>
      </c>
      <c r="H370" s="46" t="n"/>
      <c r="I370" s="52" t="inlineStr">
        <is>
          <t>Thunderbolt</t>
        </is>
      </c>
      <c r="J370" s="46" t="n"/>
      <c r="K370" s="58" t="inlineStr">
        <is>
          <t>Fire Punch</t>
        </is>
      </c>
      <c r="L370" s="46" t="n"/>
      <c r="M370" s="63" t="inlineStr">
        <is>
          <t>Psychic</t>
        </is>
      </c>
      <c r="N370" s="46" t="n"/>
      <c r="O370" s="51" t="inlineStr">
        <is>
          <t>Vice Grip</t>
        </is>
      </c>
      <c r="P370" s="46" t="n"/>
      <c r="Q370" s="47" t="inlineStr">
        <is>
          <t>Moves</t>
        </is>
      </c>
    </row>
    <row r="371">
      <c r="E371" s="65" t="inlineStr">
        <is>
          <t>Drain Punch</t>
        </is>
      </c>
      <c r="F371" s="46" t="n"/>
      <c r="G371" s="59" t="inlineStr">
        <is>
          <t>Sleep Powder</t>
        </is>
      </c>
      <c r="H371" s="46" t="n"/>
      <c r="I371" s="58" t="inlineStr">
        <is>
          <t>Flamethrower</t>
        </is>
      </c>
      <c r="J371" s="46" t="n"/>
      <c r="K371" s="65" t="inlineStr">
        <is>
          <t>Brick Break</t>
        </is>
      </c>
      <c r="L371" s="46" t="n"/>
      <c r="M371" s="54" t="inlineStr">
        <is>
          <t>Signal Beam</t>
        </is>
      </c>
      <c r="N371" s="46" t="n"/>
      <c r="O371" s="64" t="inlineStr">
        <is>
          <t>Ice Punch</t>
        </is>
      </c>
      <c r="P371" s="46" t="n"/>
    </row>
    <row r="372">
      <c r="E372" s="63" t="inlineStr">
        <is>
          <t>Zen Headbutt</t>
        </is>
      </c>
      <c r="F372" s="46" t="n"/>
      <c r="G372" s="62" t="inlineStr">
        <is>
          <t>Ancient Power</t>
        </is>
      </c>
      <c r="H372" s="46" t="n"/>
      <c r="I372" s="52" t="inlineStr">
        <is>
          <t>Volt Switch</t>
        </is>
      </c>
      <c r="J372" s="46" t="n"/>
      <c r="K372" s="62" t="inlineStr">
        <is>
          <t>Head Smash</t>
        </is>
      </c>
      <c r="L372" s="46" t="n"/>
      <c r="M372" s="59" t="inlineStr">
        <is>
          <t>Energy Ball</t>
        </is>
      </c>
      <c r="N372" s="46" t="n"/>
      <c r="O372" s="50" t="inlineStr">
        <is>
          <t>Crunch</t>
        </is>
      </c>
      <c r="P372" s="46" t="n"/>
    </row>
    <row r="373">
      <c r="E373" s="52" t="inlineStr">
        <is>
          <t>Thunder Punch</t>
        </is>
      </c>
      <c r="F373" s="46" t="n"/>
      <c r="G373" s="59" t="inlineStr">
        <is>
          <t>Leech Seed</t>
        </is>
      </c>
      <c r="H373" s="46" t="n"/>
      <c r="I373" s="52" t="inlineStr">
        <is>
          <t>Thunder Wave</t>
        </is>
      </c>
      <c r="J373" s="46" t="n"/>
      <c r="K373" s="50" t="inlineStr">
        <is>
          <t>Sucker Punch</t>
        </is>
      </c>
      <c r="L373" s="46" t="n"/>
      <c r="M373" s="51" t="inlineStr">
        <is>
          <t>Recover</t>
        </is>
      </c>
      <c r="N373" s="46" t="n"/>
      <c r="O373" s="68" t="inlineStr">
        <is>
          <t>Dragon Dance</t>
        </is>
      </c>
      <c r="P373" s="46" t="n"/>
    </row>
    <row r="375" ht="20" customHeight="1">
      <c r="B375" s="40" t="inlineStr">
        <is>
          <t>Black Belt</t>
        </is>
      </c>
      <c r="C375" s="41" t="n"/>
      <c r="D375" s="41" t="n"/>
      <c r="E375" s="42" t="inlineStr">
        <is>
          <t>Black Belt Cristian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IFERROR(_xlfn.IMAGE("https://play.pokemonshowdown.com/sprites/gen5/hitmonchan.png"),"")</f>
        <v/>
      </c>
      <c r="G376" s="43">
        <f>IFERROR(_xlfn.IMAGE("https://play.pokemonshowdown.com/sprites/gen5/clefable.png"),"")</f>
        <v/>
      </c>
      <c r="I376" s="43">
        <f>IFERROR(_xlfn.IMAGE("https://play.pokemonshowdown.com/sprites/gen5/beedrill.png"),"")</f>
        <v/>
      </c>
      <c r="K376" s="43">
        <f>IFERROR(_xlfn.IMAGE("https://play.pokemonshowdown.com/sprites/gen5/absol.png"),"")</f>
        <v/>
      </c>
      <c r="Q376" s="44" t="inlineStr">
        <is>
          <t>Forced on sight (range 3)</t>
        </is>
      </c>
    </row>
    <row r="377">
      <c r="E377" s="45" t="inlineStr">
        <is>
          <t>Lv 30 Hitmonchan</t>
        </is>
      </c>
      <c r="F377" s="46" t="n"/>
      <c r="G377" s="45" t="inlineStr">
        <is>
          <t>Lv 30 Clefable</t>
        </is>
      </c>
      <c r="H377" s="46" t="n"/>
      <c r="I377" s="45" t="inlineStr">
        <is>
          <t>Lv 30 Beedrill</t>
        </is>
      </c>
      <c r="J377" s="46" t="n"/>
      <c r="K377" s="45" t="inlineStr">
        <is>
          <t>Lv 29 Absol</t>
        </is>
      </c>
      <c r="L377" s="46" t="n"/>
      <c r="Q377" s="47" t="inlineStr">
        <is>
          <t>Pokémon</t>
        </is>
      </c>
    </row>
    <row r="378">
      <c r="E378" s="48" t="inlineStr">
        <is>
          <t>Jolly</t>
        </is>
      </c>
      <c r="F378" s="48" t="inlineStr">
        <is>
          <t>Iron Fist</t>
        </is>
      </c>
      <c r="G378" s="48" t="inlineStr">
        <is>
          <t>Bold</t>
        </is>
      </c>
      <c r="H378" s="48" t="inlineStr">
        <is>
          <t>Magic Guard</t>
        </is>
      </c>
      <c r="I378" s="48" t="inlineStr">
        <is>
          <t>Jolly</t>
        </is>
      </c>
      <c r="J378" s="48" t="inlineStr">
        <is>
          <t>Sniper</t>
        </is>
      </c>
      <c r="K378" s="48" t="inlineStr">
        <is>
          <t>Relaxed</t>
        </is>
      </c>
      <c r="L378" s="48" t="inlineStr">
        <is>
          <t>Super Luck</t>
        </is>
      </c>
      <c r="Q378" s="47" t="inlineStr">
        <is>
          <t>Nature / Ability</t>
        </is>
      </c>
    </row>
    <row r="379">
      <c r="B379" s="47" t="inlineStr">
        <is>
          <t>AI Flags:</t>
        </is>
      </c>
      <c r="E379" s="49" t="inlineStr">
        <is>
          <t>Expert Belt</t>
        </is>
      </c>
      <c r="F379" s="46" t="n"/>
      <c r="G379" s="49" t="inlineStr">
        <is>
          <t>Chesto Berry</t>
        </is>
      </c>
      <c r="H379" s="46" t="n"/>
      <c r="I379" s="49" t="inlineStr">
        <is>
          <t>Scope Lens</t>
        </is>
      </c>
      <c r="J379" s="46" t="n"/>
      <c r="K379" s="49" t="inlineStr">
        <is>
          <t>Focus Sash</t>
        </is>
      </c>
      <c r="L379" s="46" t="n"/>
      <c r="Q379" s="47" t="inlineStr">
        <is>
          <t>Item</t>
        </is>
      </c>
    </row>
    <row r="380">
      <c r="B380" s="44" t="inlineStr">
        <is>
          <t>Smart Trainer</t>
        </is>
      </c>
      <c r="E380" s="65" t="inlineStr">
        <is>
          <t>Mach Punch</t>
        </is>
      </c>
      <c r="F380" s="46" t="n"/>
      <c r="G380" s="51" t="inlineStr">
        <is>
          <t>Metronome</t>
        </is>
      </c>
      <c r="H380" s="46" t="n"/>
      <c r="I380" s="54" t="inlineStr">
        <is>
          <t>Twineedle</t>
        </is>
      </c>
      <c r="J380" s="46" t="n"/>
      <c r="K380" s="51" t="inlineStr">
        <is>
          <t>Swords Dance</t>
        </is>
      </c>
      <c r="L380" s="46" t="n"/>
      <c r="Q380" s="47" t="inlineStr">
        <is>
          <t>Moves</t>
        </is>
      </c>
    </row>
    <row r="381">
      <c r="E381" s="64" t="inlineStr">
        <is>
          <t>Ice Punch</t>
        </is>
      </c>
      <c r="F381" s="46" t="n"/>
      <c r="G381" s="51" t="inlineStr">
        <is>
          <t>Metronome</t>
        </is>
      </c>
      <c r="H381" s="46" t="n"/>
      <c r="I381" s="55" t="inlineStr">
        <is>
          <t>Poison Jab</t>
        </is>
      </c>
      <c r="J381" s="46" t="n"/>
      <c r="K381" s="60" t="inlineStr">
        <is>
          <t>Aerial Ace</t>
        </is>
      </c>
      <c r="L381" s="46" t="n"/>
    </row>
    <row r="382">
      <c r="E382" s="52" t="inlineStr">
        <is>
          <t>Thunder Punch</t>
        </is>
      </c>
      <c r="F382" s="46" t="n"/>
      <c r="G382" s="51" t="inlineStr">
        <is>
          <t>Metronome</t>
        </is>
      </c>
      <c r="H382" s="46" t="n"/>
      <c r="I382" s="53" t="inlineStr">
        <is>
          <t>Drill Run</t>
        </is>
      </c>
      <c r="J382" s="46" t="n"/>
      <c r="K382" s="50" t="inlineStr">
        <is>
          <t>Feint Attack</t>
        </is>
      </c>
      <c r="L382" s="46" t="n"/>
    </row>
    <row r="383">
      <c r="E383" s="58" t="inlineStr">
        <is>
          <t>Fire Punch</t>
        </is>
      </c>
      <c r="F383" s="46" t="n"/>
      <c r="G383" s="51" t="inlineStr">
        <is>
          <t>Metronome</t>
        </is>
      </c>
      <c r="H383" s="46" t="n"/>
      <c r="I383" s="51" t="inlineStr">
        <is>
          <t>Focus Energy</t>
        </is>
      </c>
      <c r="J383" s="46" t="n"/>
      <c r="K383" s="65" t="inlineStr">
        <is>
          <t>Aura Sphere</t>
        </is>
      </c>
      <c r="L383" s="46" t="n"/>
    </row>
    <row r="385" ht="20" customHeight="1">
      <c r="B385" s="40" t="inlineStr">
        <is>
          <t>Battle Girl</t>
        </is>
      </c>
      <c r="C385" s="41" t="n"/>
      <c r="D385" s="41" t="n"/>
      <c r="E385" s="42" t="inlineStr">
        <is>
          <t>Battle Girl Jocelyn</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IFERROR(_xlfn.IMAGE("https://play.pokemonshowdown.com/sprites/gen5/escavalier.png"),"")</f>
        <v/>
      </c>
      <c r="G386" s="43">
        <f>IFERROR(_xlfn.IMAGE("https://play.pokemonshowdown.com/sprites/gen5/misdreavus.png"),"")</f>
        <v/>
      </c>
      <c r="I386" s="43">
        <f>IFERROR(_xlfn.IMAGE("https://play.pokemonshowdown.com/sprites/gen5/metang.png"),"")</f>
        <v/>
      </c>
      <c r="K386" s="43">
        <f>IFERROR(_xlfn.IMAGE("https://play.pokemonshowdown.com/sprites/gen5/scrafty.png"),"")</f>
        <v/>
      </c>
      <c r="Q386" s="44" t="inlineStr">
        <is>
          <t>Forced on sight (range 3)</t>
        </is>
      </c>
    </row>
    <row r="387">
      <c r="E387" s="45" t="inlineStr">
        <is>
          <t>Lv 31 Escavalier</t>
        </is>
      </c>
      <c r="F387" s="46" t="n"/>
      <c r="G387" s="45" t="inlineStr">
        <is>
          <t>Lv 31 Misdreavus</t>
        </is>
      </c>
      <c r="H387" s="46" t="n"/>
      <c r="I387" s="45" t="inlineStr">
        <is>
          <t>Lv 31 Metang</t>
        </is>
      </c>
      <c r="J387" s="46" t="n"/>
      <c r="K387" s="45" t="inlineStr">
        <is>
          <t>Lv 31 Scrafty</t>
        </is>
      </c>
      <c r="L387" s="46" t="n"/>
      <c r="Q387" s="47" t="inlineStr">
        <is>
          <t>Pokémon</t>
        </is>
      </c>
    </row>
    <row r="388">
      <c r="E388" s="48" t="inlineStr">
        <is>
          <t>Adamant</t>
        </is>
      </c>
      <c r="F388" s="48" t="inlineStr">
        <is>
          <t>Swarm</t>
        </is>
      </c>
      <c r="G388" s="48" t="inlineStr">
        <is>
          <t>Timid</t>
        </is>
      </c>
      <c r="H388" s="48" t="inlineStr">
        <is>
          <t>Levitate</t>
        </is>
      </c>
      <c r="I388" s="48" t="inlineStr">
        <is>
          <t>Adamant</t>
        </is>
      </c>
      <c r="J388" s="48" t="inlineStr">
        <is>
          <t>Clear Body</t>
        </is>
      </c>
      <c r="K388" s="48" t="inlineStr">
        <is>
          <t>Adamant</t>
        </is>
      </c>
      <c r="L388" s="48" t="inlineStr">
        <is>
          <t>Moxie</t>
        </is>
      </c>
      <c r="Q388" s="47" t="inlineStr">
        <is>
          <t>Nature / Ability</t>
        </is>
      </c>
    </row>
    <row r="389">
      <c r="B389" s="47" t="inlineStr">
        <is>
          <t>AI Flags:</t>
        </is>
      </c>
      <c r="E389" s="49" t="inlineStr">
        <is>
          <t>Occa Berry</t>
        </is>
      </c>
      <c r="F389" s="46" t="n"/>
      <c r="G389" s="49" t="inlineStr">
        <is>
          <t>Spell Tag</t>
        </is>
      </c>
      <c r="H389" s="46" t="n"/>
      <c r="I389" s="49" t="inlineStr">
        <is>
          <t>Metal Coat</t>
        </is>
      </c>
      <c r="J389" s="46" t="n"/>
      <c r="K389" s="49" t="inlineStr">
        <is>
          <t>Chople Berry</t>
        </is>
      </c>
      <c r="L389" s="46" t="n"/>
      <c r="Q389" s="47" t="inlineStr">
        <is>
          <t>Item</t>
        </is>
      </c>
    </row>
    <row r="390">
      <c r="B390" s="44" t="inlineStr">
        <is>
          <t>Smart Trainer</t>
        </is>
      </c>
      <c r="E390" s="54" t="inlineStr">
        <is>
          <t>Megahorn</t>
        </is>
      </c>
      <c r="F390" s="46" t="n"/>
      <c r="G390" s="67" t="inlineStr">
        <is>
          <t>Shadow Ball</t>
        </is>
      </c>
      <c r="H390" s="46" t="n"/>
      <c r="I390" s="66" t="inlineStr">
        <is>
          <t>Meteor Mash</t>
        </is>
      </c>
      <c r="J390" s="46" t="n"/>
      <c r="K390" s="51" t="inlineStr">
        <is>
          <t>Work Up</t>
        </is>
      </c>
      <c r="L390" s="46" t="n"/>
      <c r="Q390" s="47" t="inlineStr">
        <is>
          <t>Moves</t>
        </is>
      </c>
    </row>
    <row r="391">
      <c r="E391" s="66" t="inlineStr">
        <is>
          <t>Iron Head</t>
        </is>
      </c>
      <c r="F391" s="46" t="n"/>
      <c r="G391" s="63" t="inlineStr">
        <is>
          <t>Psychic</t>
        </is>
      </c>
      <c r="H391" s="46" t="n"/>
      <c r="I391" s="63" t="inlineStr">
        <is>
          <t>Zen Headbutt</t>
        </is>
      </c>
      <c r="J391" s="46" t="n"/>
      <c r="K391" s="65" t="inlineStr">
        <is>
          <t>Drain Punch</t>
        </is>
      </c>
      <c r="L391" s="46" t="n"/>
    </row>
    <row r="392">
      <c r="E392" s="53" t="inlineStr">
        <is>
          <t>Drill Run</t>
        </is>
      </c>
      <c r="F392" s="46" t="n"/>
      <c r="G392" s="58" t="inlineStr">
        <is>
          <t>Will-O-Wisp</t>
        </is>
      </c>
      <c r="H392" s="46" t="n"/>
      <c r="I392" s="66" t="inlineStr">
        <is>
          <t>Bullet Punch</t>
        </is>
      </c>
      <c r="J392" s="46" t="n"/>
      <c r="K392" s="50" t="inlineStr">
        <is>
          <t>Crunch</t>
        </is>
      </c>
      <c r="L392" s="46" t="n"/>
    </row>
    <row r="393">
      <c r="E393" s="50" t="inlineStr">
        <is>
          <t>Knock Off</t>
        </is>
      </c>
      <c r="F393" s="46" t="n"/>
      <c r="G393" s="51" t="inlineStr">
        <is>
          <t>Pain Split</t>
        </is>
      </c>
      <c r="H393" s="46" t="n"/>
      <c r="I393" s="65" t="inlineStr">
        <is>
          <t>Brick Break</t>
        </is>
      </c>
      <c r="J393" s="46" t="n"/>
      <c r="K393" s="64" t="inlineStr">
        <is>
          <t>Ice Punch</t>
        </is>
      </c>
      <c r="L393" s="46" t="n"/>
    </row>
    <row r="395" ht="20" customHeight="1">
      <c r="B395" s="40" t="inlineStr">
        <is>
          <t>Battle Girl</t>
        </is>
      </c>
      <c r="C395" s="41" t="n"/>
      <c r="D395" s="41" t="n"/>
      <c r="E395" s="42" t="inlineStr">
        <is>
          <t>Battle Girl Laura</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IFERROR(_xlfn.IMAGE("https://play.pokemonshowdown.com/sprites/gen5/mienfoo.png"),"")</f>
        <v/>
      </c>
      <c r="G396" s="43">
        <f>IFERROR(_xlfn.IMAGE("https://play.pokemonshowdown.com/sprites/gen5/quilladin.png"),"")</f>
        <v/>
      </c>
      <c r="I396" s="43">
        <f>IFERROR(_xlfn.IMAGE("https://play.pokemonshowdown.com/sprites/gen5/lairon.png"),"")</f>
        <v/>
      </c>
      <c r="K396" s="43">
        <f>IFERROR(_xlfn.IMAGE("https://play.pokemonshowdown.com/sprites/gen5/throh.png"),"")</f>
        <v/>
      </c>
      <c r="Q396" s="44" t="inlineStr">
        <is>
          <t>Forced on sight (range 2)</t>
        </is>
      </c>
    </row>
    <row r="397">
      <c r="E397" s="45" t="inlineStr">
        <is>
          <t>Lv 30 Mienfoo</t>
        </is>
      </c>
      <c r="F397" s="46" t="n"/>
      <c r="G397" s="45" t="inlineStr">
        <is>
          <t>Lv 30 Quilladin</t>
        </is>
      </c>
      <c r="H397" s="46" t="n"/>
      <c r="I397" s="45" t="inlineStr">
        <is>
          <t>Lv 30 Lairon</t>
        </is>
      </c>
      <c r="J397" s="46" t="n"/>
      <c r="K397" s="45" t="inlineStr">
        <is>
          <t>Lv 30 Throh</t>
        </is>
      </c>
      <c r="L397" s="46" t="n"/>
      <c r="Q397" s="47" t="inlineStr">
        <is>
          <t>Pokémon</t>
        </is>
      </c>
    </row>
    <row r="398">
      <c r="E398" s="48" t="inlineStr">
        <is>
          <t>Jolly</t>
        </is>
      </c>
      <c r="F398" s="48" t="inlineStr">
        <is>
          <t>Regenerator</t>
        </is>
      </c>
      <c r="G398" s="48" t="inlineStr">
        <is>
          <t>Impish</t>
        </is>
      </c>
      <c r="H398" s="48" t="inlineStr">
        <is>
          <t>Bulletproof</t>
        </is>
      </c>
      <c r="I398" s="48" t="inlineStr">
        <is>
          <t>Adamant</t>
        </is>
      </c>
      <c r="J398" s="48" t="inlineStr">
        <is>
          <t>Rock Head</t>
        </is>
      </c>
      <c r="K398" s="48" t="inlineStr">
        <is>
          <t>Careful</t>
        </is>
      </c>
      <c r="L398" s="48" t="inlineStr">
        <is>
          <t>Guts</t>
        </is>
      </c>
      <c r="Q398" s="47" t="inlineStr">
        <is>
          <t>Nature / Ability</t>
        </is>
      </c>
    </row>
    <row r="399">
      <c r="B399" s="47" t="inlineStr">
        <is>
          <t>AI Flags:</t>
        </is>
      </c>
      <c r="E399" s="49" t="inlineStr">
        <is>
          <t>Focus Sash</t>
        </is>
      </c>
      <c r="F399" s="46" t="n"/>
      <c r="G399" s="49" t="inlineStr">
        <is>
          <t>Eviolite</t>
        </is>
      </c>
      <c r="H399" s="46" t="n"/>
      <c r="I399" s="49" t="inlineStr">
        <is>
          <t>Shuca Berry</t>
        </is>
      </c>
      <c r="J399" s="46" t="n"/>
      <c r="K399" s="49" t="inlineStr">
        <is>
          <t>Sitrus Berry</t>
        </is>
      </c>
      <c r="L399" s="46" t="n"/>
      <c r="Q399" s="47" t="inlineStr">
        <is>
          <t>Item</t>
        </is>
      </c>
    </row>
    <row r="400">
      <c r="B400" s="44" t="inlineStr">
        <is>
          <t>Smart Trainer</t>
        </is>
      </c>
      <c r="E400" s="51" t="inlineStr">
        <is>
          <t>Fake Out</t>
        </is>
      </c>
      <c r="F400" s="46" t="n"/>
      <c r="G400" s="59" t="inlineStr">
        <is>
          <t>Seed Bomb</t>
        </is>
      </c>
      <c r="H400" s="46" t="n"/>
      <c r="I400" s="66" t="inlineStr">
        <is>
          <t>Iron Head</t>
        </is>
      </c>
      <c r="J400" s="46" t="n"/>
      <c r="K400" s="65" t="inlineStr">
        <is>
          <t>Brick Break</t>
        </is>
      </c>
      <c r="L400" s="46" t="n"/>
      <c r="Q400" s="47" t="inlineStr">
        <is>
          <t>Moves</t>
        </is>
      </c>
    </row>
    <row r="401">
      <c r="E401" s="65" t="inlineStr">
        <is>
          <t>Drain Punch</t>
        </is>
      </c>
      <c r="F401" s="46" t="n"/>
      <c r="G401" s="65" t="inlineStr">
        <is>
          <t>Brick Break</t>
        </is>
      </c>
      <c r="H401" s="46" t="n"/>
      <c r="I401" s="62" t="inlineStr">
        <is>
          <t>Rock Slide</t>
        </is>
      </c>
      <c r="J401" s="46" t="n"/>
      <c r="K401" s="62" t="inlineStr">
        <is>
          <t>Rock Tomb</t>
        </is>
      </c>
      <c r="L401" s="46" t="n"/>
    </row>
    <row r="402">
      <c r="E402" s="54" t="inlineStr">
        <is>
          <t>U-turn</t>
        </is>
      </c>
      <c r="F402" s="46" t="n"/>
      <c r="G402" s="62" t="inlineStr">
        <is>
          <t>Rock Slide</t>
        </is>
      </c>
      <c r="H402" s="46" t="n"/>
      <c r="I402" s="53" t="inlineStr">
        <is>
          <t>Bulldoze</t>
        </is>
      </c>
      <c r="J402" s="46" t="n"/>
      <c r="K402" s="50" t="inlineStr">
        <is>
          <t>Payback</t>
        </is>
      </c>
      <c r="L402" s="46" t="n"/>
    </row>
    <row r="403">
      <c r="E403" s="50" t="inlineStr">
        <is>
          <t>Knock Off</t>
        </is>
      </c>
      <c r="F403" s="46" t="n"/>
      <c r="G403" s="59" t="inlineStr">
        <is>
          <t>Leech Seed</t>
        </is>
      </c>
      <c r="H403" s="46" t="n"/>
      <c r="I403" s="51" t="inlineStr">
        <is>
          <t>Double-Edge</t>
        </is>
      </c>
      <c r="J403" s="46" t="n"/>
      <c r="K403" s="64" t="inlineStr">
        <is>
          <t>Ice Punch</t>
        </is>
      </c>
      <c r="L403" s="46" t="n"/>
    </row>
    <row r="405" ht="20" customHeight="1">
      <c r="B405" s="40" t="inlineStr">
        <is>
          <t>Battle Girl</t>
        </is>
      </c>
      <c r="C405" s="41" t="n"/>
      <c r="D405" s="41" t="n"/>
      <c r="E405" s="42" t="inlineStr">
        <is>
          <t>Battle Girl Lilith</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IFERROR(_xlfn.IMAGE("https://play.pokemonshowdown.com/sprites/gen5/meditite.png"),"")</f>
        <v/>
      </c>
    </row>
    <row r="407">
      <c r="E407" s="45" t="inlineStr">
        <is>
          <t>Lv 13 Meditite</t>
        </is>
      </c>
      <c r="F407" s="46" t="n"/>
      <c r="Q407" s="47" t="inlineStr">
        <is>
          <t>Pokémon</t>
        </is>
      </c>
    </row>
    <row r="408">
      <c r="E408" s="48" t="inlineStr">
        <is>
          <t>Adamant</t>
        </is>
      </c>
      <c r="F408" s="48" t="inlineStr">
        <is>
          <t>Pure Power</t>
        </is>
      </c>
      <c r="Q408" s="47" t="inlineStr">
        <is>
          <t>Nature / Ability</t>
        </is>
      </c>
    </row>
    <row r="409">
      <c r="B409" s="47" t="inlineStr">
        <is>
          <t>AI Flags:</t>
        </is>
      </c>
      <c r="E409" s="49" t="inlineStr">
        <is>
          <t>(None)</t>
        </is>
      </c>
      <c r="F409" s="46" t="n"/>
      <c r="Q409" s="47" t="inlineStr">
        <is>
          <t>Item</t>
        </is>
      </c>
    </row>
    <row r="410">
      <c r="B410" s="44" t="inlineStr">
        <is>
          <t>Smart Trainer</t>
        </is>
      </c>
      <c r="E410" s="63" t="inlineStr">
        <is>
          <t>Teleport</t>
        </is>
      </c>
      <c r="F410" s="46" t="n"/>
      <c r="Q410" s="47" t="inlineStr">
        <is>
          <t>Moves</t>
        </is>
      </c>
    </row>
    <row r="411">
      <c r="E411" s="65" t="inlineStr">
        <is>
          <t>Karate Chop</t>
        </is>
      </c>
      <c r="F411" s="46" t="n"/>
    </row>
    <row r="412">
      <c r="E412" s="63" t="inlineStr">
        <is>
          <t>Confusion</t>
        </is>
      </c>
      <c r="F412" s="46" t="n"/>
    </row>
    <row r="413">
      <c r="E413" s="51" t="inlineStr">
        <is>
          <t>Hidden Power</t>
        </is>
      </c>
      <c r="F413" s="46" t="n"/>
    </row>
    <row r="415" ht="20" customHeight="1">
      <c r="B415" s="40" t="inlineStr">
        <is>
          <t>Elite Four</t>
        </is>
      </c>
      <c r="C415" s="41" t="n"/>
      <c r="D415" s="41" t="n"/>
      <c r="E415" s="42" t="inlineStr">
        <is>
          <t>Elite Four Phoebe</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IFERROR(_xlfn.IMAGE("https://play.pokemonshowdown.com/sprites/gen5/gengar.png"),"")</f>
        <v/>
      </c>
      <c r="G416" s="43">
        <f>IFERROR(_xlfn.IMAGE("https://play.pokemonshowdown.com/sprites/gen5/trevenant.png"),"")</f>
        <v/>
      </c>
      <c r="I416" s="43">
        <f>IFERROR(_xlfn.IMAGE("https://play.pokemonshowdown.com/sprites/gen5/chandelure.png"),"")</f>
        <v/>
      </c>
      <c r="Q416" s="44" t="inlineStr">
        <is>
          <t>Items: Super Potion / Super Potion</t>
        </is>
      </c>
    </row>
    <row r="417">
      <c r="E417" s="45" t="inlineStr">
        <is>
          <t>Lv 33 Gengar</t>
        </is>
      </c>
      <c r="F417" s="46" t="n"/>
      <c r="G417" s="45" t="inlineStr">
        <is>
          <t>Lv 33 Trevenant</t>
        </is>
      </c>
      <c r="H417" s="46" t="n"/>
      <c r="I417" s="45" t="inlineStr">
        <is>
          <t>Lv 35 Chandelure</t>
        </is>
      </c>
      <c r="J417" s="46" t="n"/>
      <c r="Q417" s="47" t="inlineStr">
        <is>
          <t>Pokémon</t>
        </is>
      </c>
    </row>
    <row r="418">
      <c r="E418" s="48" t="inlineStr">
        <is>
          <t>Timid</t>
        </is>
      </c>
      <c r="F418" s="48" t="inlineStr">
        <is>
          <t>Levitate</t>
        </is>
      </c>
      <c r="G418" s="48" t="inlineStr">
        <is>
          <t>Adamant</t>
        </is>
      </c>
      <c r="H418" s="48" t="inlineStr">
        <is>
          <t>Harvest</t>
        </is>
      </c>
      <c r="I418" s="48" t="inlineStr">
        <is>
          <t>Modest</t>
        </is>
      </c>
      <c r="J418" s="48" t="inlineStr">
        <is>
          <t>Flash Fire</t>
        </is>
      </c>
      <c r="Q418" s="47" t="inlineStr">
        <is>
          <t>Nature / Ability</t>
        </is>
      </c>
    </row>
    <row r="419">
      <c r="B419" s="47" t="inlineStr">
        <is>
          <t>AI Flags:</t>
        </is>
      </c>
      <c r="E419" s="49" t="inlineStr">
        <is>
          <t>Life Orb</t>
        </is>
      </c>
      <c r="F419" s="46" t="n"/>
      <c r="G419" s="49" t="inlineStr">
        <is>
          <t>Sitrus Berry</t>
        </is>
      </c>
      <c r="H419" s="46" t="n"/>
      <c r="I419" s="49" t="inlineStr">
        <is>
          <t>Expert Belt</t>
        </is>
      </c>
      <c r="J419" s="46" t="n"/>
      <c r="Q419" s="47" t="inlineStr">
        <is>
          <t>Item</t>
        </is>
      </c>
    </row>
    <row r="420">
      <c r="B420" s="44" t="inlineStr">
        <is>
          <t>Smart Trainer</t>
        </is>
      </c>
      <c r="E420" s="67" t="inlineStr">
        <is>
          <t>Shadow Ball</t>
        </is>
      </c>
      <c r="F420" s="46" t="n"/>
      <c r="G420" s="59" t="inlineStr">
        <is>
          <t>Horn Leech</t>
        </is>
      </c>
      <c r="H420" s="46" t="n"/>
      <c r="I420" s="67" t="inlineStr">
        <is>
          <t>Shadow Ball</t>
        </is>
      </c>
      <c r="J420" s="46" t="n"/>
      <c r="Q420" s="47" t="inlineStr">
        <is>
          <t>Moves</t>
        </is>
      </c>
    </row>
    <row r="421">
      <c r="E421" s="55" t="inlineStr">
        <is>
          <t>Sludge Bomb</t>
        </is>
      </c>
      <c r="F421" s="46" t="n"/>
      <c r="G421" s="67" t="inlineStr">
        <is>
          <t>Shadow Claw</t>
        </is>
      </c>
      <c r="H421" s="46" t="n"/>
      <c r="I421" s="58" t="inlineStr">
        <is>
          <t>Flamethrower</t>
        </is>
      </c>
      <c r="J421" s="46" t="n"/>
    </row>
    <row r="422">
      <c r="E422" s="52" t="inlineStr">
        <is>
          <t>Thunderbolt</t>
        </is>
      </c>
      <c r="F422" s="46" t="n"/>
      <c r="G422" s="58" t="inlineStr">
        <is>
          <t>Will-O-Wisp</t>
        </is>
      </c>
      <c r="H422" s="46" t="n"/>
      <c r="I422" s="59" t="inlineStr">
        <is>
          <t>Energy Ball</t>
        </is>
      </c>
      <c r="J422" s="46" t="n"/>
    </row>
    <row r="423">
      <c r="E423" s="51" t="inlineStr">
        <is>
          <t>Protect</t>
        </is>
      </c>
      <c r="F423" s="46" t="n"/>
      <c r="G423" s="51" t="inlineStr">
        <is>
          <t>Protect</t>
        </is>
      </c>
      <c r="H423" s="46" t="n"/>
      <c r="I423" s="63" t="inlineStr">
        <is>
          <t>Psychic</t>
        </is>
      </c>
      <c r="J423" s="46" t="n"/>
    </row>
    <row r="425" ht="20" customHeight="1">
      <c r="B425" s="40" t="inlineStr">
        <is>
          <t>Black Belt</t>
        </is>
      </c>
      <c r="C425" s="41" t="n"/>
      <c r="D425" s="41" t="n"/>
      <c r="E425" s="42" t="inlineStr">
        <is>
          <t>Black Belt Takao</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IFERROR(_xlfn.IMAGE("https://play.pokemonshowdown.com/sprites/gen5/machop.png"),"")</f>
        <v/>
      </c>
    </row>
    <row r="427">
      <c r="E427" s="45" t="inlineStr">
        <is>
          <t>Lv 13 Machop</t>
        </is>
      </c>
      <c r="F427" s="46" t="n"/>
      <c r="Q427" s="47" t="inlineStr">
        <is>
          <t>Pokémon</t>
        </is>
      </c>
    </row>
    <row r="428">
      <c r="E428" s="48" t="inlineStr">
        <is>
          <t>Adamant</t>
        </is>
      </c>
      <c r="F428" s="48" t="inlineStr">
        <is>
          <t>No Guard</t>
        </is>
      </c>
      <c r="Q428" s="47" t="inlineStr">
        <is>
          <t>Nature / Ability</t>
        </is>
      </c>
    </row>
    <row r="429">
      <c r="B429" s="47" t="inlineStr">
        <is>
          <t>AI Flags:</t>
        </is>
      </c>
      <c r="E429" s="49" t="inlineStr">
        <is>
          <t>(None)</t>
        </is>
      </c>
      <c r="F429" s="46" t="n"/>
      <c r="Q429" s="47" t="inlineStr">
        <is>
          <t>Item</t>
        </is>
      </c>
    </row>
    <row r="430">
      <c r="B430" s="44" t="inlineStr">
        <is>
          <t>Smart Trainer</t>
        </is>
      </c>
      <c r="E430" s="51" t="inlineStr">
        <is>
          <t>Pound</t>
        </is>
      </c>
      <c r="F430" s="46" t="n"/>
      <c r="Q430" s="47" t="inlineStr">
        <is>
          <t>Moves</t>
        </is>
      </c>
    </row>
    <row r="431">
      <c r="E431" s="62" t="inlineStr">
        <is>
          <t>Rock Throw</t>
        </is>
      </c>
      <c r="F431" s="46" t="n"/>
    </row>
    <row r="432">
      <c r="E432" s="65" t="inlineStr">
        <is>
          <t>Seismic Toss</t>
        </is>
      </c>
      <c r="F432" s="46" t="n"/>
    </row>
    <row r="433">
      <c r="E433" s="65" t="inlineStr">
        <is>
          <t>Wake Up Slap</t>
        </is>
      </c>
      <c r="F433" s="46" t="n"/>
    </row>
    <row r="435" ht="20" customHeight="1">
      <c r="B435" s="40" t="inlineStr">
        <is>
          <t>Leader</t>
        </is>
      </c>
      <c r="C435" s="41" t="n"/>
      <c r="D435" s="41" t="n"/>
      <c r="E435" s="42" t="inlineStr">
        <is>
          <t>Leader Brawly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IFERROR(_xlfn.IMAGE("https://play.pokemonshowdown.com/sprites/gen5/machamp.png"),"")</f>
        <v/>
      </c>
      <c r="G436" s="43">
        <f>IFERROR(_xlfn.IMAGE("https://play.pokemonshowdown.com/sprites/gen5/hawlucha.png"),"")</f>
        <v/>
      </c>
      <c r="I436" s="43">
        <f>IFERROR(_xlfn.IMAGE("https://play.pokemonshowdown.com/sprites/gen5/hariyama.png"),"")</f>
        <v/>
      </c>
      <c r="Q436" s="44" t="inlineStr">
        <is>
          <t>Mandatory
Items: Super Potion / Super Potion</t>
        </is>
      </c>
    </row>
    <row r="437">
      <c r="E437" s="45" t="inlineStr">
        <is>
          <t>Lv 33 Machamp</t>
        </is>
      </c>
      <c r="F437" s="46" t="n"/>
      <c r="G437" s="45" t="inlineStr">
        <is>
          <t>Lv 33 Hawlucha</t>
        </is>
      </c>
      <c r="H437" s="46" t="n"/>
      <c r="I437" s="45" t="inlineStr">
        <is>
          <t>Lv 35 Hariyama</t>
        </is>
      </c>
      <c r="J437" s="46" t="n"/>
      <c r="Q437" s="47" t="inlineStr">
        <is>
          <t>Pokémon</t>
        </is>
      </c>
    </row>
    <row r="438">
      <c r="E438" s="48" t="inlineStr">
        <is>
          <t>Adamant</t>
        </is>
      </c>
      <c r="F438" s="48" t="inlineStr">
        <is>
          <t>No Guard</t>
        </is>
      </c>
      <c r="G438" s="48" t="inlineStr">
        <is>
          <t>Jolly</t>
        </is>
      </c>
      <c r="H438" s="48" t="inlineStr">
        <is>
          <t>Unburden</t>
        </is>
      </c>
      <c r="I438" s="48" t="inlineStr">
        <is>
          <t>Adamant</t>
        </is>
      </c>
      <c r="J438" s="48" t="inlineStr">
        <is>
          <t>Guts</t>
        </is>
      </c>
      <c r="Q438" s="47" t="inlineStr">
        <is>
          <t>Nature / Ability</t>
        </is>
      </c>
    </row>
    <row r="439">
      <c r="B439" s="47" t="inlineStr">
        <is>
          <t>AI Flags:</t>
        </is>
      </c>
      <c r="E439" s="49" t="inlineStr">
        <is>
          <t>Lum Berry</t>
        </is>
      </c>
      <c r="F439" s="46" t="n"/>
      <c r="G439" s="49" t="inlineStr">
        <is>
          <t>Fighting Gem</t>
        </is>
      </c>
      <c r="H439" s="46" t="n"/>
      <c r="I439" s="49" t="inlineStr">
        <is>
          <t>Flame Orb</t>
        </is>
      </c>
      <c r="J439" s="46" t="n"/>
      <c r="Q439" s="47" t="inlineStr">
        <is>
          <t>Item</t>
        </is>
      </c>
    </row>
    <row r="440">
      <c r="B440" s="44" t="inlineStr">
        <is>
          <t>Smart Trainer</t>
        </is>
      </c>
      <c r="E440" s="65" t="inlineStr">
        <is>
          <t>Dynamic Punch</t>
        </is>
      </c>
      <c r="F440" s="46" t="n"/>
      <c r="G440" s="65" t="inlineStr">
        <is>
          <t>Brick Break</t>
        </is>
      </c>
      <c r="H440" s="46" t="n"/>
      <c r="I440" s="65" t="inlineStr">
        <is>
          <t>Close Combat</t>
        </is>
      </c>
      <c r="J440" s="46" t="n"/>
      <c r="Q440" s="47" t="inlineStr">
        <is>
          <t>Moves</t>
        </is>
      </c>
    </row>
    <row r="441">
      <c r="E441" s="62" t="inlineStr">
        <is>
          <t>Rock Slide</t>
        </is>
      </c>
      <c r="F441" s="46" t="n"/>
      <c r="G441" s="60" t="inlineStr">
        <is>
          <t>Acrobatics</t>
        </is>
      </c>
      <c r="H441" s="46" t="n"/>
      <c r="I441" s="50" t="inlineStr">
        <is>
          <t>Knock Off</t>
        </is>
      </c>
      <c r="J441" s="46" t="n"/>
    </row>
    <row r="442">
      <c r="E442" s="66" t="inlineStr">
        <is>
          <t>Bullet Punch</t>
        </is>
      </c>
      <c r="F442" s="46" t="n"/>
      <c r="G442" s="62" t="inlineStr">
        <is>
          <t>Rock Slide</t>
        </is>
      </c>
      <c r="H442" s="46" t="n"/>
      <c r="I442" s="62" t="inlineStr">
        <is>
          <t>Rock Slide</t>
        </is>
      </c>
      <c r="J442" s="46" t="n"/>
    </row>
    <row r="443">
      <c r="E443" s="62" t="inlineStr">
        <is>
          <t>Wide Guard</t>
        </is>
      </c>
      <c r="F443" s="46" t="n"/>
      <c r="G443" s="51" t="inlineStr">
        <is>
          <t>Protect</t>
        </is>
      </c>
      <c r="H443" s="46" t="n"/>
      <c r="I443" s="66" t="inlineStr">
        <is>
          <t>Bullet Punch</t>
        </is>
      </c>
      <c r="J443" s="46" t="n"/>
    </row>
  </sheetData>
  <mergeCells count="1071">
    <mergeCell ref="E376:F376"/>
    <mergeCell ref="K338:L338"/>
    <mergeCell ref="B363:Q363"/>
    <mergeCell ref="B231:D231"/>
    <mergeCell ref="B287:D287"/>
    <mergeCell ref="I419:J419"/>
    <mergeCell ref="K177:L177"/>
    <mergeCell ref="M177:N177"/>
    <mergeCell ref="I340:J340"/>
    <mergeCell ref="I373:J373"/>
    <mergeCell ref="G307:H307"/>
    <mergeCell ref="K340:L340"/>
    <mergeCell ref="I370:J370"/>
    <mergeCell ref="E8:F8"/>
    <mergeCell ref="E79:F79"/>
    <mergeCell ref="E73:F73"/>
    <mergeCell ref="E371:F371"/>
    <mergeCell ref="E171:F171"/>
    <mergeCell ref="E442:F442"/>
    <mergeCell ref="M358:N358"/>
    <mergeCell ref="G371:H371"/>
    <mergeCell ref="E236:F236"/>
    <mergeCell ref="E358:F358"/>
    <mergeCell ref="M338:N338"/>
    <mergeCell ref="G358:H358"/>
    <mergeCell ref="O355:P355"/>
    <mergeCell ref="E137:F137"/>
    <mergeCell ref="G66:H66"/>
    <mergeCell ref="E308:F308"/>
    <mergeCell ref="G137:H137"/>
    <mergeCell ref="K366:L366"/>
    <mergeCell ref="M366:N366"/>
    <mergeCell ref="B241:D241"/>
    <mergeCell ref="E229:F229"/>
    <mergeCell ref="M360:N360"/>
    <mergeCell ref="Q308:Q311"/>
    <mergeCell ref="O360:P360"/>
    <mergeCell ref="G422:H422"/>
    <mergeCell ref="E148:F148"/>
    <mergeCell ref="G360:H360"/>
    <mergeCell ref="K180:L180"/>
    <mergeCell ref="G148:H148"/>
    <mergeCell ref="B213:D213"/>
    <mergeCell ref="E335:F335"/>
    <mergeCell ref="I416:J416"/>
    <mergeCell ref="G68:H68"/>
    <mergeCell ref="B131:Q131"/>
    <mergeCell ref="G139:H139"/>
    <mergeCell ref="G335:H335"/>
    <mergeCell ref="K391:L391"/>
    <mergeCell ref="E51:Q51"/>
    <mergeCell ref="E153:Q153"/>
    <mergeCell ref="B195:Q195"/>
    <mergeCell ref="G399:H399"/>
    <mergeCell ref="E1:Q1"/>
    <mergeCell ref="E168:F168"/>
    <mergeCell ref="I328:J328"/>
    <mergeCell ref="B116:D119"/>
    <mergeCell ref="Q76:Q79"/>
    <mergeCell ref="K328:L328"/>
    <mergeCell ref="I193:J193"/>
    <mergeCell ref="M361:N361"/>
    <mergeCell ref="I399:J399"/>
    <mergeCell ref="G213:H213"/>
    <mergeCell ref="K392:L392"/>
    <mergeCell ref="M321:N321"/>
    <mergeCell ref="E53:F53"/>
    <mergeCell ref="K215:L215"/>
    <mergeCell ref="I288:J288"/>
    <mergeCell ref="M215:N215"/>
    <mergeCell ref="E289:F289"/>
    <mergeCell ref="G351:H351"/>
    <mergeCell ref="E410:F410"/>
    <mergeCell ref="I30:J30"/>
    <mergeCell ref="G59:H59"/>
    <mergeCell ref="E361:F361"/>
    <mergeCell ref="B226:D229"/>
    <mergeCell ref="E117:F117"/>
    <mergeCell ref="E55:F55"/>
    <mergeCell ref="I46:J46"/>
    <mergeCell ref="E67:F67"/>
    <mergeCell ref="G67:H67"/>
    <mergeCell ref="E375:Q375"/>
    <mergeCell ref="M216:N216"/>
    <mergeCell ref="G359:H359"/>
    <mergeCell ref="E290:F290"/>
    <mergeCell ref="B333:D333"/>
    <mergeCell ref="K376:L376"/>
    <mergeCell ref="E417:F417"/>
    <mergeCell ref="G417:H417"/>
    <mergeCell ref="I175:J175"/>
    <mergeCell ref="B137:D137"/>
    <mergeCell ref="B379:D379"/>
    <mergeCell ref="G125:H125"/>
    <mergeCell ref="E161:F161"/>
    <mergeCell ref="I41:J41"/>
    <mergeCell ref="G348:H348"/>
    <mergeCell ref="B201:D201"/>
    <mergeCell ref="G62:H62"/>
    <mergeCell ref="B236:D239"/>
    <mergeCell ref="I348:J348"/>
    <mergeCell ref="G127:H127"/>
    <mergeCell ref="G298:H298"/>
    <mergeCell ref="G285:H285"/>
    <mergeCell ref="I43:J43"/>
    <mergeCell ref="I347:J347"/>
    <mergeCell ref="E252:F252"/>
    <mergeCell ref="E185:Q185"/>
    <mergeCell ref="I285:J285"/>
    <mergeCell ref="I341:J341"/>
    <mergeCell ref="K341:L341"/>
    <mergeCell ref="E379:F379"/>
    <mergeCell ref="M341:N341"/>
    <mergeCell ref="E366:F366"/>
    <mergeCell ref="E443:F443"/>
    <mergeCell ref="G201:H201"/>
    <mergeCell ref="G372:H372"/>
    <mergeCell ref="E381:F381"/>
    <mergeCell ref="I201:J201"/>
    <mergeCell ref="E237:F237"/>
    <mergeCell ref="I372:J372"/>
    <mergeCell ref="G443:H443"/>
    <mergeCell ref="E187:F187"/>
    <mergeCell ref="B318:D321"/>
    <mergeCell ref="E76:F76"/>
    <mergeCell ref="G138:H138"/>
    <mergeCell ref="E380:F380"/>
    <mergeCell ref="G380:H380"/>
    <mergeCell ref="E174:F174"/>
    <mergeCell ref="G203:H203"/>
    <mergeCell ref="E301:F301"/>
    <mergeCell ref="O371:P371"/>
    <mergeCell ref="E239:F239"/>
    <mergeCell ref="G301:H301"/>
    <mergeCell ref="B358:D361"/>
    <mergeCell ref="G361:H361"/>
    <mergeCell ref="B21:D21"/>
    <mergeCell ref="O361:P361"/>
    <mergeCell ref="Q380:Q383"/>
    <mergeCell ref="E261:Q261"/>
    <mergeCell ref="G9:H9"/>
    <mergeCell ref="E18:F18"/>
    <mergeCell ref="E189:F189"/>
    <mergeCell ref="I9:J9"/>
    <mergeCell ref="G140:H140"/>
    <mergeCell ref="E238:F238"/>
    <mergeCell ref="I295:J295"/>
    <mergeCell ref="Q410:Q413"/>
    <mergeCell ref="B425:D425"/>
    <mergeCell ref="I359:J359"/>
    <mergeCell ref="G11:H11"/>
    <mergeCell ref="I11:J11"/>
    <mergeCell ref="I204:J204"/>
    <mergeCell ref="Q126:Q129"/>
    <mergeCell ref="G440:H440"/>
    <mergeCell ref="I198:J198"/>
    <mergeCell ref="B126:D129"/>
    <mergeCell ref="E365:Q365"/>
    <mergeCell ref="K198:L198"/>
    <mergeCell ref="E91:Q91"/>
    <mergeCell ref="E92:F92"/>
    <mergeCell ref="B283:D283"/>
    <mergeCell ref="I440:J440"/>
    <mergeCell ref="B5:Q5"/>
    <mergeCell ref="B245:D245"/>
    <mergeCell ref="E205:F205"/>
    <mergeCell ref="E265:F265"/>
    <mergeCell ref="I298:J298"/>
    <mergeCell ref="E69:F69"/>
    <mergeCell ref="E311:F311"/>
    <mergeCell ref="G69:H69"/>
    <mergeCell ref="G367:H367"/>
    <mergeCell ref="E31:F31"/>
    <mergeCell ref="B51:D51"/>
    <mergeCell ref="E354:F354"/>
    <mergeCell ref="E158:F158"/>
    <mergeCell ref="Q44:Q47"/>
    <mergeCell ref="G87:H87"/>
    <mergeCell ref="E329:F329"/>
    <mergeCell ref="G329:H329"/>
    <mergeCell ref="G354:H354"/>
    <mergeCell ref="E77:F77"/>
    <mergeCell ref="E304:F304"/>
    <mergeCell ref="E108:F108"/>
    <mergeCell ref="Q400:Q403"/>
    <mergeCell ref="E369:F369"/>
    <mergeCell ref="K331:L331"/>
    <mergeCell ref="E95:F95"/>
    <mergeCell ref="B163:D163"/>
    <mergeCell ref="M331:N331"/>
    <mergeCell ref="E89:F89"/>
    <mergeCell ref="E343:Q343"/>
    <mergeCell ref="E331:F331"/>
    <mergeCell ref="G89:H89"/>
    <mergeCell ref="G369:H369"/>
    <mergeCell ref="E393:F393"/>
    <mergeCell ref="K347:L347"/>
    <mergeCell ref="G393:H393"/>
    <mergeCell ref="G135:H135"/>
    <mergeCell ref="O359:P359"/>
    <mergeCell ref="I191:J191"/>
    <mergeCell ref="G349:H349"/>
    <mergeCell ref="B353:D353"/>
    <mergeCell ref="I349:J349"/>
    <mergeCell ref="G420:H420"/>
    <mergeCell ref="E72:F72"/>
    <mergeCell ref="B115:D115"/>
    <mergeCell ref="B308:D311"/>
    <mergeCell ref="E164:F164"/>
    <mergeCell ref="B410:D413"/>
    <mergeCell ref="G217:H217"/>
    <mergeCell ref="E258:F258"/>
    <mergeCell ref="I291:J291"/>
    <mergeCell ref="I192:J192"/>
    <mergeCell ref="E24:F24"/>
    <mergeCell ref="K357:L357"/>
    <mergeCell ref="E382:F382"/>
    <mergeCell ref="K344:L344"/>
    <mergeCell ref="G382:H382"/>
    <mergeCell ref="E309:F309"/>
    <mergeCell ref="M344:N344"/>
    <mergeCell ref="B29:D29"/>
    <mergeCell ref="E88:F88"/>
    <mergeCell ref="Q96:Q99"/>
    <mergeCell ref="E126:F126"/>
    <mergeCell ref="E81:Q81"/>
    <mergeCell ref="E82:F82"/>
    <mergeCell ref="E253:F253"/>
    <mergeCell ref="G82:H82"/>
    <mergeCell ref="E180:F180"/>
    <mergeCell ref="E259:F259"/>
    <mergeCell ref="G253:H253"/>
    <mergeCell ref="E324:F324"/>
    <mergeCell ref="B207:Q207"/>
    <mergeCell ref="O372:P372"/>
    <mergeCell ref="E411:F411"/>
    <mergeCell ref="E19:F19"/>
    <mergeCell ref="E190:F190"/>
    <mergeCell ref="G19:H19"/>
    <mergeCell ref="K174:L174"/>
    <mergeCell ref="G190:H190"/>
    <mergeCell ref="M174:N174"/>
    <mergeCell ref="G317:H317"/>
    <mergeCell ref="E425:Q425"/>
    <mergeCell ref="I317:J317"/>
    <mergeCell ref="Q190:Q193"/>
    <mergeCell ref="G304:H304"/>
    <mergeCell ref="B95:D95"/>
    <mergeCell ref="I181:J181"/>
    <mergeCell ref="M214:N214"/>
    <mergeCell ref="G83:H83"/>
    <mergeCell ref="I12:J12"/>
    <mergeCell ref="E319:F319"/>
    <mergeCell ref="G248:H248"/>
    <mergeCell ref="G319:H319"/>
    <mergeCell ref="I248:J248"/>
    <mergeCell ref="I297:J297"/>
    <mergeCell ref="B197:D197"/>
    <mergeCell ref="B153:D153"/>
    <mergeCell ref="G14:H14"/>
    <mergeCell ref="E333:Q333"/>
    <mergeCell ref="B395:D395"/>
    <mergeCell ref="I14:J14"/>
    <mergeCell ref="E179:F179"/>
    <mergeCell ref="K337:L337"/>
    <mergeCell ref="M337:N337"/>
    <mergeCell ref="E143:Q143"/>
    <mergeCell ref="I299:J299"/>
    <mergeCell ref="B261:D261"/>
    <mergeCell ref="E435:Q435"/>
    <mergeCell ref="M355:N355"/>
    <mergeCell ref="E429:F429"/>
    <mergeCell ref="I339:J339"/>
    <mergeCell ref="I314:J314"/>
    <mergeCell ref="M330:N330"/>
    <mergeCell ref="B298:D301"/>
    <mergeCell ref="K314:L314"/>
    <mergeCell ref="E37:F37"/>
    <mergeCell ref="E159:F159"/>
    <mergeCell ref="E97:F97"/>
    <mergeCell ref="Q116:Q119"/>
    <mergeCell ref="K339:L339"/>
    <mergeCell ref="E401:F401"/>
    <mergeCell ref="E109:F109"/>
    <mergeCell ref="M357:N357"/>
    <mergeCell ref="E47:F47"/>
    <mergeCell ref="E145:F145"/>
    <mergeCell ref="G370:H370"/>
    <mergeCell ref="O367:P367"/>
    <mergeCell ref="E139:F139"/>
    <mergeCell ref="E272:F272"/>
    <mergeCell ref="E210:F210"/>
    <mergeCell ref="K403:L403"/>
    <mergeCell ref="E406:F406"/>
    <mergeCell ref="E61:Q61"/>
    <mergeCell ref="I217:J217"/>
    <mergeCell ref="B49:Q49"/>
    <mergeCell ref="K217:L217"/>
    <mergeCell ref="E203:F203"/>
    <mergeCell ref="B138:D141"/>
    <mergeCell ref="B76:D79"/>
    <mergeCell ref="B380:D383"/>
    <mergeCell ref="G436:H436"/>
    <mergeCell ref="Q420:Q423"/>
    <mergeCell ref="G267:H267"/>
    <mergeCell ref="I25:J25"/>
    <mergeCell ref="I436:J436"/>
    <mergeCell ref="E63:F63"/>
    <mergeCell ref="B143:D143"/>
    <mergeCell ref="K181:L181"/>
    <mergeCell ref="E323:Q323"/>
    <mergeCell ref="E391:F391"/>
    <mergeCell ref="G373:H373"/>
    <mergeCell ref="E415:Q415"/>
    <mergeCell ref="I307:J307"/>
    <mergeCell ref="G294:H294"/>
    <mergeCell ref="I294:J294"/>
    <mergeCell ref="K350:L350"/>
    <mergeCell ref="M350:N350"/>
    <mergeCell ref="B440:D443"/>
    <mergeCell ref="E350:F350"/>
    <mergeCell ref="B27:Q27"/>
    <mergeCell ref="G108:H108"/>
    <mergeCell ref="Q236:Q239"/>
    <mergeCell ref="E325:F325"/>
    <mergeCell ref="G325:H325"/>
    <mergeCell ref="E119:F119"/>
    <mergeCell ref="E116:F116"/>
    <mergeCell ref="E85:F85"/>
    <mergeCell ref="E256:F256"/>
    <mergeCell ref="G318:H318"/>
    <mergeCell ref="G85:H85"/>
    <mergeCell ref="G256:H256"/>
    <mergeCell ref="I318:J318"/>
    <mergeCell ref="E327:F327"/>
    <mergeCell ref="M345:N345"/>
    <mergeCell ref="Q66:Q69"/>
    <mergeCell ref="B44:D47"/>
    <mergeCell ref="G383:H383"/>
    <mergeCell ref="I383:J383"/>
    <mergeCell ref="G389:H389"/>
    <mergeCell ref="E419:F419"/>
    <mergeCell ref="B167:D167"/>
    <mergeCell ref="E22:F22"/>
    <mergeCell ref="Q158:Q161"/>
    <mergeCell ref="I13:J13"/>
    <mergeCell ref="B158:D161"/>
    <mergeCell ref="G22:H22"/>
    <mergeCell ref="E93:F93"/>
    <mergeCell ref="G149:H149"/>
    <mergeCell ref="E193:F193"/>
    <mergeCell ref="G193:H193"/>
    <mergeCell ref="I149:J149"/>
    <mergeCell ref="E198:F198"/>
    <mergeCell ref="B111:D111"/>
    <mergeCell ref="G198:H198"/>
    <mergeCell ref="K205:L205"/>
    <mergeCell ref="B168:D171"/>
    <mergeCell ref="G247:H247"/>
    <mergeCell ref="M205:N205"/>
    <mergeCell ref="I320:J320"/>
    <mergeCell ref="B266:D269"/>
    <mergeCell ref="E163:Q163"/>
    <mergeCell ref="B225:D225"/>
    <mergeCell ref="G86:H86"/>
    <mergeCell ref="I15:J15"/>
    <mergeCell ref="E101:Q101"/>
    <mergeCell ref="E122:F122"/>
    <mergeCell ref="G257:H257"/>
    <mergeCell ref="G151:H151"/>
    <mergeCell ref="I213:J213"/>
    <mergeCell ref="G178:H178"/>
    <mergeCell ref="I151:J151"/>
    <mergeCell ref="Q328:Q331"/>
    <mergeCell ref="E420:F420"/>
    <mergeCell ref="E416:F416"/>
    <mergeCell ref="E271:Q271"/>
    <mergeCell ref="B281:Q281"/>
    <mergeCell ref="K175:L175"/>
    <mergeCell ref="M329:N329"/>
    <mergeCell ref="E403:F403"/>
    <mergeCell ref="I144:J144"/>
    <mergeCell ref="K315:L315"/>
    <mergeCell ref="I242:J242"/>
    <mergeCell ref="E147:F147"/>
    <mergeCell ref="M315:N315"/>
    <mergeCell ref="M371:N371"/>
    <mergeCell ref="E432:F432"/>
    <mergeCell ref="G175:H175"/>
    <mergeCell ref="K379:L379"/>
    <mergeCell ref="E40:F40"/>
    <mergeCell ref="E211:F211"/>
    <mergeCell ref="E338:F338"/>
    <mergeCell ref="G338:H338"/>
    <mergeCell ref="E186:F186"/>
    <mergeCell ref="B251:D251"/>
    <mergeCell ref="A1:D3"/>
    <mergeCell ref="B189:D189"/>
    <mergeCell ref="G177:H177"/>
    <mergeCell ref="E275:F275"/>
    <mergeCell ref="G33:H33"/>
    <mergeCell ref="I177:J177"/>
    <mergeCell ref="G204:H204"/>
    <mergeCell ref="I33:J33"/>
    <mergeCell ref="E340:F340"/>
    <mergeCell ref="G269:H269"/>
    <mergeCell ref="Q148:Q151"/>
    <mergeCell ref="G340:H340"/>
    <mergeCell ref="B343:D343"/>
    <mergeCell ref="B148:D151"/>
    <mergeCell ref="I8:J8"/>
    <mergeCell ref="I437:J437"/>
    <mergeCell ref="G35:H35"/>
    <mergeCell ref="I35:J35"/>
    <mergeCell ref="G252:H252"/>
    <mergeCell ref="I308:J308"/>
    <mergeCell ref="B409:D409"/>
    <mergeCell ref="G366:H366"/>
    <mergeCell ref="E66:F66"/>
    <mergeCell ref="I397:J397"/>
    <mergeCell ref="M324:N324"/>
    <mergeCell ref="M351:N351"/>
    <mergeCell ref="K360:L360"/>
    <mergeCell ref="E351:F351"/>
    <mergeCell ref="I310:J310"/>
    <mergeCell ref="K372:L372"/>
    <mergeCell ref="E68:F68"/>
    <mergeCell ref="E197:Q197"/>
    <mergeCell ref="G391:H391"/>
    <mergeCell ref="E160:F160"/>
    <mergeCell ref="E427:F427"/>
    <mergeCell ref="E141:F141"/>
    <mergeCell ref="E135:F135"/>
    <mergeCell ref="E439:F439"/>
    <mergeCell ref="E328:F328"/>
    <mergeCell ref="I361:J361"/>
    <mergeCell ref="M319:N319"/>
    <mergeCell ref="G328:H328"/>
    <mergeCell ref="E430:F430"/>
    <mergeCell ref="G122:H122"/>
    <mergeCell ref="E107:F107"/>
    <mergeCell ref="K213:L213"/>
    <mergeCell ref="Q430:Q433"/>
    <mergeCell ref="E441:F441"/>
    <mergeCell ref="G199:H199"/>
    <mergeCell ref="G392:H392"/>
    <mergeCell ref="I150:J150"/>
    <mergeCell ref="I321:J321"/>
    <mergeCell ref="M354:N354"/>
    <mergeCell ref="E121:Q121"/>
    <mergeCell ref="G186:H186"/>
    <mergeCell ref="I215:J215"/>
    <mergeCell ref="E288:F288"/>
    <mergeCell ref="B177:D177"/>
    <mergeCell ref="G288:H288"/>
    <mergeCell ref="B96:D99"/>
    <mergeCell ref="K321:L321"/>
    <mergeCell ref="B275:D275"/>
    <mergeCell ref="O354:P354"/>
    <mergeCell ref="I386:J386"/>
    <mergeCell ref="G263:H263"/>
    <mergeCell ref="I21:J21"/>
    <mergeCell ref="E59:F59"/>
    <mergeCell ref="E46:F46"/>
    <mergeCell ref="E39:Q39"/>
    <mergeCell ref="B399:D399"/>
    <mergeCell ref="I23:J23"/>
    <mergeCell ref="I216:J216"/>
    <mergeCell ref="I387:J387"/>
    <mergeCell ref="B219:Q219"/>
    <mergeCell ref="K216:L216"/>
    <mergeCell ref="E359:F359"/>
    <mergeCell ref="K387:L387"/>
    <mergeCell ref="K210:L210"/>
    <mergeCell ref="K381:L381"/>
    <mergeCell ref="M210:N210"/>
    <mergeCell ref="E125:F125"/>
    <mergeCell ref="E41:F41"/>
    <mergeCell ref="I245:J245"/>
    <mergeCell ref="E112:F112"/>
    <mergeCell ref="G41:H41"/>
    <mergeCell ref="E277:F277"/>
    <mergeCell ref="E348:F348"/>
    <mergeCell ref="G106:H106"/>
    <mergeCell ref="E56:F56"/>
    <mergeCell ref="G56:H56"/>
    <mergeCell ref="E43:F43"/>
    <mergeCell ref="G105:H105"/>
    <mergeCell ref="I34:J34"/>
    <mergeCell ref="G43:H43"/>
    <mergeCell ref="Q56:Q59"/>
    <mergeCell ref="I178:J178"/>
    <mergeCell ref="E214:F214"/>
    <mergeCell ref="G214:H214"/>
    <mergeCell ref="M211:N211"/>
    <mergeCell ref="B61:D61"/>
    <mergeCell ref="Q214:Q217"/>
    <mergeCell ref="E285:F285"/>
    <mergeCell ref="Q298:Q301"/>
    <mergeCell ref="G341:H341"/>
    <mergeCell ref="K397:L397"/>
    <mergeCell ref="E278:F278"/>
    <mergeCell ref="G36:H36"/>
    <mergeCell ref="G107:H107"/>
    <mergeCell ref="I36:J36"/>
    <mergeCell ref="E7:Q7"/>
    <mergeCell ref="I334:J334"/>
    <mergeCell ref="E372:F372"/>
    <mergeCell ref="K334:L334"/>
    <mergeCell ref="B256:D259"/>
    <mergeCell ref="I380:J380"/>
    <mergeCell ref="K380:L380"/>
    <mergeCell ref="B419:D419"/>
    <mergeCell ref="E138:F138"/>
    <mergeCell ref="B22:D25"/>
    <mergeCell ref="K361:L361"/>
    <mergeCell ref="E295:F295"/>
    <mergeCell ref="I382:J382"/>
    <mergeCell ref="E9:F9"/>
    <mergeCell ref="M367:N367"/>
    <mergeCell ref="B86:D89"/>
    <mergeCell ref="E367:F367"/>
    <mergeCell ref="E167:F167"/>
    <mergeCell ref="I400:J400"/>
    <mergeCell ref="K400:L400"/>
    <mergeCell ref="E232:F232"/>
    <mergeCell ref="K204:L204"/>
    <mergeCell ref="M204:N204"/>
    <mergeCell ref="E11:F11"/>
    <mergeCell ref="G419:H419"/>
    <mergeCell ref="M369:N369"/>
    <mergeCell ref="O369:P369"/>
    <mergeCell ref="E169:F169"/>
    <mergeCell ref="E225:F225"/>
    <mergeCell ref="I247:J247"/>
    <mergeCell ref="B209:D209"/>
    <mergeCell ref="G265:H265"/>
    <mergeCell ref="E227:F227"/>
    <mergeCell ref="Q246:Q249"/>
    <mergeCell ref="E273:F273"/>
    <mergeCell ref="G31:H31"/>
    <mergeCell ref="G202:H202"/>
    <mergeCell ref="O370:P370"/>
    <mergeCell ref="I31:J31"/>
    <mergeCell ref="I202:J202"/>
    <mergeCell ref="E241:Q241"/>
    <mergeCell ref="B303:D303"/>
    <mergeCell ref="I329:J329"/>
    <mergeCell ref="E385:Q385"/>
    <mergeCell ref="B288:D291"/>
    <mergeCell ref="G291:H291"/>
    <mergeCell ref="K329:L329"/>
    <mergeCell ref="B348:D351"/>
    <mergeCell ref="B11:D11"/>
    <mergeCell ref="M372:N372"/>
    <mergeCell ref="E62:F62"/>
    <mergeCell ref="G331:H331"/>
    <mergeCell ref="I393:J393"/>
    <mergeCell ref="I331:J331"/>
    <mergeCell ref="K393:L393"/>
    <mergeCell ref="E347:F347"/>
    <mergeCell ref="G347:H347"/>
    <mergeCell ref="G268:H268"/>
    <mergeCell ref="M359:N359"/>
    <mergeCell ref="K324:L324"/>
    <mergeCell ref="E349:F349"/>
    <mergeCell ref="B66:D69"/>
    <mergeCell ref="E128:F128"/>
    <mergeCell ref="G57:H57"/>
    <mergeCell ref="E155:F155"/>
    <mergeCell ref="G128:H128"/>
    <mergeCell ref="E426:F426"/>
    <mergeCell ref="E413:F413"/>
    <mergeCell ref="Q370:Q373"/>
    <mergeCell ref="E71:Q71"/>
    <mergeCell ref="E65:F65"/>
    <mergeCell ref="B133:D133"/>
    <mergeCell ref="E313:Q313"/>
    <mergeCell ref="B190:D193"/>
    <mergeCell ref="B369:D369"/>
    <mergeCell ref="E157:F157"/>
    <mergeCell ref="G357:H357"/>
    <mergeCell ref="E284:F284"/>
    <mergeCell ref="E222:F222"/>
    <mergeCell ref="G284:H284"/>
    <mergeCell ref="G344:H344"/>
    <mergeCell ref="I284:J284"/>
    <mergeCell ref="I344:J344"/>
    <mergeCell ref="G58:H58"/>
    <mergeCell ref="G123:H123"/>
    <mergeCell ref="E231:Q231"/>
    <mergeCell ref="B430:D433"/>
    <mergeCell ref="I421:J421"/>
    <mergeCell ref="K179:L179"/>
    <mergeCell ref="G215:H215"/>
    <mergeCell ref="I44:J44"/>
    <mergeCell ref="M179:N179"/>
    <mergeCell ref="I402:J402"/>
    <mergeCell ref="K402:L402"/>
    <mergeCell ref="E173:Q173"/>
    <mergeCell ref="B435:D435"/>
    <mergeCell ref="G423:H423"/>
    <mergeCell ref="K377:L377"/>
    <mergeCell ref="E75:F75"/>
    <mergeCell ref="E246:F246"/>
    <mergeCell ref="E317:F317"/>
    <mergeCell ref="E377:F377"/>
    <mergeCell ref="G439:H439"/>
    <mergeCell ref="E233:F233"/>
    <mergeCell ref="E298:F298"/>
    <mergeCell ref="B293:D293"/>
    <mergeCell ref="E12:F12"/>
    <mergeCell ref="G12:H12"/>
    <mergeCell ref="E248:F248"/>
    <mergeCell ref="E175:F175"/>
    <mergeCell ref="Q12:Q15"/>
    <mergeCell ref="I199:J199"/>
    <mergeCell ref="E235:F235"/>
    <mergeCell ref="E297:F297"/>
    <mergeCell ref="G297:H297"/>
    <mergeCell ref="B17:D17"/>
    <mergeCell ref="G441:H441"/>
    <mergeCell ref="E247:F247"/>
    <mergeCell ref="E14:F14"/>
    <mergeCell ref="E299:F299"/>
    <mergeCell ref="Q256:Q259"/>
    <mergeCell ref="G299:H299"/>
    <mergeCell ref="G355:H355"/>
    <mergeCell ref="K401:L401"/>
    <mergeCell ref="I355:J355"/>
    <mergeCell ref="B317:D317"/>
    <mergeCell ref="K355:L355"/>
    <mergeCell ref="E314:F314"/>
    <mergeCell ref="G243:H243"/>
    <mergeCell ref="E170:F170"/>
    <mergeCell ref="I305:J305"/>
    <mergeCell ref="I243:J243"/>
    <mergeCell ref="I330:J330"/>
    <mergeCell ref="K330:L330"/>
    <mergeCell ref="B375:D375"/>
    <mergeCell ref="B420:D423"/>
    <mergeCell ref="B276:D279"/>
    <mergeCell ref="B214:D217"/>
    <mergeCell ref="I357:J357"/>
    <mergeCell ref="O373:P373"/>
    <mergeCell ref="E370:F370"/>
    <mergeCell ref="E201:F201"/>
    <mergeCell ref="B85:D85"/>
    <mergeCell ref="G65:H65"/>
    <mergeCell ref="G192:H192"/>
    <mergeCell ref="M325:N325"/>
    <mergeCell ref="K396:L396"/>
    <mergeCell ref="K390:L390"/>
    <mergeCell ref="E154:F154"/>
    <mergeCell ref="E399:F399"/>
    <mergeCell ref="Q338:Q341"/>
    <mergeCell ref="Q138:Q141"/>
    <mergeCell ref="E390:F390"/>
    <mergeCell ref="G246:H246"/>
    <mergeCell ref="G129:H129"/>
    <mergeCell ref="B439:D439"/>
    <mergeCell ref="I439:J439"/>
    <mergeCell ref="K327:L327"/>
    <mergeCell ref="Q390:Q393"/>
    <mergeCell ref="E25:F25"/>
    <mergeCell ref="M327:N327"/>
    <mergeCell ref="G25:H25"/>
    <mergeCell ref="E58:F58"/>
    <mergeCell ref="B297:D297"/>
    <mergeCell ref="B235:D235"/>
    <mergeCell ref="I187:J187"/>
    <mergeCell ref="E223:F223"/>
    <mergeCell ref="E294:F294"/>
    <mergeCell ref="Q106:Q109"/>
    <mergeCell ref="I423:J423"/>
    <mergeCell ref="I174:J174"/>
    <mergeCell ref="G300:H300"/>
    <mergeCell ref="O357:P357"/>
    <mergeCell ref="I422:J422"/>
    <mergeCell ref="I189:J189"/>
    <mergeCell ref="G287:H287"/>
    <mergeCell ref="I45:J45"/>
    <mergeCell ref="M180:N180"/>
    <mergeCell ref="E83:F83"/>
    <mergeCell ref="I287:J287"/>
    <mergeCell ref="I360:J360"/>
    <mergeCell ref="I392:J392"/>
    <mergeCell ref="G126:H126"/>
    <mergeCell ref="G289:H289"/>
    <mergeCell ref="I47:J47"/>
    <mergeCell ref="E251:Q251"/>
    <mergeCell ref="E318:F318"/>
    <mergeCell ref="I345:J345"/>
    <mergeCell ref="E383:F383"/>
    <mergeCell ref="K345:L345"/>
    <mergeCell ref="E177:F177"/>
    <mergeCell ref="Q318:Q321"/>
    <mergeCell ref="E13:F13"/>
    <mergeCell ref="G13:H13"/>
    <mergeCell ref="E78:F78"/>
    <mergeCell ref="E249:F249"/>
    <mergeCell ref="E149:F149"/>
    <mergeCell ref="G249:H249"/>
    <mergeCell ref="E320:F320"/>
    <mergeCell ref="G205:H205"/>
    <mergeCell ref="G376:H376"/>
    <mergeCell ref="G314:H314"/>
    <mergeCell ref="Q22:Q25"/>
    <mergeCell ref="I205:J205"/>
    <mergeCell ref="I376:J376"/>
    <mergeCell ref="E15:F15"/>
    <mergeCell ref="E86:F86"/>
    <mergeCell ref="G15:H15"/>
    <mergeCell ref="E191:F191"/>
    <mergeCell ref="E257:F257"/>
    <mergeCell ref="E178:F178"/>
    <mergeCell ref="Q86:Q89"/>
    <mergeCell ref="M340:N340"/>
    <mergeCell ref="I354:J354"/>
    <mergeCell ref="G305:H305"/>
    <mergeCell ref="E29:Q29"/>
    <mergeCell ref="B91:D91"/>
    <mergeCell ref="B389:D389"/>
    <mergeCell ref="B327:D327"/>
    <mergeCell ref="E144:F144"/>
    <mergeCell ref="E315:F315"/>
    <mergeCell ref="G144:H144"/>
    <mergeCell ref="G315:H315"/>
    <mergeCell ref="I315:J315"/>
    <mergeCell ref="I371:J371"/>
    <mergeCell ref="G442:H442"/>
    <mergeCell ref="I442:J442"/>
    <mergeCell ref="K371:L371"/>
    <mergeCell ref="I358:J358"/>
    <mergeCell ref="E396:F396"/>
    <mergeCell ref="K358:L358"/>
    <mergeCell ref="B385:D385"/>
    <mergeCell ref="O366:P366"/>
    <mergeCell ref="E267:F267"/>
    <mergeCell ref="I300:J300"/>
    <mergeCell ref="I335:J335"/>
    <mergeCell ref="E106:F106"/>
    <mergeCell ref="K201:L201"/>
    <mergeCell ref="B101:D101"/>
    <mergeCell ref="K335:L335"/>
    <mergeCell ref="E33:F33"/>
    <mergeCell ref="E204:F204"/>
    <mergeCell ref="M335:N335"/>
    <mergeCell ref="E269:F269"/>
    <mergeCell ref="Q288:Q291"/>
    <mergeCell ref="E440:F440"/>
    <mergeCell ref="Q348:Q351"/>
    <mergeCell ref="G8:H8"/>
    <mergeCell ref="Q440:Q443"/>
    <mergeCell ref="K399:L399"/>
    <mergeCell ref="M328:N328"/>
    <mergeCell ref="G437:H437"/>
    <mergeCell ref="E35:F35"/>
    <mergeCell ref="E262:F262"/>
    <mergeCell ref="G262:H262"/>
    <mergeCell ref="G308:H308"/>
    <mergeCell ref="G53:H53"/>
    <mergeCell ref="Q34:Q37"/>
    <mergeCell ref="B12:D15"/>
    <mergeCell ref="I351:J351"/>
    <mergeCell ref="E245:F245"/>
    <mergeCell ref="I289:J289"/>
    <mergeCell ref="B313:D313"/>
    <mergeCell ref="K351:L351"/>
    <mergeCell ref="B370:D373"/>
    <mergeCell ref="B33:D33"/>
    <mergeCell ref="E310:F310"/>
    <mergeCell ref="E405:Q405"/>
    <mergeCell ref="G310:H310"/>
    <mergeCell ref="I190:J190"/>
    <mergeCell ref="E30:F30"/>
    <mergeCell ref="G30:H30"/>
    <mergeCell ref="E17:Q17"/>
    <mergeCell ref="M317:N317"/>
    <mergeCell ref="E409:F409"/>
    <mergeCell ref="G290:H290"/>
    <mergeCell ref="K359:L359"/>
    <mergeCell ref="I290:J290"/>
    <mergeCell ref="B81:D81"/>
    <mergeCell ref="I417:J417"/>
    <mergeCell ref="M175:N175"/>
    <mergeCell ref="E341:F341"/>
    <mergeCell ref="E199:F199"/>
    <mergeCell ref="E255:F255"/>
    <mergeCell ref="E321:F321"/>
    <mergeCell ref="G150:H150"/>
    <mergeCell ref="G255:H255"/>
    <mergeCell ref="G321:H321"/>
    <mergeCell ref="M318:N318"/>
    <mergeCell ref="E242:F242"/>
    <mergeCell ref="E217:F217"/>
    <mergeCell ref="K348:L348"/>
    <mergeCell ref="G242:H242"/>
    <mergeCell ref="M348:N348"/>
    <mergeCell ref="E386:F386"/>
    <mergeCell ref="E21:F21"/>
    <mergeCell ref="E192:F192"/>
    <mergeCell ref="E263:F263"/>
    <mergeCell ref="G21:H21"/>
    <mergeCell ref="M347:N347"/>
    <mergeCell ref="M314:N314"/>
    <mergeCell ref="G379:H379"/>
    <mergeCell ref="I379:J379"/>
    <mergeCell ref="E129:F129"/>
    <mergeCell ref="I366:J366"/>
    <mergeCell ref="B157:D157"/>
    <mergeCell ref="E23:F23"/>
    <mergeCell ref="E387:F387"/>
    <mergeCell ref="G23:H23"/>
    <mergeCell ref="G145:H145"/>
    <mergeCell ref="B183:Q183"/>
    <mergeCell ref="I145:J145"/>
    <mergeCell ref="E181:F181"/>
    <mergeCell ref="G381:H381"/>
    <mergeCell ref="G181:H181"/>
    <mergeCell ref="B390:D393"/>
    <mergeCell ref="I210:J210"/>
    <mergeCell ref="I381:J381"/>
    <mergeCell ref="M201:N201"/>
    <mergeCell ref="G387:H387"/>
    <mergeCell ref="I443:J443"/>
    <mergeCell ref="E87:F87"/>
    <mergeCell ref="E395:Q395"/>
    <mergeCell ref="G147:H147"/>
    <mergeCell ref="G174:H174"/>
    <mergeCell ref="I147:J147"/>
    <mergeCell ref="I203:J203"/>
    <mergeCell ref="G245:H245"/>
    <mergeCell ref="K203:L203"/>
    <mergeCell ref="I301:J301"/>
    <mergeCell ref="M203:N203"/>
    <mergeCell ref="I420:J420"/>
    <mergeCell ref="K178:L178"/>
    <mergeCell ref="G18:H18"/>
    <mergeCell ref="G189:H189"/>
    <mergeCell ref="I214:J214"/>
    <mergeCell ref="I18:J18"/>
    <mergeCell ref="E111:Q111"/>
    <mergeCell ref="E34:F34"/>
    <mergeCell ref="E105:F105"/>
    <mergeCell ref="G34:H34"/>
    <mergeCell ref="E276:F276"/>
    <mergeCell ref="E99:F99"/>
    <mergeCell ref="I186:J186"/>
    <mergeCell ref="B265:D265"/>
    <mergeCell ref="E397:F397"/>
    <mergeCell ref="G397:H397"/>
    <mergeCell ref="Q276:Q279"/>
    <mergeCell ref="E36:F36"/>
    <mergeCell ref="G386:H386"/>
    <mergeCell ref="M198:N198"/>
    <mergeCell ref="E334:F334"/>
    <mergeCell ref="G334:H334"/>
    <mergeCell ref="B125:D125"/>
    <mergeCell ref="E113:F113"/>
    <mergeCell ref="B185:D185"/>
    <mergeCell ref="E221:Q221"/>
    <mergeCell ref="O358:P358"/>
    <mergeCell ref="B323:D323"/>
    <mergeCell ref="E115:F115"/>
    <mergeCell ref="G44:H44"/>
    <mergeCell ref="B105:D105"/>
    <mergeCell ref="B43:D43"/>
    <mergeCell ref="B246:D249"/>
    <mergeCell ref="G311:H311"/>
    <mergeCell ref="E102:F102"/>
    <mergeCell ref="B338:D341"/>
    <mergeCell ref="B347:D347"/>
    <mergeCell ref="G102:H102"/>
    <mergeCell ref="I367:J367"/>
    <mergeCell ref="K367:L367"/>
    <mergeCell ref="E400:F400"/>
    <mergeCell ref="E2:Q2"/>
    <mergeCell ref="K354:L354"/>
    <mergeCell ref="I304:J304"/>
    <mergeCell ref="B405:D405"/>
    <mergeCell ref="I369:J369"/>
    <mergeCell ref="K369:L369"/>
    <mergeCell ref="E127:F127"/>
    <mergeCell ref="B147:D147"/>
    <mergeCell ref="G40:H40"/>
    <mergeCell ref="E436:F436"/>
    <mergeCell ref="K349:L349"/>
    <mergeCell ref="E433:F433"/>
    <mergeCell ref="M178:N178"/>
    <mergeCell ref="G191:H191"/>
    <mergeCell ref="M349:N349"/>
    <mergeCell ref="E202:F202"/>
    <mergeCell ref="G258:H258"/>
    <mergeCell ref="Q202:Q205"/>
    <mergeCell ref="E291:F291"/>
    <mergeCell ref="B106:D109"/>
    <mergeCell ref="Q226:Q229"/>
    <mergeCell ref="E266:F266"/>
    <mergeCell ref="G24:H24"/>
    <mergeCell ref="G266:H266"/>
    <mergeCell ref="I24:J24"/>
    <mergeCell ref="E431:F431"/>
    <mergeCell ref="E389:F389"/>
    <mergeCell ref="I211:J211"/>
    <mergeCell ref="Q266:Q269"/>
    <mergeCell ref="B173:D173"/>
    <mergeCell ref="K211:L211"/>
    <mergeCell ref="G309:H309"/>
    <mergeCell ref="E209:Q209"/>
    <mergeCell ref="B271:D271"/>
    <mergeCell ref="B75:D75"/>
    <mergeCell ref="I309:J309"/>
    <mergeCell ref="B328:D331"/>
    <mergeCell ref="G88:H88"/>
    <mergeCell ref="G259:H259"/>
    <mergeCell ref="K382:L382"/>
    <mergeCell ref="I148:J148"/>
    <mergeCell ref="G324:H324"/>
    <mergeCell ref="I324:J324"/>
    <mergeCell ref="I311:J311"/>
    <mergeCell ref="I19:J19"/>
    <mergeCell ref="K317:L317"/>
    <mergeCell ref="B39:D39"/>
    <mergeCell ref="E407:F407"/>
    <mergeCell ref="M181:N181"/>
    <mergeCell ref="I319:J319"/>
    <mergeCell ref="K214:L214"/>
    <mergeCell ref="K319:L319"/>
    <mergeCell ref="E213:F213"/>
    <mergeCell ref="E357:F357"/>
    <mergeCell ref="E151:F151"/>
    <mergeCell ref="E344:F344"/>
    <mergeCell ref="G400:H400"/>
    <mergeCell ref="E52:F52"/>
    <mergeCell ref="E123:F123"/>
    <mergeCell ref="G211:H211"/>
    <mergeCell ref="E150:F150"/>
    <mergeCell ref="E421:F421"/>
    <mergeCell ref="G179:H179"/>
    <mergeCell ref="E44:F44"/>
    <mergeCell ref="I179:J179"/>
    <mergeCell ref="E215:F215"/>
    <mergeCell ref="M334:N334"/>
    <mergeCell ref="E337:F337"/>
    <mergeCell ref="G337:H337"/>
    <mergeCell ref="I337:J337"/>
    <mergeCell ref="E373:F373"/>
    <mergeCell ref="E402:F402"/>
    <mergeCell ref="G402:H402"/>
    <mergeCell ref="G141:H141"/>
    <mergeCell ref="B255:D255"/>
    <mergeCell ref="E103:F103"/>
    <mergeCell ref="G377:H377"/>
    <mergeCell ref="M339:N339"/>
    <mergeCell ref="G103:H103"/>
    <mergeCell ref="G37:H37"/>
    <mergeCell ref="E279:F279"/>
    <mergeCell ref="E339:F339"/>
    <mergeCell ref="E3:Q3"/>
    <mergeCell ref="I37:J37"/>
    <mergeCell ref="B65:D65"/>
    <mergeCell ref="G339:H339"/>
    <mergeCell ref="Q358:Q361"/>
    <mergeCell ref="B56:D59"/>
    <mergeCell ref="I377:J377"/>
    <mergeCell ref="E118:F118"/>
    <mergeCell ref="G401:H401"/>
    <mergeCell ref="I401:J401"/>
    <mergeCell ref="E412:F412"/>
    <mergeCell ref="E437:F437"/>
    <mergeCell ref="E422:F422"/>
    <mergeCell ref="G416:H416"/>
    <mergeCell ref="E353:Q353"/>
    <mergeCell ref="B415:D415"/>
    <mergeCell ref="K199:L199"/>
    <mergeCell ref="G210:H210"/>
    <mergeCell ref="K370:L370"/>
    <mergeCell ref="M199:N199"/>
    <mergeCell ref="G403:H403"/>
    <mergeCell ref="I441:J441"/>
    <mergeCell ref="I403:J403"/>
    <mergeCell ref="E303:Q303"/>
    <mergeCell ref="E226:F226"/>
    <mergeCell ref="B221:D221"/>
    <mergeCell ref="M217:N217"/>
    <mergeCell ref="E57:F57"/>
    <mergeCell ref="E228:F228"/>
    <mergeCell ref="I249:J249"/>
    <mergeCell ref="I338:J338"/>
    <mergeCell ref="E355:F355"/>
    <mergeCell ref="E330:F330"/>
    <mergeCell ref="E134:F134"/>
    <mergeCell ref="G63:H63"/>
    <mergeCell ref="E243:F243"/>
    <mergeCell ref="G134:H134"/>
    <mergeCell ref="E268:F268"/>
    <mergeCell ref="E305:F305"/>
    <mergeCell ref="G330:H330"/>
    <mergeCell ref="Q178:Q181"/>
    <mergeCell ref="B178:D181"/>
    <mergeCell ref="B34:D37"/>
    <mergeCell ref="K202:L202"/>
    <mergeCell ref="E96:F96"/>
    <mergeCell ref="K373:L373"/>
    <mergeCell ref="M202:N202"/>
    <mergeCell ref="M373:N373"/>
    <mergeCell ref="E307:F307"/>
    <mergeCell ref="G52:H52"/>
    <mergeCell ref="G350:H350"/>
    <mergeCell ref="G421:H421"/>
    <mergeCell ref="I350:J350"/>
    <mergeCell ref="E98:F98"/>
    <mergeCell ref="B337:D337"/>
    <mergeCell ref="G396:H396"/>
    <mergeCell ref="I325:J325"/>
    <mergeCell ref="E165:F165"/>
    <mergeCell ref="G390:H390"/>
    <mergeCell ref="K325:L325"/>
    <mergeCell ref="I396:J396"/>
    <mergeCell ref="I390:J390"/>
    <mergeCell ref="E140:F140"/>
    <mergeCell ref="E283:Q283"/>
    <mergeCell ref="G327:H327"/>
    <mergeCell ref="I389:J389"/>
    <mergeCell ref="K318:L318"/>
    <mergeCell ref="I327:J327"/>
    <mergeCell ref="K389:L389"/>
    <mergeCell ref="K383:L383"/>
    <mergeCell ref="B202:D205"/>
    <mergeCell ref="B400:D403"/>
    <mergeCell ref="I22:J22"/>
    <mergeCell ref="G320:H320"/>
    <mergeCell ref="M370:N370"/>
    <mergeCell ref="B55:D55"/>
    <mergeCell ref="I391:J391"/>
    <mergeCell ref="K320:L320"/>
    <mergeCell ref="G187:H187"/>
    <mergeCell ref="M320:N320"/>
    <mergeCell ref="E423:F423"/>
    <mergeCell ref="E300:F300"/>
    <mergeCell ref="G180:H180"/>
    <mergeCell ref="E360:F360"/>
    <mergeCell ref="E293:Q293"/>
    <mergeCell ref="E45:F45"/>
    <mergeCell ref="I180:J180"/>
    <mergeCell ref="E216:F216"/>
    <mergeCell ref="G45:H45"/>
    <mergeCell ref="G216:H216"/>
    <mergeCell ref="M213:N213"/>
    <mergeCell ref="E287:F287"/>
    <mergeCell ref="B7:D7"/>
    <mergeCell ref="B365:D365"/>
    <mergeCell ref="G55:H55"/>
    <mergeCell ref="E392:F392"/>
    <mergeCell ref="B121:D121"/>
    <mergeCell ref="K386:L386"/>
    <mergeCell ref="G109:H109"/>
    <mergeCell ref="B357:D357"/>
    <mergeCell ref="G47:H47"/>
    <mergeCell ref="E345:F345"/>
    <mergeCell ref="B71:D71"/>
    <mergeCell ref="G345:H345"/>
    <mergeCell ref="B307:D307"/>
    <mergeCell ref="B429:D429"/>
    <mergeCell ref="G295:H295"/>
    <mergeCell ref="G46:H46"/>
    <mergeCell ref="I246:J246"/>
    <mergeCell ref="Q168:Q171"/>
    <mergeCell ref="I40:J40"/>
    <mergeCell ref="E133:Q13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
Items: Hyper Potion</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64" t="inlineStr">
        <is>
          <t>Ice Fang</t>
        </is>
      </c>
      <c r="F12" s="46" t="n"/>
      <c r="G12" s="51" t="inlineStr">
        <is>
          <t>Hyper Voice</t>
        </is>
      </c>
      <c r="H12" s="46" t="n"/>
      <c r="I12" s="64"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3" t="inlineStr">
        <is>
          <t>Teleport</t>
        </is>
      </c>
      <c r="F14" s="46" t="n"/>
      <c r="G14" s="51" t="inlineStr">
        <is>
          <t>Quick Attack</t>
        </is>
      </c>
      <c r="H14" s="46" t="n"/>
      <c r="I14" s="63" t="inlineStr">
        <is>
          <t>Teleport</t>
        </is>
      </c>
      <c r="J14" s="46" t="n"/>
    </row>
    <row r="15">
      <c r="E15" s="52" t="inlineStr">
        <is>
          <t>Wild Charge</t>
        </is>
      </c>
      <c r="F15" s="46" t="n"/>
      <c r="G15" s="60"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Smart Trainer</t>
        </is>
      </c>
      <c r="E22" s="50" t="inlineStr">
        <is>
          <t>Bite</t>
        </is>
      </c>
      <c r="F22" s="46" t="n"/>
      <c r="G22" s="65" t="inlineStr">
        <is>
          <t>Seismic Toss</t>
        </is>
      </c>
      <c r="H22" s="46" t="n"/>
      <c r="I22" s="61" t="inlineStr">
        <is>
          <t>Bubble Beam</t>
        </is>
      </c>
      <c r="J22" s="46" t="n"/>
      <c r="Q22" s="47" t="inlineStr">
        <is>
          <t>Moves</t>
        </is>
      </c>
    </row>
    <row r="23">
      <c r="E23" s="60" t="inlineStr">
        <is>
          <t>Wing Attack</t>
        </is>
      </c>
      <c r="F23" s="46" t="n"/>
      <c r="G23" s="65" t="inlineStr">
        <is>
          <t>Wake Up Slap</t>
        </is>
      </c>
      <c r="H23" s="46" t="n"/>
      <c r="I23" s="54" t="inlineStr">
        <is>
          <t>Signal Beam</t>
        </is>
      </c>
      <c r="J23" s="46" t="n"/>
    </row>
    <row r="24">
      <c r="E24" s="61" t="inlineStr">
        <is>
          <t>Water Pulse</t>
        </is>
      </c>
      <c r="F24" s="46" t="n"/>
      <c r="G24" s="51" t="inlineStr">
        <is>
          <t>Mega Punch</t>
        </is>
      </c>
      <c r="H24" s="46" t="n"/>
      <c r="I24" s="55" t="inlineStr">
        <is>
          <t>Poison Jab</t>
        </is>
      </c>
      <c r="J24" s="46" t="n"/>
    </row>
    <row r="25">
      <c r="E25" s="50" t="inlineStr">
        <is>
          <t>Pursuit</t>
        </is>
      </c>
      <c r="F25" s="46" t="n"/>
      <c r="G25" s="58"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Smart Trainer</t>
        </is>
      </c>
      <c r="E32" s="54" t="inlineStr">
        <is>
          <t>Signal Beam</t>
        </is>
      </c>
      <c r="F32" s="46" t="n"/>
      <c r="Q32" s="47" t="inlineStr">
        <is>
          <t>Moves</t>
        </is>
      </c>
    </row>
    <row r="33">
      <c r="E33" s="55" t="inlineStr">
        <is>
          <t>Poison Jab</t>
        </is>
      </c>
      <c r="F33" s="46" t="n"/>
    </row>
    <row r="34">
      <c r="E34" s="61"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Smart Trainer</t>
        </is>
      </c>
      <c r="E42" s="50" t="inlineStr">
        <is>
          <t>Feint Attack</t>
        </is>
      </c>
      <c r="F42" s="46" t="n"/>
      <c r="Q42" s="47" t="inlineStr">
        <is>
          <t>Moves</t>
        </is>
      </c>
    </row>
    <row r="43">
      <c r="E43" s="61" t="inlineStr">
        <is>
          <t>Aqua Cutter</t>
        </is>
      </c>
      <c r="F43" s="46" t="n"/>
    </row>
    <row r="44">
      <c r="E44" s="61"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Smart Trainer</t>
        </is>
      </c>
      <c r="E52" s="53" t="inlineStr">
        <is>
          <t>Mud Shot</t>
        </is>
      </c>
      <c r="F52" s="46" t="n"/>
      <c r="Q52" s="47" t="inlineStr">
        <is>
          <t>Moves</t>
        </is>
      </c>
    </row>
    <row r="53">
      <c r="E53" s="63" t="inlineStr">
        <is>
          <t>Psybeam</t>
        </is>
      </c>
      <c r="F53" s="46" t="n"/>
    </row>
    <row r="54">
      <c r="E54" s="61"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68" t="inlineStr">
        <is>
          <t>Twister</t>
        </is>
      </c>
      <c r="F62" s="46" t="n"/>
      <c r="G62" s="61" t="inlineStr">
        <is>
          <t>Water Gun</t>
        </is>
      </c>
      <c r="H62" s="46" t="n"/>
      <c r="Q62" s="47" t="inlineStr">
        <is>
          <t>Moves</t>
        </is>
      </c>
    </row>
    <row r="63">
      <c r="E63" s="51" t="inlineStr">
        <is>
          <t>Take Down</t>
        </is>
      </c>
      <c r="F63" s="46" t="n"/>
      <c r="G63" s="51" t="inlineStr">
        <is>
          <t>Pound</t>
        </is>
      </c>
      <c r="H63" s="46" t="n"/>
    </row>
    <row r="64">
      <c r="E64" s="64" t="inlineStr">
        <is>
          <t>Aurora Beam</t>
        </is>
      </c>
      <c r="F64" s="46" t="n"/>
      <c r="G64" s="61" t="inlineStr">
        <is>
          <t>Bubble Beam</t>
        </is>
      </c>
      <c r="H64" s="46" t="n"/>
    </row>
    <row r="65">
      <c r="E65" s="61"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Smart Trainer</t>
        </is>
      </c>
      <c r="E74" s="53" t="inlineStr">
        <is>
          <t>Mud Shot</t>
        </is>
      </c>
      <c r="F74" s="46" t="n"/>
      <c r="G74" s="50" t="inlineStr">
        <is>
          <t>Bite</t>
        </is>
      </c>
      <c r="H74" s="46" t="n"/>
      <c r="I74" s="53" t="inlineStr">
        <is>
          <t>Mud Shot</t>
        </is>
      </c>
      <c r="J74" s="46" t="n"/>
      <c r="Q74" s="47" t="inlineStr">
        <is>
          <t>Moves</t>
        </is>
      </c>
    </row>
    <row r="75">
      <c r="E75" s="63" t="inlineStr">
        <is>
          <t>Psybeam</t>
        </is>
      </c>
      <c r="F75" s="46" t="n"/>
      <c r="G75" s="60" t="inlineStr">
        <is>
          <t>Wing Attack</t>
        </is>
      </c>
      <c r="H75" s="46" t="n"/>
      <c r="I75" s="63" t="inlineStr">
        <is>
          <t>Psybeam</t>
        </is>
      </c>
      <c r="J75" s="46" t="n"/>
    </row>
    <row r="76">
      <c r="E76" s="61" t="inlineStr">
        <is>
          <t>Dive</t>
        </is>
      </c>
      <c r="F76" s="46" t="n"/>
      <c r="G76" s="61" t="inlineStr">
        <is>
          <t>Water Pulse</t>
        </is>
      </c>
      <c r="H76" s="46" t="n"/>
      <c r="I76" s="61"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Smart Trainer</t>
        </is>
      </c>
      <c r="E84" s="61" t="inlineStr">
        <is>
          <t>Water Gun</t>
        </is>
      </c>
      <c r="F84" s="46" t="n"/>
      <c r="Q84" s="47" t="inlineStr">
        <is>
          <t>Moves</t>
        </is>
      </c>
    </row>
    <row r="85">
      <c r="E85" s="51" t="inlineStr">
        <is>
          <t>Pound</t>
        </is>
      </c>
      <c r="F85" s="46" t="n"/>
    </row>
    <row r="86">
      <c r="E86" s="61"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Smart Trainer</t>
        </is>
      </c>
      <c r="E94" s="64" t="inlineStr">
        <is>
          <t>Ice Ball</t>
        </is>
      </c>
      <c r="F94" s="46" t="n"/>
      <c r="G94" s="50" t="inlineStr">
        <is>
          <t>Absorb</t>
        </is>
      </c>
      <c r="H94" s="46" t="n"/>
      <c r="Q94" s="47" t="inlineStr">
        <is>
          <t>Moves</t>
        </is>
      </c>
    </row>
    <row r="95">
      <c r="E95" s="61"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1"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3" t="inlineStr">
        <is>
          <t>Psybeam</t>
        </is>
      </c>
      <c r="F106" s="46" t="n"/>
      <c r="G106" s="63" t="inlineStr">
        <is>
          <t>Psybeam</t>
        </is>
      </c>
      <c r="H106" s="46" t="n"/>
    </row>
    <row r="107">
      <c r="E107" s="61" t="inlineStr">
        <is>
          <t>Bubble Beam</t>
        </is>
      </c>
      <c r="F107" s="46" t="n"/>
      <c r="G107" s="61"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Smart Trainer</t>
        </is>
      </c>
      <c r="E114" s="61"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1" t="inlineStr">
        <is>
          <t>Aqua Cutter</t>
        </is>
      </c>
      <c r="H116" s="46" t="n"/>
    </row>
    <row r="117">
      <c r="E117" s="67" t="inlineStr">
        <is>
          <t>Confuse Ray</t>
        </is>
      </c>
      <c r="F117" s="46" t="n"/>
      <c r="G117" s="61"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Smart Trainer</t>
        </is>
      </c>
      <c r="E124" s="60" t="inlineStr">
        <is>
          <t>Peck</t>
        </is>
      </c>
      <c r="F124" s="46" t="n"/>
      <c r="Q124" s="47" t="inlineStr">
        <is>
          <t>Moves</t>
        </is>
      </c>
    </row>
    <row r="125">
      <c r="E125" s="61"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Smart Trainer</t>
        </is>
      </c>
      <c r="E134" s="51" t="inlineStr">
        <is>
          <t>Take Down</t>
        </is>
      </c>
      <c r="F134" s="46" t="n"/>
      <c r="G134" s="51" t="inlineStr">
        <is>
          <t>Take Down</t>
        </is>
      </c>
      <c r="H134" s="46" t="n"/>
      <c r="Q134" s="47" t="inlineStr">
        <is>
          <t>Moves</t>
        </is>
      </c>
    </row>
    <row r="135">
      <c r="E135" s="60" t="inlineStr">
        <is>
          <t>Aerial Ace</t>
        </is>
      </c>
      <c r="F135" s="46" t="n"/>
      <c r="G135" s="60"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Smart Trainer</t>
        </is>
      </c>
      <c r="E144" s="61" t="inlineStr">
        <is>
          <t>Water Gun</t>
        </is>
      </c>
      <c r="F144" s="46" t="n"/>
      <c r="Q144" s="47" t="inlineStr">
        <is>
          <t>Moves</t>
        </is>
      </c>
    </row>
    <row r="145">
      <c r="E145" s="51" t="inlineStr">
        <is>
          <t>Pound</t>
        </is>
      </c>
      <c r="F145" s="46" t="n"/>
    </row>
    <row r="146">
      <c r="E146" s="61"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Smart Trainer</t>
        </is>
      </c>
      <c r="E154" s="51" t="inlineStr">
        <is>
          <t>Present</t>
        </is>
      </c>
      <c r="F154" s="46" t="n"/>
      <c r="Q154" s="47" t="inlineStr">
        <is>
          <t>Moves</t>
        </is>
      </c>
    </row>
    <row r="155">
      <c r="E155" s="61"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60" t="inlineStr">
        <is>
          <t>Peck</t>
        </is>
      </c>
      <c r="F164" s="46" t="n"/>
      <c r="G164" s="65" t="inlineStr">
        <is>
          <t>Karate Chop</t>
        </is>
      </c>
      <c r="H164" s="46" t="n"/>
      <c r="Q164" s="47" t="inlineStr">
        <is>
          <t>Moves</t>
        </is>
      </c>
    </row>
    <row r="165">
      <c r="E165" s="61" t="inlineStr">
        <is>
          <t>Water Gun</t>
        </is>
      </c>
      <c r="F165" s="46" t="n"/>
      <c r="G165" s="51" t="inlineStr">
        <is>
          <t>Pound</t>
        </is>
      </c>
      <c r="H165" s="46" t="n"/>
    </row>
    <row r="166">
      <c r="E166" s="51" t="inlineStr">
        <is>
          <t>Supersonic</t>
        </is>
      </c>
      <c r="F166" s="46" t="n"/>
      <c r="G166" s="62"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51" t="inlineStr">
        <is>
          <t>Present</t>
        </is>
      </c>
      <c r="F174" s="46" t="n"/>
      <c r="G174" s="51" t="inlineStr">
        <is>
          <t>Present</t>
        </is>
      </c>
      <c r="H174" s="46" t="n"/>
      <c r="Q174" s="47" t="inlineStr">
        <is>
          <t>Moves</t>
        </is>
      </c>
    </row>
    <row r="175">
      <c r="E175" s="61" t="inlineStr">
        <is>
          <t>Water Gun</t>
        </is>
      </c>
      <c r="F175" s="46" t="n"/>
      <c r="G175" s="61" t="inlineStr">
        <is>
          <t>Water Gun</t>
        </is>
      </c>
      <c r="H175" s="46" t="n"/>
    </row>
    <row r="176">
      <c r="E176" s="51" t="inlineStr">
        <is>
          <t>Pound</t>
        </is>
      </c>
      <c r="F176" s="46" t="n"/>
      <c r="G176" s="51" t="inlineStr">
        <is>
          <t>Pound</t>
        </is>
      </c>
      <c r="H176" s="46" t="n"/>
    </row>
    <row r="177">
      <c r="E177" s="61" t="inlineStr">
        <is>
          <t>Bubble Beam</t>
        </is>
      </c>
      <c r="F177" s="46" t="n"/>
      <c r="G177" s="61"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60" t="inlineStr">
        <is>
          <t>Gust</t>
        </is>
      </c>
      <c r="F184" s="46" t="n"/>
      <c r="G184" s="60" t="inlineStr">
        <is>
          <t>Gust</t>
        </is>
      </c>
      <c r="H184" s="46" t="n"/>
      <c r="Q184" s="47" t="inlineStr">
        <is>
          <t>Moves</t>
        </is>
      </c>
    </row>
    <row r="185">
      <c r="E185" s="63" t="inlineStr">
        <is>
          <t>Psybeam</t>
        </is>
      </c>
      <c r="F185" s="46" t="n"/>
      <c r="G185" s="59" t="inlineStr">
        <is>
          <t>Mega Drain</t>
        </is>
      </c>
      <c r="H185" s="46" t="n"/>
    </row>
    <row r="186">
      <c r="E186" s="55" t="inlineStr">
        <is>
          <t>Toxic</t>
        </is>
      </c>
      <c r="F186" s="46" t="n"/>
      <c r="G186" s="51" t="inlineStr">
        <is>
          <t>Attract</t>
        </is>
      </c>
      <c r="H186" s="46" t="n"/>
    </row>
    <row r="187">
      <c r="E187" s="51" t="inlineStr">
        <is>
          <t>Protect</t>
        </is>
      </c>
      <c r="F187" s="46" t="n"/>
      <c r="G187" s="59"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Smart Trainer</t>
        </is>
      </c>
      <c r="E194" s="53" t="inlineStr">
        <is>
          <t>Sand Attack</t>
        </is>
      </c>
      <c r="F194" s="46" t="n"/>
      <c r="Q194" s="47" t="inlineStr">
        <is>
          <t>Moves</t>
        </is>
      </c>
    </row>
    <row r="195">
      <c r="E195" s="51" t="inlineStr">
        <is>
          <t>Headbutt</t>
        </is>
      </c>
      <c r="F195" s="46" t="n"/>
    </row>
    <row r="196">
      <c r="E196" s="51" t="inlineStr">
        <is>
          <t>Tail Whip</t>
        </is>
      </c>
      <c r="F196" s="46" t="n"/>
    </row>
    <row r="197">
      <c r="E197" s="61"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Smart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 (Rematch 1)</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60"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Smart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Smart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Smart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Smart Trainer</t>
        </is>
      </c>
      <c r="E268" s="58" t="inlineStr">
        <is>
          <t>Fire Spin</t>
        </is>
      </c>
      <c r="F268" s="46" t="n"/>
      <c r="G268" s="61" t="inlineStr">
        <is>
          <t>Water Gun</t>
        </is>
      </c>
      <c r="H268" s="46" t="n"/>
      <c r="I268" s="59"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2" t="inlineStr">
        <is>
          <t>Rock Throw</t>
        </is>
      </c>
      <c r="F270" s="46" t="n"/>
      <c r="G270" s="50" t="inlineStr">
        <is>
          <t>Bite</t>
        </is>
      </c>
      <c r="H270" s="46" t="n"/>
      <c r="I270" s="51" t="inlineStr">
        <is>
          <t>Swift</t>
        </is>
      </c>
      <c r="J270" s="46" t="n"/>
    </row>
    <row r="271">
      <c r="E271" s="51" t="inlineStr">
        <is>
          <t>Recover</t>
        </is>
      </c>
      <c r="F271" s="46" t="n"/>
      <c r="G271" s="60"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Smart Trainer</t>
        </is>
      </c>
      <c r="E278" s="67" t="inlineStr">
        <is>
          <t>Astonish</t>
        </is>
      </c>
      <c r="F278" s="46" t="n"/>
      <c r="G278" s="58" t="inlineStr">
        <is>
          <t>Fire Spin</t>
        </is>
      </c>
      <c r="H278" s="46" t="n"/>
      <c r="I278" s="61" t="inlineStr">
        <is>
          <t>Bubble Beam</t>
        </is>
      </c>
      <c r="J278" s="46" t="n"/>
      <c r="Q278" s="47" t="inlineStr">
        <is>
          <t>Moves</t>
        </is>
      </c>
    </row>
    <row r="279">
      <c r="E279" s="59" t="inlineStr">
        <is>
          <t>Razor Leaf</t>
        </is>
      </c>
      <c r="F279" s="46" t="n"/>
      <c r="G279" s="55" t="inlineStr">
        <is>
          <t>Smog</t>
        </is>
      </c>
      <c r="H279" s="46" t="n"/>
      <c r="I279" s="53" t="inlineStr">
        <is>
          <t>Dig</t>
        </is>
      </c>
      <c r="J279" s="46" t="n"/>
    </row>
    <row r="280">
      <c r="E280" s="61" t="inlineStr">
        <is>
          <t>Water Gun</t>
        </is>
      </c>
      <c r="F280" s="46" t="n"/>
      <c r="G280" s="62"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Smart Trainer</t>
        </is>
      </c>
      <c r="E288" s="61" t="inlineStr">
        <is>
          <t>Water Gun</t>
        </is>
      </c>
      <c r="F288" s="46" t="n"/>
      <c r="G288" s="67" t="inlineStr">
        <is>
          <t>Astonish</t>
        </is>
      </c>
      <c r="H288" s="46" t="n"/>
      <c r="I288" s="51" t="inlineStr">
        <is>
          <t>Swift</t>
        </is>
      </c>
      <c r="J288" s="46" t="n"/>
      <c r="Q288" s="47" t="inlineStr">
        <is>
          <t>Moves</t>
        </is>
      </c>
    </row>
    <row r="289">
      <c r="E289" s="51" t="inlineStr">
        <is>
          <t>Supersonic</t>
        </is>
      </c>
      <c r="F289" s="46" t="n"/>
      <c r="G289" s="59" t="inlineStr">
        <is>
          <t>Razor Leaf</t>
        </is>
      </c>
      <c r="H289" s="46" t="n"/>
      <c r="I289" s="50" t="inlineStr">
        <is>
          <t>Night Slash</t>
        </is>
      </c>
      <c r="J289" s="46" t="n"/>
    </row>
    <row r="290">
      <c r="E290" s="50" t="inlineStr">
        <is>
          <t>Bite</t>
        </is>
      </c>
      <c r="F290" s="46" t="n"/>
      <c r="G290" s="61" t="inlineStr">
        <is>
          <t>Water Gun</t>
        </is>
      </c>
      <c r="H290" s="46" t="n"/>
      <c r="I290" s="65" t="inlineStr">
        <is>
          <t>Double Kick</t>
        </is>
      </c>
      <c r="J290" s="46" t="n"/>
    </row>
    <row r="291">
      <c r="E291" s="60" t="inlineStr">
        <is>
          <t>Wing Attack</t>
        </is>
      </c>
      <c r="F291" s="46" t="n"/>
      <c r="G291" s="50" t="inlineStr">
        <is>
          <t>Absorb</t>
        </is>
      </c>
      <c r="H291" s="46" t="n"/>
      <c r="I291" s="60"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Smart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3" t="inlineStr">
        <is>
          <t>Psybeam</t>
        </is>
      </c>
      <c r="F300" s="46" t="n"/>
      <c r="G300" s="61" t="inlineStr">
        <is>
          <t>Whirlpool</t>
        </is>
      </c>
      <c r="H300" s="46" t="n"/>
      <c r="I300" s="63" t="inlineStr">
        <is>
          <t>Psybeam</t>
        </is>
      </c>
      <c r="J300" s="46" t="n"/>
      <c r="K300" s="61" t="inlineStr">
        <is>
          <t>Whirlpool</t>
        </is>
      </c>
      <c r="L300" s="46" t="n"/>
    </row>
    <row r="301">
      <c r="E301" s="56" t="inlineStr">
        <is>
          <t>-</t>
        </is>
      </c>
      <c r="F301" s="46" t="n"/>
      <c r="G301" s="64" t="inlineStr">
        <is>
          <t>Ice Ball</t>
        </is>
      </c>
      <c r="H301" s="46" t="n"/>
      <c r="I301" s="56" t="inlineStr">
        <is>
          <t>-</t>
        </is>
      </c>
      <c r="J301" s="46" t="n"/>
      <c r="K301" s="64"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Smart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Smart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9" t="inlineStr">
        <is>
          <t>Razor Leaf</t>
        </is>
      </c>
      <c r="F320" s="46" t="n"/>
      <c r="G320" s="62" t="inlineStr">
        <is>
          <t>Rock Slide</t>
        </is>
      </c>
      <c r="H320" s="46" t="n"/>
    </row>
    <row r="321">
      <c r="E321" s="61"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Smart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Smart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Smart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Smart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Smart Trainer</t>
        </is>
      </c>
      <c r="E388" s="61" t="inlineStr">
        <is>
          <t>Water Gun</t>
        </is>
      </c>
      <c r="F388" s="46" t="n"/>
      <c r="G388" s="58" t="inlineStr">
        <is>
          <t>Fire Spin</t>
        </is>
      </c>
      <c r="H388" s="46" t="n"/>
      <c r="I388" s="59"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2" t="inlineStr">
        <is>
          <t>Rock Throw</t>
        </is>
      </c>
      <c r="H390" s="46" t="n"/>
      <c r="I390" s="51" t="inlineStr">
        <is>
          <t>Swift</t>
        </is>
      </c>
      <c r="J390" s="46" t="n"/>
    </row>
    <row r="391">
      <c r="E391" s="60"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Smart Trainer</t>
        </is>
      </c>
      <c r="E398" s="67" t="inlineStr">
        <is>
          <t>Astonish</t>
        </is>
      </c>
      <c r="F398" s="46" t="n"/>
      <c r="G398" s="58" t="inlineStr">
        <is>
          <t>Fire Spin</t>
        </is>
      </c>
      <c r="H398" s="46" t="n"/>
      <c r="I398" s="61" t="inlineStr">
        <is>
          <t>Bubble Beam</t>
        </is>
      </c>
      <c r="J398" s="46" t="n"/>
      <c r="Q398" s="47" t="inlineStr">
        <is>
          <t>Moves</t>
        </is>
      </c>
    </row>
    <row r="399">
      <c r="E399" s="59" t="inlineStr">
        <is>
          <t>Razor Leaf</t>
        </is>
      </c>
      <c r="F399" s="46" t="n"/>
      <c r="G399" s="55" t="inlineStr">
        <is>
          <t>Smog</t>
        </is>
      </c>
      <c r="H399" s="46" t="n"/>
      <c r="I399" s="53" t="inlineStr">
        <is>
          <t>Dig</t>
        </is>
      </c>
      <c r="J399" s="46" t="n"/>
    </row>
    <row r="400">
      <c r="E400" s="61" t="inlineStr">
        <is>
          <t>Water Gun</t>
        </is>
      </c>
      <c r="F400" s="46" t="n"/>
      <c r="G400" s="62"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Smart Trainer</t>
        </is>
      </c>
      <c r="E408" s="61" t="inlineStr">
        <is>
          <t>Water Gun</t>
        </is>
      </c>
      <c r="F408" s="46" t="n"/>
      <c r="G408" s="67" t="inlineStr">
        <is>
          <t>Astonish</t>
        </is>
      </c>
      <c r="H408" s="46" t="n"/>
      <c r="I408" s="51" t="inlineStr">
        <is>
          <t>Swift</t>
        </is>
      </c>
      <c r="J408" s="46" t="n"/>
      <c r="Q408" s="47" t="inlineStr">
        <is>
          <t>Moves</t>
        </is>
      </c>
    </row>
    <row r="409">
      <c r="E409" s="51" t="inlineStr">
        <is>
          <t>Supersonic</t>
        </is>
      </c>
      <c r="F409" s="46" t="n"/>
      <c r="G409" s="59" t="inlineStr">
        <is>
          <t>Razor Leaf</t>
        </is>
      </c>
      <c r="H409" s="46" t="n"/>
      <c r="I409" s="50" t="inlineStr">
        <is>
          <t>Night Slash</t>
        </is>
      </c>
      <c r="J409" s="46" t="n"/>
    </row>
    <row r="410">
      <c r="E410" s="50" t="inlineStr">
        <is>
          <t>Bite</t>
        </is>
      </c>
      <c r="F410" s="46" t="n"/>
      <c r="G410" s="61" t="inlineStr">
        <is>
          <t>Water Gun</t>
        </is>
      </c>
      <c r="H410" s="46" t="n"/>
      <c r="I410" s="65" t="inlineStr">
        <is>
          <t>Double Kick</t>
        </is>
      </c>
      <c r="J410" s="46" t="n"/>
    </row>
    <row r="411">
      <c r="E411" s="60" t="inlineStr">
        <is>
          <t>Wing Attack</t>
        </is>
      </c>
      <c r="F411" s="46" t="n"/>
      <c r="G411" s="50" t="inlineStr">
        <is>
          <t>Absorb</t>
        </is>
      </c>
      <c r="H411" s="46" t="n"/>
      <c r="I411" s="60"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Smart Trainer</t>
        </is>
      </c>
      <c r="E418" s="62"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Smart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Smart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9" t="inlineStr">
        <is>
          <t>Mega Drain</t>
        </is>
      </c>
      <c r="H441" s="46" t="n"/>
      <c r="I441" s="61"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9"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Smart Trainer</t>
        </is>
      </c>
      <c r="E450" s="51" t="inlineStr">
        <is>
          <t>Sweet Scent</t>
        </is>
      </c>
      <c r="F450" s="46" t="n"/>
      <c r="Q450" s="47" t="inlineStr">
        <is>
          <t>Moves</t>
        </is>
      </c>
    </row>
    <row r="451">
      <c r="E451" s="59" t="inlineStr">
        <is>
          <t>Razor Leaf</t>
        </is>
      </c>
      <c r="F451" s="46" t="n"/>
    </row>
    <row r="452">
      <c r="E452" s="55" t="inlineStr">
        <is>
          <t>Acid</t>
        </is>
      </c>
      <c r="F452" s="46" t="n"/>
    </row>
    <row r="453">
      <c r="E453" s="59"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Smart Trainer</t>
        </is>
      </c>
      <c r="E462" s="55" t="inlineStr">
        <is>
          <t>Poison Powder</t>
        </is>
      </c>
      <c r="F462" s="46" t="n"/>
      <c r="G462" s="54" t="inlineStr">
        <is>
          <t>Leech Life</t>
        </is>
      </c>
      <c r="H462" s="46" t="n"/>
      <c r="Q462" s="47" t="inlineStr">
        <is>
          <t>Moves</t>
        </is>
      </c>
    </row>
    <row r="463">
      <c r="E463" s="59" t="inlineStr">
        <is>
          <t>Mega Drain</t>
        </is>
      </c>
      <c r="F463" s="46" t="n"/>
      <c r="G463" s="59" t="inlineStr">
        <is>
          <t>Mega Drain</t>
        </is>
      </c>
      <c r="H463" s="46" t="n"/>
    </row>
    <row r="464">
      <c r="E464" s="51" t="inlineStr">
        <is>
          <t>Take Down</t>
        </is>
      </c>
      <c r="F464" s="46" t="n"/>
      <c r="G464" s="60" t="inlineStr">
        <is>
          <t>Gust</t>
        </is>
      </c>
      <c r="H464" s="46" t="n"/>
    </row>
    <row r="465">
      <c r="E465" s="59" t="inlineStr">
        <is>
          <t>Stun Spore</t>
        </is>
      </c>
      <c r="F465" s="46" t="n"/>
      <c r="G465" s="59"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Smart Trainer</t>
        </is>
      </c>
      <c r="E472" s="62" t="inlineStr">
        <is>
          <t>Rock Throw</t>
        </is>
      </c>
      <c r="F472" s="46" t="n"/>
      <c r="G472" s="51" t="inlineStr">
        <is>
          <t>Sweet Scent</t>
        </is>
      </c>
      <c r="H472" s="46" t="n"/>
      <c r="I472" s="60" t="inlineStr">
        <is>
          <t>Peck</t>
        </is>
      </c>
      <c r="J472" s="46" t="n"/>
      <c r="Q472" s="47" t="inlineStr">
        <is>
          <t>Moves</t>
        </is>
      </c>
    </row>
    <row r="473">
      <c r="E473" s="53" t="inlineStr">
        <is>
          <t>Sand Tomb</t>
        </is>
      </c>
      <c r="F473" s="46" t="n"/>
      <c r="G473" s="59" t="inlineStr">
        <is>
          <t>Razor Leaf</t>
        </is>
      </c>
      <c r="H473" s="46" t="n"/>
      <c r="I473" s="61" t="inlineStr">
        <is>
          <t>Water Gun</t>
        </is>
      </c>
      <c r="J473" s="46" t="n"/>
    </row>
    <row r="474">
      <c r="E474" s="58" t="inlineStr">
        <is>
          <t>Fire Spin</t>
        </is>
      </c>
      <c r="F474" s="46" t="n"/>
      <c r="G474" s="55" t="inlineStr">
        <is>
          <t>Acid</t>
        </is>
      </c>
      <c r="H474" s="46" t="n"/>
      <c r="I474" s="51" t="inlineStr">
        <is>
          <t>Supersonic</t>
        </is>
      </c>
      <c r="J474" s="46" t="n"/>
    </row>
    <row r="475">
      <c r="E475" s="51" t="inlineStr">
        <is>
          <t>Self Destruct</t>
        </is>
      </c>
      <c r="F475" s="46" t="n"/>
      <c r="G475" s="59"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Smart Trainer</t>
        </is>
      </c>
      <c r="E482" s="63" t="inlineStr">
        <is>
          <t>Confusion</t>
        </is>
      </c>
      <c r="F482" s="46" t="n"/>
      <c r="Q482" s="47" t="inlineStr">
        <is>
          <t>Moves</t>
        </is>
      </c>
    </row>
    <row r="483">
      <c r="E483" s="59" t="inlineStr">
        <is>
          <t>Magical Leaf</t>
        </is>
      </c>
      <c r="F483" s="46" t="n"/>
    </row>
    <row r="484">
      <c r="E484" s="63"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Smart Trainer</t>
        </is>
      </c>
      <c r="E494" s="65" t="inlineStr">
        <is>
          <t>Karate Chop</t>
        </is>
      </c>
      <c r="F494" s="46" t="n"/>
      <c r="G494" s="51" t="inlineStr">
        <is>
          <t>Headbutt</t>
        </is>
      </c>
      <c r="H494" s="46" t="n"/>
      <c r="I494" s="62" t="inlineStr">
        <is>
          <t>Rock Slide</t>
        </is>
      </c>
      <c r="J494" s="46" t="n"/>
      <c r="Q494" s="47" t="inlineStr">
        <is>
          <t>Moves</t>
        </is>
      </c>
    </row>
    <row r="495">
      <c r="E495" s="51" t="inlineStr">
        <is>
          <t>Self Destruct</t>
        </is>
      </c>
      <c r="F495" s="46" t="n"/>
      <c r="G495" s="62"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2"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Smart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Smart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60"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Smart Trainer</t>
        </is>
      </c>
      <c r="E526" s="51" t="inlineStr">
        <is>
          <t>Secret Power</t>
        </is>
      </c>
      <c r="F526" s="46" t="n"/>
      <c r="Q526" s="47" t="inlineStr">
        <is>
          <t>Moves</t>
        </is>
      </c>
    </row>
    <row r="527">
      <c r="E527" s="63" t="inlineStr">
        <is>
          <t>Teleport</t>
        </is>
      </c>
      <c r="F527" s="46" t="n"/>
    </row>
    <row r="528">
      <c r="E528" s="62"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Smart Trainer</t>
        </is>
      </c>
      <c r="E536" s="51" t="inlineStr">
        <is>
          <t>Take Down</t>
        </is>
      </c>
      <c r="F536" s="46" t="n"/>
      <c r="Q536" s="47" t="inlineStr">
        <is>
          <t>Moves</t>
        </is>
      </c>
    </row>
    <row r="537">
      <c r="E537" s="59"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Smart Trainer</t>
        </is>
      </c>
      <c r="E546" s="51" t="inlineStr">
        <is>
          <t>Take Down</t>
        </is>
      </c>
      <c r="F546" s="46" t="n"/>
      <c r="G546" s="58"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Smart Trainer</t>
        </is>
      </c>
      <c r="E558" s="51" t="inlineStr">
        <is>
          <t>Whirlwind</t>
        </is>
      </c>
      <c r="F558" s="46" t="n"/>
      <c r="G558" s="61" t="inlineStr">
        <is>
          <t>Bubble Beam</t>
        </is>
      </c>
      <c r="H558" s="46" t="n"/>
      <c r="I558" s="63" t="inlineStr">
        <is>
          <t>Psybeam</t>
        </is>
      </c>
      <c r="J558" s="46" t="n"/>
      <c r="Q558" s="47" t="inlineStr">
        <is>
          <t>Moves</t>
        </is>
      </c>
    </row>
    <row r="559">
      <c r="E559" s="51" t="inlineStr">
        <is>
          <t>Quick Attack</t>
        </is>
      </c>
      <c r="F559" s="46" t="n"/>
      <c r="G559" s="60" t="inlineStr">
        <is>
          <t>Pluck</t>
        </is>
      </c>
      <c r="H559" s="46" t="n"/>
      <c r="I559" s="51" t="inlineStr">
        <is>
          <t>Me First</t>
        </is>
      </c>
      <c r="J559" s="46" t="n"/>
    </row>
    <row r="560">
      <c r="E560" s="60" t="inlineStr">
        <is>
          <t>Aerial Ace</t>
        </is>
      </c>
      <c r="F560" s="46" t="n"/>
      <c r="G560" s="50" t="inlineStr">
        <is>
          <t>Payback</t>
        </is>
      </c>
      <c r="H560" s="46" t="n"/>
      <c r="I560" s="67" t="inlineStr">
        <is>
          <t>Confuse Ray</t>
        </is>
      </c>
      <c r="J560" s="46" t="n"/>
    </row>
    <row r="561">
      <c r="E561" s="51" t="inlineStr">
        <is>
          <t>Endeavor</t>
        </is>
      </c>
      <c r="F561" s="46" t="n"/>
      <c r="G561" s="64"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
Items: Full Restore</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Smart Trainer</t>
        </is>
      </c>
      <c r="E568" s="59"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
Items: Full Restore</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Smart Trainer</t>
        </is>
      </c>
      <c r="E578" s="66" t="inlineStr">
        <is>
          <t>Steel Wing</t>
        </is>
      </c>
      <c r="F578" s="46" t="n"/>
      <c r="G578" s="55" t="inlineStr">
        <is>
          <t>Toxic</t>
        </is>
      </c>
      <c r="H578" s="46" t="n"/>
      <c r="Q578" s="47" t="inlineStr">
        <is>
          <t>Moves</t>
        </is>
      </c>
    </row>
    <row r="579">
      <c r="E579" s="51" t="inlineStr">
        <is>
          <t>Hyper Voice</t>
        </is>
      </c>
      <c r="F579" s="46" t="n"/>
      <c r="G579" s="59" t="inlineStr">
        <is>
          <t>Magical Leaf</t>
        </is>
      </c>
      <c r="H579" s="46" t="n"/>
    </row>
    <row r="580">
      <c r="E580" s="51" t="inlineStr">
        <is>
          <t>Sing</t>
        </is>
      </c>
      <c r="F580" s="46" t="n"/>
      <c r="G580" s="55" t="inlineStr">
        <is>
          <t>Poison Jab</t>
        </is>
      </c>
      <c r="H580" s="46" t="n"/>
    </row>
    <row r="581">
      <c r="E581" s="60" t="inlineStr">
        <is>
          <t>Mirror Move</t>
        </is>
      </c>
      <c r="F581" s="46" t="n"/>
      <c r="G581" s="59"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63"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3" t="inlineStr">
        <is>
          <t>Teleport</t>
        </is>
      </c>
      <c r="F593" s="46" t="n"/>
      <c r="G593" s="63"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Body Slam</t>
        </is>
      </c>
      <c r="F600" s="46" t="n"/>
      <c r="G600" s="63" t="inlineStr">
        <is>
          <t>Future Sight</t>
        </is>
      </c>
      <c r="H600" s="46" t="n"/>
      <c r="Q600" s="47" t="inlineStr">
        <is>
          <t>Moves</t>
        </is>
      </c>
    </row>
    <row r="601">
      <c r="E601" s="67" t="inlineStr">
        <is>
          <t>Shadow Punch</t>
        </is>
      </c>
      <c r="F601" s="46" t="n"/>
      <c r="G601" s="63" t="inlineStr">
        <is>
          <t>Miracle Eye</t>
        </is>
      </c>
      <c r="H601" s="46" t="n"/>
    </row>
    <row r="602">
      <c r="E602" s="63" t="inlineStr">
        <is>
          <t>Teleport</t>
        </is>
      </c>
      <c r="F602" s="46" t="n"/>
      <c r="G602" s="63" t="inlineStr">
        <is>
          <t>Teleport</t>
        </is>
      </c>
      <c r="H602" s="46" t="n"/>
    </row>
    <row r="603">
      <c r="E603" s="51" t="inlineStr">
        <is>
          <t>Double Edge</t>
        </is>
      </c>
      <c r="F603" s="46" t="n"/>
      <c r="G603" s="63"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Smart Trainer</t>
        </is>
      </c>
      <c r="E610" s="65" t="inlineStr">
        <is>
          <t>Counter</t>
        </is>
      </c>
      <c r="F610" s="46" t="n"/>
      <c r="Q610" s="47" t="inlineStr">
        <is>
          <t>Moves</t>
        </is>
      </c>
    </row>
    <row r="611">
      <c r="E611" s="63"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Smart Trainer</t>
        </is>
      </c>
      <c r="E620" s="63" t="inlineStr">
        <is>
          <t>Future Sight</t>
        </is>
      </c>
      <c r="F620" s="46" t="n"/>
      <c r="G620" s="58" t="inlineStr">
        <is>
          <t>Will O Wisp</t>
        </is>
      </c>
      <c r="H620" s="46" t="n"/>
      <c r="Q620" s="47" t="inlineStr">
        <is>
          <t>Moves</t>
        </is>
      </c>
    </row>
    <row r="621">
      <c r="E621" s="63" t="inlineStr">
        <is>
          <t>Miracle Eye</t>
        </is>
      </c>
      <c r="F621" s="46" t="n"/>
      <c r="G621" s="63" t="inlineStr">
        <is>
          <t>Psycho Cut</t>
        </is>
      </c>
      <c r="H621" s="46" t="n"/>
    </row>
    <row r="622">
      <c r="E622" s="63" t="inlineStr">
        <is>
          <t>Teleport</t>
        </is>
      </c>
      <c r="F622" s="46" t="n"/>
      <c r="G622" s="62" t="inlineStr">
        <is>
          <t>Rock Slide</t>
        </is>
      </c>
      <c r="H622" s="46" t="n"/>
    </row>
    <row r="623">
      <c r="E623" s="63"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Smart Trainer</t>
        </is>
      </c>
      <c r="E630" s="63"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Body Slam</t>
        </is>
      </c>
      <c r="F640" s="46" t="n"/>
      <c r="G640" s="62" t="inlineStr">
        <is>
          <t>Ancient Power</t>
        </is>
      </c>
      <c r="H640" s="46" t="n"/>
      <c r="Q640" s="47" t="inlineStr">
        <is>
          <t>Moves</t>
        </is>
      </c>
    </row>
    <row r="641">
      <c r="E641" s="67" t="inlineStr">
        <is>
          <t>Shadow Punch</t>
        </is>
      </c>
      <c r="F641" s="46" t="n"/>
      <c r="G641" s="63" t="inlineStr">
        <is>
          <t>Hypnosis</t>
        </is>
      </c>
      <c r="H641" s="46" t="n"/>
    </row>
    <row r="642">
      <c r="E642" s="63"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
Items: Full Restore</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Smart Trainer</t>
        </is>
      </c>
      <c r="E652" s="53" t="inlineStr">
        <is>
          <t>Earthquake</t>
        </is>
      </c>
      <c r="F652" s="46" t="n"/>
      <c r="G652" s="50" t="inlineStr">
        <is>
          <t>Crunch</t>
        </is>
      </c>
      <c r="H652" s="46" t="n"/>
      <c r="Q652" s="47" t="inlineStr">
        <is>
          <t>Moves</t>
        </is>
      </c>
    </row>
    <row r="653">
      <c r="E653" s="62" t="inlineStr">
        <is>
          <t>Rock Slide</t>
        </is>
      </c>
      <c r="F653" s="46" t="n"/>
      <c r="G653" s="58"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
Items: Full Restore</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Smart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2" t="inlineStr">
        <is>
          <t>Power Gem</t>
        </is>
      </c>
      <c r="H664" s="46" t="n"/>
    </row>
    <row r="665">
      <c r="E665" s="52" t="inlineStr">
        <is>
          <t>Thunder Fang</t>
        </is>
      </c>
      <c r="F665" s="46" t="n"/>
      <c r="G665" s="63"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
Items: Full Restore</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Smart Trainer</t>
        </is>
      </c>
      <c r="E672" s="63" t="inlineStr">
        <is>
          <t>Zen Headbutt</t>
        </is>
      </c>
      <c r="F672" s="46" t="n"/>
      <c r="G672" s="65" t="inlineStr">
        <is>
          <t>Force Palm</t>
        </is>
      </c>
      <c r="H672" s="46" t="n"/>
      <c r="I672" s="61" t="inlineStr">
        <is>
          <t>Aqua Cutter</t>
        </is>
      </c>
      <c r="J672" s="46" t="n"/>
      <c r="Q672" s="47" t="inlineStr">
        <is>
          <t>Moves</t>
        </is>
      </c>
    </row>
    <row r="673">
      <c r="E673" s="50" t="inlineStr">
        <is>
          <t>Punishment</t>
        </is>
      </c>
      <c r="F673" s="46" t="n"/>
      <c r="G673" s="63" t="inlineStr">
        <is>
          <t>Psychic</t>
        </is>
      </c>
      <c r="H673" s="46" t="n"/>
      <c r="I673" s="51" t="inlineStr">
        <is>
          <t>Hyper Fang</t>
        </is>
      </c>
      <c r="J673" s="46" t="n"/>
    </row>
    <row r="674">
      <c r="E674" s="67" t="inlineStr">
        <is>
          <t>Shadow Claw</t>
        </is>
      </c>
      <c r="F674" s="46" t="n"/>
      <c r="G674" s="63" t="inlineStr">
        <is>
          <t>Teleport</t>
        </is>
      </c>
      <c r="H674" s="46" t="n"/>
      <c r="I674" s="61" t="inlineStr">
        <is>
          <t>Water Pulse</t>
        </is>
      </c>
      <c r="J674" s="46" t="n"/>
    </row>
    <row r="675">
      <c r="E675" s="62"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Smart Trainer</t>
        </is>
      </c>
      <c r="E684" s="63" t="inlineStr">
        <is>
          <t>Confusion</t>
        </is>
      </c>
      <c r="F684" s="46" t="n"/>
      <c r="Q684" s="47" t="inlineStr">
        <is>
          <t>Moves</t>
        </is>
      </c>
    </row>
    <row r="685">
      <c r="E685" s="59"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Smart Trainer</t>
        </is>
      </c>
      <c r="E696" s="65" t="inlineStr">
        <is>
          <t>Karate Chop</t>
        </is>
      </c>
      <c r="F696" s="46" t="n"/>
      <c r="Q696" s="47" t="inlineStr">
        <is>
          <t>Moves</t>
        </is>
      </c>
    </row>
    <row r="697">
      <c r="E697" s="63"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Smart Trainer</t>
        </is>
      </c>
      <c r="E716" s="63" t="inlineStr">
        <is>
          <t>Confusion</t>
        </is>
      </c>
      <c r="F716" s="46" t="n"/>
      <c r="Q716" s="47" t="inlineStr">
        <is>
          <t>Moves</t>
        </is>
      </c>
    </row>
    <row r="717">
      <c r="E717" s="59" t="inlineStr">
        <is>
          <t>Magical Leaf</t>
        </is>
      </c>
      <c r="F717" s="46" t="n"/>
    </row>
    <row r="718">
      <c r="E718" s="63"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Smart Trainer</t>
        </is>
      </c>
      <c r="E726" s="54" t="inlineStr">
        <is>
          <t>Bug Bite</t>
        </is>
      </c>
      <c r="F726" s="46" t="n"/>
      <c r="G726" s="54" t="inlineStr">
        <is>
          <t>Leech Life</t>
        </is>
      </c>
      <c r="H726" s="46" t="n"/>
      <c r="Q726" s="47" t="inlineStr">
        <is>
          <t>Moves</t>
        </is>
      </c>
    </row>
    <row r="727">
      <c r="E727" s="63" t="inlineStr">
        <is>
          <t>Psybeam</t>
        </is>
      </c>
      <c r="F727" s="46" t="n"/>
      <c r="G727" s="59" t="inlineStr">
        <is>
          <t>Mega Drain</t>
        </is>
      </c>
      <c r="H727" s="46" t="n"/>
    </row>
    <row r="728">
      <c r="E728" s="51" t="inlineStr">
        <is>
          <t>Moonlight</t>
        </is>
      </c>
      <c r="F728" s="46" t="n"/>
      <c r="G728" s="60" t="inlineStr">
        <is>
          <t>Gust</t>
        </is>
      </c>
      <c r="H728" s="46" t="n"/>
    </row>
    <row r="729">
      <c r="E729" s="55" t="inlineStr">
        <is>
          <t>Poison Powder</t>
        </is>
      </c>
      <c r="F729" s="46" t="n"/>
      <c r="G729" s="59"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Smart Trainer</t>
        </is>
      </c>
      <c r="E736" s="65" t="inlineStr">
        <is>
          <t>Double Kick</t>
        </is>
      </c>
      <c r="F736" s="46" t="n"/>
      <c r="Q736" s="47" t="inlineStr">
        <is>
          <t>Moves</t>
        </is>
      </c>
    </row>
    <row r="737">
      <c r="E737" s="50" t="inlineStr">
        <is>
          <t>Feint Attack</t>
        </is>
      </c>
      <c r="F737" s="46" t="n"/>
    </row>
    <row r="738">
      <c r="E738" s="51" t="inlineStr">
        <is>
          <t>Scratch</t>
        </is>
      </c>
      <c r="F738" s="46" t="n"/>
    </row>
    <row r="739">
      <c r="E739" s="60"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Smart Trainer</t>
        </is>
      </c>
      <c r="E746" s="51" t="inlineStr">
        <is>
          <t>Pound</t>
        </is>
      </c>
      <c r="F746" s="46" t="n"/>
      <c r="G746" s="51" t="inlineStr">
        <is>
          <t>Quick Attack</t>
        </is>
      </c>
      <c r="H746" s="46" t="n"/>
      <c r="I746" s="62" t="inlineStr">
        <is>
          <t>Rock Throw</t>
        </is>
      </c>
      <c r="J746" s="46" t="n"/>
      <c r="K746" s="51" t="inlineStr">
        <is>
          <t>Quick Attack</t>
        </is>
      </c>
      <c r="L746" s="46" t="n"/>
      <c r="M746" s="60"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60"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Smart Trainer</t>
        </is>
      </c>
      <c r="E756" s="60" t="inlineStr">
        <is>
          <t>Peck</t>
        </is>
      </c>
      <c r="F756" s="46" t="n"/>
      <c r="G756" s="55" t="inlineStr">
        <is>
          <t>Poison Powder</t>
        </is>
      </c>
      <c r="H756" s="46" t="n"/>
      <c r="I756" s="51" t="inlineStr">
        <is>
          <t>Present</t>
        </is>
      </c>
      <c r="J756" s="46" t="n"/>
      <c r="K756" s="59" t="inlineStr">
        <is>
          <t>Mega Drain</t>
        </is>
      </c>
      <c r="L756" s="46" t="n"/>
      <c r="M756" s="51" t="inlineStr">
        <is>
          <t>Fake Out</t>
        </is>
      </c>
      <c r="N756" s="46" t="n"/>
      <c r="O756" s="60" t="inlineStr">
        <is>
          <t>Peck</t>
        </is>
      </c>
      <c r="P756" s="46" t="n"/>
      <c r="Q756" s="47" t="inlineStr">
        <is>
          <t>Moves</t>
        </is>
      </c>
    </row>
    <row r="757">
      <c r="E757" s="61" t="inlineStr">
        <is>
          <t>Water Gun</t>
        </is>
      </c>
      <c r="F757" s="46" t="n"/>
      <c r="G757" s="59" t="inlineStr">
        <is>
          <t>Mega Drain</t>
        </is>
      </c>
      <c r="H757" s="46" t="n"/>
      <c r="I757" s="56" t="inlineStr">
        <is>
          <t>-</t>
        </is>
      </c>
      <c r="J757" s="46" t="n"/>
      <c r="K757" s="55" t="inlineStr">
        <is>
          <t>Poison Sting</t>
        </is>
      </c>
      <c r="L757" s="46" t="n"/>
      <c r="M757" s="51" t="inlineStr">
        <is>
          <t>Foresight</t>
        </is>
      </c>
      <c r="N757" s="46" t="n"/>
      <c r="O757" s="61"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9" t="inlineStr">
        <is>
          <t>Stun Spore</t>
        </is>
      </c>
      <c r="L759" s="46" t="n"/>
      <c r="M759" s="51" t="inlineStr">
        <is>
          <t>Sing</t>
        </is>
      </c>
      <c r="N759" s="46" t="n"/>
      <c r="O759" s="63"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Smart Trainer</t>
        </is>
      </c>
      <c r="E766" s="65" t="inlineStr">
        <is>
          <t>Double Kick</t>
        </is>
      </c>
      <c r="F766" s="46" t="n"/>
      <c r="Q766" s="47" t="inlineStr">
        <is>
          <t>Moves</t>
        </is>
      </c>
    </row>
    <row r="767">
      <c r="E767" s="50" t="inlineStr">
        <is>
          <t>Feint Attack</t>
        </is>
      </c>
      <c r="F767" s="46" t="n"/>
    </row>
    <row r="768">
      <c r="E768" s="51" t="inlineStr">
        <is>
          <t>Scratch</t>
        </is>
      </c>
      <c r="F768" s="46" t="n"/>
    </row>
    <row r="769">
      <c r="E769" s="60"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Smart Trainer</t>
        </is>
      </c>
      <c r="E776" s="65" t="inlineStr">
        <is>
          <t>Double Kick</t>
        </is>
      </c>
      <c r="F776" s="46" t="n"/>
      <c r="Q776" s="47" t="inlineStr">
        <is>
          <t>Moves</t>
        </is>
      </c>
    </row>
    <row r="777">
      <c r="E777" s="50" t="inlineStr">
        <is>
          <t>Feint Attack</t>
        </is>
      </c>
      <c r="F777" s="46" t="n"/>
    </row>
    <row r="778">
      <c r="E778" s="51" t="inlineStr">
        <is>
          <t>Scratch</t>
        </is>
      </c>
      <c r="F778" s="46" t="n"/>
    </row>
    <row r="779">
      <c r="E779" s="60"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Smart Trainer</t>
        </is>
      </c>
      <c r="E788" s="61" t="inlineStr">
        <is>
          <t>Water Gun</t>
        </is>
      </c>
      <c r="F788" s="46" t="n"/>
      <c r="Q788" s="47" t="inlineStr">
        <is>
          <t>Moves</t>
        </is>
      </c>
    </row>
    <row r="789">
      <c r="E789" s="51" t="inlineStr">
        <is>
          <t>Pound</t>
        </is>
      </c>
      <c r="F789" s="46" t="n"/>
    </row>
    <row r="790">
      <c r="E790" s="61"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Smart Trainer</t>
        </is>
      </c>
      <c r="E800" s="51" t="inlineStr">
        <is>
          <t>Body Slam</t>
        </is>
      </c>
      <c r="F800" s="46" t="n"/>
      <c r="G800" s="58" t="inlineStr">
        <is>
          <t>Fire Punch</t>
        </is>
      </c>
      <c r="H800" s="46" t="n"/>
      <c r="Q800" s="47" t="inlineStr">
        <is>
          <t>Moves</t>
        </is>
      </c>
    </row>
    <row r="801">
      <c r="E801" s="61" t="inlineStr">
        <is>
          <t>Bubble Beam</t>
        </is>
      </c>
      <c r="F801" s="46" t="n"/>
      <c r="G801" s="65" t="inlineStr">
        <is>
          <t>Seismic Toss</t>
        </is>
      </c>
      <c r="H801" s="46" t="n"/>
    </row>
    <row r="802">
      <c r="E802" s="60"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64" t="inlineStr">
        <is>
          <t>Ice Ball</t>
        </is>
      </c>
      <c r="F822" s="46" t="n"/>
      <c r="G822" s="68" t="inlineStr">
        <is>
          <t>Twister</t>
        </is>
      </c>
      <c r="H822" s="46" t="n"/>
      <c r="Q822" s="47" t="inlineStr">
        <is>
          <t>Moves</t>
        </is>
      </c>
    </row>
    <row r="823">
      <c r="E823" s="61" t="inlineStr">
        <is>
          <t>Brine</t>
        </is>
      </c>
      <c r="F823" s="46" t="n"/>
      <c r="G823" s="51" t="inlineStr">
        <is>
          <t>Take Down</t>
        </is>
      </c>
      <c r="H823" s="46" t="n"/>
    </row>
    <row r="824">
      <c r="E824" s="51" t="inlineStr">
        <is>
          <t>Hyper Voice</t>
        </is>
      </c>
      <c r="F824" s="46" t="n"/>
      <c r="G824" s="64" t="inlineStr">
        <is>
          <t>Aurora Beam</t>
        </is>
      </c>
      <c r="H824" s="46" t="n"/>
    </row>
    <row r="825">
      <c r="E825" s="51" t="inlineStr">
        <is>
          <t>Roar</t>
        </is>
      </c>
      <c r="F825" s="46" t="n"/>
      <c r="G825" s="61"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Smart Trainer</t>
        </is>
      </c>
      <c r="E834" s="60"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Smart Trainer</t>
        </is>
      </c>
      <c r="E844" s="61" t="inlineStr">
        <is>
          <t>Water Gun</t>
        </is>
      </c>
      <c r="F844" s="46" t="n"/>
      <c r="Q844" s="47" t="inlineStr">
        <is>
          <t>Moves</t>
        </is>
      </c>
    </row>
    <row r="845">
      <c r="E845" s="51" t="inlineStr">
        <is>
          <t>Pound</t>
        </is>
      </c>
      <c r="F845" s="46" t="n"/>
    </row>
    <row r="846">
      <c r="E846" s="61"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Smart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Smart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Smart Trainer</t>
        </is>
      </c>
      <c r="E876" s="51" t="inlineStr">
        <is>
          <t>Headbutt</t>
        </is>
      </c>
      <c r="F876" s="46" t="n"/>
      <c r="G876" s="63"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Smart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Smart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Smart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3" t="inlineStr">
        <is>
          <t>Confusion</t>
        </is>
      </c>
      <c r="F908" s="46" t="n"/>
      <c r="G908" s="63" t="inlineStr">
        <is>
          <t>Confusion</t>
        </is>
      </c>
      <c r="H908" s="46" t="n"/>
    </row>
    <row r="909">
      <c r="E909" s="52" t="inlineStr">
        <is>
          <t>Thunder Punch</t>
        </is>
      </c>
      <c r="F909" s="46" t="n"/>
      <c r="G909" s="63"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
Items: Super Potion / Super Potion</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Smart Trainer</t>
        </is>
      </c>
      <c r="E916" s="62"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3" t="inlineStr">
        <is>
          <t>Psybeam</t>
        </is>
      </c>
      <c r="F14" s="46" t="n"/>
      <c r="G14" s="51" t="inlineStr">
        <is>
          <t>Scratch</t>
        </is>
      </c>
      <c r="H14" s="46" t="n"/>
      <c r="I14" s="63" t="inlineStr">
        <is>
          <t>Psybeam</t>
        </is>
      </c>
      <c r="J14" s="46" t="n"/>
    </row>
    <row r="15">
      <c r="E15" s="62" t="inlineStr">
        <is>
          <t>Rock Tomb</t>
        </is>
      </c>
      <c r="F15" s="46" t="n"/>
      <c r="G15" s="53" t="inlineStr">
        <is>
          <t>Dig</t>
        </is>
      </c>
      <c r="H15" s="46" t="n"/>
      <c r="I15" s="62"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3" t="inlineStr">
        <is>
          <t>Sand Attack</t>
        </is>
      </c>
      <c r="F22" s="46" t="n"/>
      <c r="G22" s="62" t="inlineStr">
        <is>
          <t>Rollout</t>
        </is>
      </c>
      <c r="H22" s="46" t="n"/>
      <c r="Q22" s="47" t="inlineStr">
        <is>
          <t>Moves</t>
        </is>
      </c>
    </row>
    <row r="23">
      <c r="E23" s="55" t="inlineStr">
        <is>
          <t>Poison Sting</t>
        </is>
      </c>
      <c r="F23" s="46" t="n"/>
      <c r="G23" s="61"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Smart Trainer</t>
        </is>
      </c>
      <c r="E32" s="59" t="inlineStr">
        <is>
          <t>Mega Drain</t>
        </is>
      </c>
      <c r="F32" s="46" t="n"/>
      <c r="Q32" s="47" t="inlineStr">
        <is>
          <t>Moves</t>
        </is>
      </c>
    </row>
    <row r="33">
      <c r="E33" s="51" t="inlineStr">
        <is>
          <t>Take Down</t>
        </is>
      </c>
      <c r="F33" s="46" t="n"/>
    </row>
    <row r="34">
      <c r="E34" s="59"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Whirlwind</t>
        </is>
      </c>
      <c r="F42" s="46" t="n"/>
      <c r="G42" s="54" t="inlineStr">
        <is>
          <t>Silver Wind</t>
        </is>
      </c>
      <c r="H42" s="46" t="n"/>
      <c r="Q42" s="47" t="inlineStr">
        <is>
          <t>Moves</t>
        </is>
      </c>
    </row>
    <row r="43">
      <c r="E43" s="60" t="inlineStr">
        <is>
          <t>Wing Attack</t>
        </is>
      </c>
      <c r="F43" s="46" t="n"/>
      <c r="G43" s="62" t="inlineStr">
        <is>
          <t>Rock Slide</t>
        </is>
      </c>
      <c r="H43" s="46" t="n"/>
    </row>
    <row r="44">
      <c r="E44" s="51" t="inlineStr">
        <is>
          <t>Tackle</t>
        </is>
      </c>
      <c r="F44" s="46" t="n"/>
      <c r="G44" s="50" t="inlineStr">
        <is>
          <t>Feint Attack</t>
        </is>
      </c>
      <c r="H44" s="46" t="n"/>
    </row>
    <row r="45">
      <c r="E45" s="51" t="inlineStr">
        <is>
          <t>Hyper Voice</t>
        </is>
      </c>
      <c r="F45" s="46" t="n"/>
      <c r="G45" s="59"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
Items: Super Potion</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Smart Trainer</t>
        </is>
      </c>
      <c r="E52" s="61" t="inlineStr">
        <is>
          <t>Water Gun</t>
        </is>
      </c>
      <c r="F52" s="46" t="n"/>
      <c r="G52" s="62" t="inlineStr">
        <is>
          <t>Rock Throw</t>
        </is>
      </c>
      <c r="H52" s="46" t="n"/>
      <c r="I52" s="59"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8" t="inlineStr">
        <is>
          <t>Fire Spin</t>
        </is>
      </c>
      <c r="H54" s="46" t="n"/>
      <c r="I54" s="54" t="inlineStr">
        <is>
          <t>Twineedle</t>
        </is>
      </c>
      <c r="J54" s="46" t="n"/>
    </row>
    <row r="55">
      <c r="E55" s="60" t="inlineStr">
        <is>
          <t>Wing Attack</t>
        </is>
      </c>
      <c r="F55" s="46" t="n"/>
      <c r="G55" s="51" t="inlineStr">
        <is>
          <t>Self Destruct</t>
        </is>
      </c>
      <c r="H55" s="46" t="n"/>
      <c r="I55" s="59"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53" t="inlineStr">
        <is>
          <t>Dig</t>
        </is>
      </c>
      <c r="F62" s="46" t="n"/>
      <c r="G62" s="53" t="inlineStr">
        <is>
          <t>Sand Attack</t>
        </is>
      </c>
      <c r="H62" s="46" t="n"/>
      <c r="Q62" s="47" t="inlineStr">
        <is>
          <t>Moves</t>
        </is>
      </c>
    </row>
    <row r="63">
      <c r="E63" s="51" t="inlineStr">
        <is>
          <t>Slash</t>
        </is>
      </c>
      <c r="F63" s="46" t="n"/>
      <c r="G63" s="60" t="inlineStr">
        <is>
          <t>Aerial Ace</t>
        </is>
      </c>
      <c r="H63" s="46" t="n"/>
    </row>
    <row r="64">
      <c r="E64" s="62"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Smart Trainer</t>
        </is>
      </c>
      <c r="E72" s="51" t="inlineStr">
        <is>
          <t>Present</t>
        </is>
      </c>
      <c r="F72" s="46" t="n"/>
      <c r="G72" s="59" t="inlineStr">
        <is>
          <t>Razor Leaf</t>
        </is>
      </c>
      <c r="H72" s="46" t="n"/>
      <c r="Q72" s="47" t="inlineStr">
        <is>
          <t>Moves</t>
        </is>
      </c>
    </row>
    <row r="73">
      <c r="E73" s="61" t="inlineStr">
        <is>
          <t>Water Gun</t>
        </is>
      </c>
      <c r="F73" s="46" t="n"/>
      <c r="G73" s="61" t="inlineStr">
        <is>
          <t>Water Gun</t>
        </is>
      </c>
      <c r="H73" s="46" t="n"/>
    </row>
    <row r="74">
      <c r="E74" s="51" t="inlineStr">
        <is>
          <t>Pound</t>
        </is>
      </c>
      <c r="F74" s="46" t="n"/>
      <c r="G74" s="50" t="inlineStr">
        <is>
          <t>Absorb</t>
        </is>
      </c>
      <c r="H74" s="46" t="n"/>
    </row>
    <row r="75">
      <c r="E75" s="61"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Smart Trainer</t>
        </is>
      </c>
      <c r="E82" s="59" t="inlineStr">
        <is>
          <t>Mega Drain</t>
        </is>
      </c>
      <c r="F82" s="46" t="n"/>
      <c r="Q82" s="47" t="inlineStr">
        <is>
          <t>Moves</t>
        </is>
      </c>
    </row>
    <row r="83">
      <c r="E83" s="55" t="inlineStr">
        <is>
          <t>Poison Sting</t>
        </is>
      </c>
      <c r="F83" s="46" t="n"/>
    </row>
    <row r="84">
      <c r="E84" s="54" t="inlineStr">
        <is>
          <t>Twineedle</t>
        </is>
      </c>
      <c r="F84" s="46" t="n"/>
    </row>
    <row r="85">
      <c r="E85" s="59"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Smart Trainer</t>
        </is>
      </c>
      <c r="E92" s="62"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Smart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Smart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Smart Trainer</t>
        </is>
      </c>
      <c r="E122" s="62" t="inlineStr">
        <is>
          <t>Rock Throw</t>
        </is>
      </c>
      <c r="F122" s="46" t="n"/>
      <c r="Q122" s="47" t="inlineStr">
        <is>
          <t>Moves</t>
        </is>
      </c>
    </row>
    <row r="123">
      <c r="E123" s="53" t="inlineStr">
        <is>
          <t>Sand Tomb</t>
        </is>
      </c>
      <c r="F123" s="46" t="n"/>
    </row>
    <row r="124">
      <c r="E124" s="58"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Smart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3" t="inlineStr">
        <is>
          <t>Psybeam</t>
        </is>
      </c>
      <c r="H134" s="46" t="n"/>
    </row>
    <row r="135">
      <c r="E135" s="51" t="inlineStr">
        <is>
          <t>Slash</t>
        </is>
      </c>
      <c r="F135" s="46" t="n"/>
      <c r="G135" s="62"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Smart Trainer</t>
        </is>
      </c>
      <c r="E142" s="59" t="inlineStr">
        <is>
          <t>Mega Drain</t>
        </is>
      </c>
      <c r="F142" s="46" t="n"/>
      <c r="G142" s="51" t="inlineStr">
        <is>
          <t>Present</t>
        </is>
      </c>
      <c r="H142" s="46" t="n"/>
      <c r="Q142" s="47" t="inlineStr">
        <is>
          <t>Moves</t>
        </is>
      </c>
    </row>
    <row r="143">
      <c r="E143" s="51" t="inlineStr">
        <is>
          <t>Take Down</t>
        </is>
      </c>
      <c r="F143" s="46" t="n"/>
      <c r="G143" s="61" t="inlineStr">
        <is>
          <t>Water Gun</t>
        </is>
      </c>
      <c r="H143" s="46" t="n"/>
    </row>
    <row r="144">
      <c r="E144" s="59"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Smart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Smart Trainer</t>
        </is>
      </c>
      <c r="E162" s="55" t="inlineStr">
        <is>
          <t>Poison Sting</t>
        </is>
      </c>
      <c r="F162" s="46" t="n"/>
      <c r="Q162" s="47" t="inlineStr">
        <is>
          <t>Moves</t>
        </is>
      </c>
    </row>
    <row r="163">
      <c r="E163" s="53" t="inlineStr">
        <is>
          <t>Dig</t>
        </is>
      </c>
      <c r="F163" s="46" t="n"/>
    </row>
    <row r="164">
      <c r="E164" s="51" t="inlineStr">
        <is>
          <t>Slash</t>
        </is>
      </c>
      <c r="F164" s="46" t="n"/>
    </row>
    <row r="165">
      <c r="E165" s="62"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Smart Trainer</t>
        </is>
      </c>
      <c r="E172" s="65" t="inlineStr">
        <is>
          <t>High Jump Kick</t>
        </is>
      </c>
      <c r="F172" s="46" t="n"/>
      <c r="Q172" s="47" t="inlineStr">
        <is>
          <t>Moves</t>
        </is>
      </c>
    </row>
    <row r="173">
      <c r="E173" s="63" t="inlineStr">
        <is>
          <t>Meditate</t>
        </is>
      </c>
      <c r="F173" s="46" t="n"/>
    </row>
    <row r="174">
      <c r="E174" s="63"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Smart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60"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Smart Trainer</t>
        </is>
      </c>
      <c r="E192" s="59" t="inlineStr">
        <is>
          <t>Mega Drain</t>
        </is>
      </c>
      <c r="F192" s="46" t="n"/>
      <c r="Q192" s="47" t="inlineStr">
        <is>
          <t>Moves</t>
        </is>
      </c>
    </row>
    <row r="193">
      <c r="E193" s="55" t="inlineStr">
        <is>
          <t>Poison Sting</t>
        </is>
      </c>
      <c r="F193" s="46" t="n"/>
    </row>
    <row r="194">
      <c r="E194" s="54" t="inlineStr">
        <is>
          <t>Twineedle</t>
        </is>
      </c>
      <c r="F194" s="46" t="n"/>
    </row>
    <row r="195">
      <c r="E195" s="59"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Smart Trainer</t>
        </is>
      </c>
      <c r="E202" s="51" t="inlineStr">
        <is>
          <t>Present</t>
        </is>
      </c>
      <c r="F202" s="46" t="n"/>
      <c r="G202" s="55" t="inlineStr">
        <is>
          <t>Poison Powder</t>
        </is>
      </c>
      <c r="H202" s="46" t="n"/>
      <c r="I202" s="62" t="inlineStr">
        <is>
          <t>Rock Throw</t>
        </is>
      </c>
      <c r="J202" s="46" t="n"/>
      <c r="Q202" s="47" t="inlineStr">
        <is>
          <t>Moves</t>
        </is>
      </c>
    </row>
    <row r="203">
      <c r="E203" s="61" t="inlineStr">
        <is>
          <t>Water Gun</t>
        </is>
      </c>
      <c r="F203" s="46" t="n"/>
      <c r="G203" s="59" t="inlineStr">
        <is>
          <t>Mega Drain</t>
        </is>
      </c>
      <c r="H203" s="46" t="n"/>
      <c r="I203" s="53" t="inlineStr">
        <is>
          <t>Sand Tomb</t>
        </is>
      </c>
      <c r="J203" s="46" t="n"/>
    </row>
    <row r="204">
      <c r="E204" s="56" t="inlineStr">
        <is>
          <t>-</t>
        </is>
      </c>
      <c r="F204" s="46" t="n"/>
      <c r="G204" s="51" t="inlineStr">
        <is>
          <t>Take Down</t>
        </is>
      </c>
      <c r="H204" s="46" t="n"/>
      <c r="I204" s="58" t="inlineStr">
        <is>
          <t>Fire Spin</t>
        </is>
      </c>
      <c r="J204" s="46" t="n"/>
    </row>
    <row r="205">
      <c r="E205" s="56" t="inlineStr">
        <is>
          <t>-</t>
        </is>
      </c>
      <c r="F205" s="46" t="n"/>
      <c r="G205" s="59"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c r="Q208" s="44" t="inlineStr">
        <is>
          <t>Items: Super Potion</t>
        </is>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Smart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1" t="inlineStr">
        <is>
          <t>Whirlpool</t>
        </is>
      </c>
      <c r="H213" s="46" t="n"/>
      <c r="I213" s="65" t="inlineStr">
        <is>
          <t>Vital Throw</t>
        </is>
      </c>
      <c r="J213" s="46" t="n"/>
    </row>
    <row r="214">
      <c r="E214" s="51" t="inlineStr">
        <is>
          <t>Roar</t>
        </is>
      </c>
      <c r="F214" s="46" t="n"/>
      <c r="G214" s="64" t="inlineStr">
        <is>
          <t>Ice Ball</t>
        </is>
      </c>
      <c r="H214" s="46" t="n"/>
      <c r="I214" s="51" t="inlineStr">
        <is>
          <t>Take Down</t>
        </is>
      </c>
      <c r="J214" s="46" t="n"/>
    </row>
    <row r="215">
      <c r="E215" s="52" t="inlineStr">
        <is>
          <t>Thunder Wave</t>
        </is>
      </c>
      <c r="F215" s="46" t="n"/>
      <c r="G215" s="61"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Smart Trainer</t>
        </is>
      </c>
      <c r="E224" s="62" t="inlineStr">
        <is>
          <t>Rock Throw</t>
        </is>
      </c>
      <c r="F224" s="46" t="n"/>
      <c r="G224" s="51" t="inlineStr">
        <is>
          <t>Pound</t>
        </is>
      </c>
      <c r="H224" s="46" t="n"/>
      <c r="Q224" s="47" t="inlineStr">
        <is>
          <t>Moves</t>
        </is>
      </c>
    </row>
    <row r="225">
      <c r="E225" s="53" t="inlineStr">
        <is>
          <t>Sand Tomb</t>
        </is>
      </c>
      <c r="F225" s="46" t="n"/>
      <c r="G225" s="62" t="inlineStr">
        <is>
          <t>Rock Throw</t>
        </is>
      </c>
      <c r="H225" s="46" t="n"/>
    </row>
    <row r="226">
      <c r="E226" s="58"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Smart Trainer</t>
        </is>
      </c>
      <c r="E234" s="62" t="inlineStr">
        <is>
          <t>Rock Throw</t>
        </is>
      </c>
      <c r="F234" s="46" t="n"/>
      <c r="G234" s="58" t="inlineStr">
        <is>
          <t>Fire Spin</t>
        </is>
      </c>
      <c r="H234" s="46" t="n"/>
      <c r="Q234" s="47" t="inlineStr">
        <is>
          <t>Moves</t>
        </is>
      </c>
    </row>
    <row r="235">
      <c r="E235" s="53" t="inlineStr">
        <is>
          <t>Sand Tomb</t>
        </is>
      </c>
      <c r="F235" s="46" t="n"/>
      <c r="G235" s="55" t="inlineStr">
        <is>
          <t>Smog</t>
        </is>
      </c>
      <c r="H235" s="46" t="n"/>
    </row>
    <row r="236">
      <c r="E236" s="58" t="inlineStr">
        <is>
          <t>Fire Spin</t>
        </is>
      </c>
      <c r="F236" s="46" t="n"/>
      <c r="G236" s="62"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Smart Trainer</t>
        </is>
      </c>
      <c r="E244" s="51" t="inlineStr">
        <is>
          <t>Uproar</t>
        </is>
      </c>
      <c r="F244" s="46" t="n"/>
      <c r="G244" s="67" t="inlineStr">
        <is>
          <t>Astonish</t>
        </is>
      </c>
      <c r="H244" s="46" t="n"/>
      <c r="Q244" s="47" t="inlineStr">
        <is>
          <t>Moves</t>
        </is>
      </c>
    </row>
    <row r="245">
      <c r="E245" s="51" t="inlineStr">
        <is>
          <t>Whirlwind</t>
        </is>
      </c>
      <c r="F245" s="46" t="n"/>
      <c r="G245" s="59" t="inlineStr">
        <is>
          <t>Razor Leaf</t>
        </is>
      </c>
      <c r="H245" s="46" t="n"/>
    </row>
    <row r="246">
      <c r="E246" s="60" t="inlineStr">
        <is>
          <t>Wing Attack</t>
        </is>
      </c>
      <c r="F246" s="46" t="n"/>
      <c r="G246" s="61"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Smart Trainer</t>
        </is>
      </c>
      <c r="E254" s="51" t="inlineStr">
        <is>
          <t>Nature Power</t>
        </is>
      </c>
      <c r="F254" s="46" t="n"/>
      <c r="Q254" s="47" t="inlineStr">
        <is>
          <t>Moves</t>
        </is>
      </c>
    </row>
    <row r="255">
      <c r="E255" s="54" t="inlineStr">
        <is>
          <t>Silver Wind</t>
        </is>
      </c>
      <c r="F255" s="46" t="n"/>
    </row>
    <row r="256">
      <c r="E256" s="62"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Smart Trainer</t>
        </is>
      </c>
      <c r="E264" s="59" t="inlineStr">
        <is>
          <t>Mega Drain</t>
        </is>
      </c>
      <c r="F264" s="46" t="n"/>
      <c r="G264" s="59" t="inlineStr">
        <is>
          <t>Mega Drain</t>
        </is>
      </c>
      <c r="H264" s="46" t="n"/>
      <c r="Q264" s="47" t="inlineStr">
        <is>
          <t>Moves</t>
        </is>
      </c>
    </row>
    <row r="265">
      <c r="E265" s="51" t="inlineStr">
        <is>
          <t>Take Down</t>
        </is>
      </c>
      <c r="F265" s="46" t="n"/>
      <c r="G265" s="55" t="inlineStr">
        <is>
          <t>Poison Sting</t>
        </is>
      </c>
      <c r="H265" s="46" t="n"/>
    </row>
    <row r="266">
      <c r="E266" s="59" t="inlineStr">
        <is>
          <t>Stun Spore</t>
        </is>
      </c>
      <c r="F266" s="46" t="n"/>
      <c r="G266" s="54" t="inlineStr">
        <is>
          <t>Twineedle</t>
        </is>
      </c>
      <c r="H266" s="46" t="n"/>
    </row>
    <row r="267">
      <c r="E267" s="51" t="inlineStr">
        <is>
          <t>Headbutt</t>
        </is>
      </c>
      <c r="F267" s="46" t="n"/>
      <c r="G267" s="59"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Smart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Smart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60" t="inlineStr">
        <is>
          <t>Aerial Ace</t>
        </is>
      </c>
      <c r="F289" s="46" t="n"/>
      <c r="G289" s="60"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Smart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Smart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Smart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Smart Trainer</t>
        </is>
      </c>
      <c r="E326" s="51" t="inlineStr">
        <is>
          <t>Secret Power</t>
        </is>
      </c>
      <c r="F326" s="46" t="n"/>
      <c r="G326" s="66" t="inlineStr">
        <is>
          <t>Metal Claw</t>
        </is>
      </c>
      <c r="H326" s="46" t="n"/>
      <c r="Q326" s="47" t="inlineStr">
        <is>
          <t>Moves</t>
        </is>
      </c>
    </row>
    <row r="327">
      <c r="E327" s="63" t="inlineStr">
        <is>
          <t>Psybeam</t>
        </is>
      </c>
      <c r="F327" s="46" t="n"/>
      <c r="G327" s="55" t="inlineStr">
        <is>
          <t>Poison Sting</t>
        </is>
      </c>
      <c r="H327" s="46" t="n"/>
    </row>
    <row r="328">
      <c r="E328" s="53" t="inlineStr">
        <is>
          <t>Mud Bomb</t>
        </is>
      </c>
      <c r="F328" s="46" t="n"/>
      <c r="G328" s="53" t="inlineStr">
        <is>
          <t>Dig</t>
        </is>
      </c>
      <c r="H328" s="46" t="n"/>
    </row>
    <row r="329">
      <c r="E329" s="63"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Smart Trainer</t>
        </is>
      </c>
      <c r="E336" s="55" t="inlineStr">
        <is>
          <t>Toxic</t>
        </is>
      </c>
      <c r="F336" s="46" t="n"/>
      <c r="G336" s="51" t="inlineStr">
        <is>
          <t>Fury Swipes</t>
        </is>
      </c>
      <c r="H336" s="46" t="n"/>
      <c r="Q336" s="47" t="inlineStr">
        <is>
          <t>Moves</t>
        </is>
      </c>
    </row>
    <row r="337">
      <c r="E337" s="63"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3"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Smart Trainer</t>
        </is>
      </c>
      <c r="E346" s="58" t="inlineStr">
        <is>
          <t>Ember</t>
        </is>
      </c>
      <c r="F346" s="46" t="n"/>
      <c r="Q346" s="47" t="inlineStr">
        <is>
          <t>Moves</t>
        </is>
      </c>
    </row>
    <row r="347">
      <c r="E347" s="51" t="inlineStr">
        <is>
          <t>Tackle</t>
        </is>
      </c>
      <c r="F347" s="46" t="n"/>
    </row>
    <row r="348">
      <c r="E348" s="53" t="inlineStr">
        <is>
          <t>Magnitude</t>
        </is>
      </c>
      <c r="F348" s="46" t="n"/>
    </row>
    <row r="349">
      <c r="E349" s="58"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Smart Trainer</t>
        </is>
      </c>
      <c r="E356" s="51" t="inlineStr">
        <is>
          <t>Present</t>
        </is>
      </c>
      <c r="F356" s="46" t="n"/>
      <c r="G356" s="67" t="inlineStr">
        <is>
          <t>Astonish</t>
        </is>
      </c>
      <c r="H356" s="46" t="n"/>
      <c r="Q356" s="47" t="inlineStr">
        <is>
          <t>Moves</t>
        </is>
      </c>
    </row>
    <row r="357">
      <c r="E357" s="61" t="inlineStr">
        <is>
          <t>Water Gun</t>
        </is>
      </c>
      <c r="F357" s="46" t="n"/>
      <c r="G357" s="59" t="inlineStr">
        <is>
          <t>Razor Leaf</t>
        </is>
      </c>
      <c r="H357" s="46" t="n"/>
    </row>
    <row r="358">
      <c r="E358" s="51" t="inlineStr">
        <is>
          <t>Pound</t>
        </is>
      </c>
      <c r="F358" s="46" t="n"/>
      <c r="G358" s="61"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Smart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3" t="inlineStr">
        <is>
          <t>Psybeam</t>
        </is>
      </c>
      <c r="F369" s="46" t="n"/>
      <c r="G369" s="63"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Smart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Smart Trainer</t>
        </is>
      </c>
      <c r="E388" s="67" t="inlineStr">
        <is>
          <t>Astonish</t>
        </is>
      </c>
      <c r="F388" s="46" t="n"/>
      <c r="G388" s="51" t="inlineStr">
        <is>
          <t>Present</t>
        </is>
      </c>
      <c r="H388" s="46" t="n"/>
      <c r="Q388" s="47" t="inlineStr">
        <is>
          <t>Moves</t>
        </is>
      </c>
    </row>
    <row r="389">
      <c r="E389" s="59" t="inlineStr">
        <is>
          <t>Razor Leaf</t>
        </is>
      </c>
      <c r="F389" s="46" t="n"/>
      <c r="G389" s="61" t="inlineStr">
        <is>
          <t>Water Gun</t>
        </is>
      </c>
      <c r="H389" s="46" t="n"/>
    </row>
    <row r="390">
      <c r="E390" s="61"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Smart Trainer</t>
        </is>
      </c>
      <c r="E398" s="58" t="inlineStr">
        <is>
          <t>Fire Spin</t>
        </is>
      </c>
      <c r="F398" s="46" t="n"/>
      <c r="G398" s="61" t="inlineStr">
        <is>
          <t>Water Gun</t>
        </is>
      </c>
      <c r="H398" s="46" t="n"/>
      <c r="Q398" s="47" t="inlineStr">
        <is>
          <t>Moves</t>
        </is>
      </c>
    </row>
    <row r="399">
      <c r="E399" s="55" t="inlineStr">
        <is>
          <t>Smog</t>
        </is>
      </c>
      <c r="F399" s="46" t="n"/>
      <c r="G399" s="51" t="inlineStr">
        <is>
          <t>Supersonic</t>
        </is>
      </c>
      <c r="H399" s="46" t="n"/>
    </row>
    <row r="400">
      <c r="E400" s="62" t="inlineStr">
        <is>
          <t>Rock Throw</t>
        </is>
      </c>
      <c r="F400" s="46" t="n"/>
      <c r="G400" s="50" t="inlineStr">
        <is>
          <t>Bite</t>
        </is>
      </c>
      <c r="H400" s="46" t="n"/>
    </row>
    <row r="401">
      <c r="E401" s="51" t="inlineStr">
        <is>
          <t>Recover</t>
        </is>
      </c>
      <c r="F401" s="46" t="n"/>
      <c r="G401" s="60"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Smart Trainer</t>
        </is>
      </c>
      <c r="E408" s="54" t="inlineStr">
        <is>
          <t>Silver Wind</t>
        </is>
      </c>
      <c r="F408" s="46" t="n"/>
      <c r="Q408" s="47" t="inlineStr">
        <is>
          <t>Moves</t>
        </is>
      </c>
    </row>
    <row r="409">
      <c r="E409" s="62" t="inlineStr">
        <is>
          <t>Rock Slide</t>
        </is>
      </c>
      <c r="F409" s="46" t="n"/>
    </row>
    <row r="410">
      <c r="E410" s="50" t="inlineStr">
        <is>
          <t>Feint Attack</t>
        </is>
      </c>
      <c r="F410" s="46" t="n"/>
    </row>
    <row r="411">
      <c r="E411" s="59"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Smart Trainer</t>
        </is>
      </c>
      <c r="E418" s="51" t="inlineStr">
        <is>
          <t>Tackle</t>
        </is>
      </c>
      <c r="F418" s="46" t="n"/>
      <c r="G418" s="61" t="inlineStr">
        <is>
          <t>Aqua Jet</t>
        </is>
      </c>
      <c r="H418" s="46" t="n"/>
      <c r="I418" s="51" t="inlineStr">
        <is>
          <t>Tackle</t>
        </is>
      </c>
      <c r="J418" s="46" t="n"/>
      <c r="Q418" s="47" t="inlineStr">
        <is>
          <t>Moves</t>
        </is>
      </c>
    </row>
    <row r="419">
      <c r="E419" s="51" t="inlineStr">
        <is>
          <t>Flail</t>
        </is>
      </c>
      <c r="F419" s="46" t="n"/>
      <c r="G419" s="53" t="inlineStr">
        <is>
          <t>Mud Shot</t>
        </is>
      </c>
      <c r="H419" s="46" t="n"/>
      <c r="I419" s="61" t="inlineStr">
        <is>
          <t>Water Pulse</t>
        </is>
      </c>
      <c r="J419" s="46" t="n"/>
    </row>
    <row r="420">
      <c r="E420" s="56" t="inlineStr">
        <is>
          <t>-</t>
        </is>
      </c>
      <c r="F420" s="46" t="n"/>
      <c r="G420" s="63" t="inlineStr">
        <is>
          <t>Psybeam</t>
        </is>
      </c>
      <c r="H420" s="46" t="n"/>
      <c r="I420" s="51" t="inlineStr">
        <is>
          <t>Headbutt</t>
        </is>
      </c>
      <c r="J420" s="46" t="n"/>
    </row>
    <row r="421">
      <c r="E421" s="56" t="inlineStr">
        <is>
          <t>-</t>
        </is>
      </c>
      <c r="F421" s="46" t="n"/>
      <c r="G421" s="61"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Smart Trainer</t>
        </is>
      </c>
      <c r="E428" s="51" t="inlineStr">
        <is>
          <t>Tackle</t>
        </is>
      </c>
      <c r="F428" s="46" t="n"/>
      <c r="Q428" s="47" t="inlineStr">
        <is>
          <t>Moves</t>
        </is>
      </c>
    </row>
    <row r="429">
      <c r="E429" s="61"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Smart Trainer</t>
        </is>
      </c>
      <c r="E438" s="51" t="inlineStr">
        <is>
          <t>Headbutt</t>
        </is>
      </c>
      <c r="F438" s="46" t="n"/>
      <c r="G438" s="51" t="inlineStr">
        <is>
          <t>Pound</t>
        </is>
      </c>
      <c r="H438" s="46" t="n"/>
      <c r="Q438" s="47" t="inlineStr">
        <is>
          <t>Moves</t>
        </is>
      </c>
    </row>
    <row r="439">
      <c r="E439" s="65" t="inlineStr">
        <is>
          <t>Karate Chop</t>
        </is>
      </c>
      <c r="F439" s="46" t="n"/>
      <c r="G439" s="62"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Smart Trainer</t>
        </is>
      </c>
      <c r="E448" s="51" t="inlineStr">
        <is>
          <t>Headbutt</t>
        </is>
      </c>
      <c r="F448" s="46" t="n"/>
      <c r="G448" s="62"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8"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Smart Trainer</t>
        </is>
      </c>
      <c r="E458" s="51" t="inlineStr">
        <is>
          <t>Present</t>
        </is>
      </c>
      <c r="F458" s="46" t="n"/>
      <c r="G458" s="67" t="inlineStr">
        <is>
          <t>Astonish</t>
        </is>
      </c>
      <c r="H458" s="46" t="n"/>
      <c r="Q458" s="47" t="inlineStr">
        <is>
          <t>Moves</t>
        </is>
      </c>
    </row>
    <row r="459">
      <c r="E459" s="61" t="inlineStr">
        <is>
          <t>Water Gun</t>
        </is>
      </c>
      <c r="F459" s="46" t="n"/>
      <c r="G459" s="59" t="inlineStr">
        <is>
          <t>Razor Leaf</t>
        </is>
      </c>
      <c r="H459" s="46" t="n"/>
    </row>
    <row r="460">
      <c r="E460" s="51" t="inlineStr">
        <is>
          <t>Pound</t>
        </is>
      </c>
      <c r="F460" s="46" t="n"/>
      <c r="G460" s="61"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Smart Trainer</t>
        </is>
      </c>
      <c r="E468" s="51" t="inlineStr">
        <is>
          <t>Tackle</t>
        </is>
      </c>
      <c r="F468" s="46" t="n"/>
      <c r="Q468" s="47" t="inlineStr">
        <is>
          <t>Moves</t>
        </is>
      </c>
    </row>
    <row r="469">
      <c r="E469" s="61"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Smart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2"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Smart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Smart Trainer</t>
        </is>
      </c>
      <c r="E498" s="51" t="inlineStr">
        <is>
          <t>Growth</t>
        </is>
      </c>
      <c r="F498" s="46" t="n"/>
      <c r="G498" s="51" t="inlineStr">
        <is>
          <t>Defense Curl</t>
        </is>
      </c>
      <c r="H498" s="46" t="n"/>
      <c r="Q498" s="47" t="inlineStr">
        <is>
          <t>Moves</t>
        </is>
      </c>
    </row>
    <row r="499">
      <c r="E499" s="59" t="inlineStr">
        <is>
          <t>Stun Spore</t>
        </is>
      </c>
      <c r="F499" s="46" t="n"/>
      <c r="G499" s="62" t="inlineStr">
        <is>
          <t>Rollout</t>
        </is>
      </c>
      <c r="H499" s="46" t="n"/>
    </row>
    <row r="500">
      <c r="E500" s="59" t="inlineStr">
        <is>
          <t>Mega Drain</t>
        </is>
      </c>
      <c r="F500" s="46" t="n"/>
      <c r="G500" s="53" t="inlineStr">
        <is>
          <t>Mud Sport</t>
        </is>
      </c>
      <c r="H500" s="46" t="n"/>
    </row>
    <row r="501">
      <c r="E501" s="59" t="inlineStr">
        <is>
          <t>Leech Seed</t>
        </is>
      </c>
      <c r="F501" s="46" t="n"/>
      <c r="G501" s="62"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Smart Trainer</t>
        </is>
      </c>
      <c r="E510" s="62" t="inlineStr">
        <is>
          <t>Rock Throw</t>
        </is>
      </c>
      <c r="F510" s="46" t="n"/>
      <c r="Q510" s="47" t="inlineStr">
        <is>
          <t>Moves</t>
        </is>
      </c>
    </row>
    <row r="511">
      <c r="E511" s="53" t="inlineStr">
        <is>
          <t>Sand Tomb</t>
        </is>
      </c>
      <c r="F511" s="46" t="n"/>
    </row>
    <row r="512">
      <c r="E512" s="58" t="inlineStr">
        <is>
          <t>Fire Spin</t>
        </is>
      </c>
      <c r="F512" s="46" t="n"/>
    </row>
    <row r="513">
      <c r="E513" s="51" t="inlineStr">
        <is>
          <t>Self Destruct</t>
        </is>
      </c>
      <c r="F513" s="46" t="n"/>
    </row>
    <row r="515" ht="20" customHeight="1">
      <c r="B515" s="40" t="inlineStr">
        <is>
          <t>Team Magma</t>
        </is>
      </c>
      <c r="C515" s="41" t="n"/>
      <c r="D515" s="41" t="n"/>
      <c r="E515" s="42" t="inlineStr">
        <is>
          <t>Team Magma Grunt (Rematch 1)</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Smart Trainer</t>
        </is>
      </c>
      <c r="E520" s="51" t="inlineStr">
        <is>
          <t>Supersonic</t>
        </is>
      </c>
      <c r="F520" s="46" t="n"/>
      <c r="Q520" s="47" t="inlineStr">
        <is>
          <t>Moves</t>
        </is>
      </c>
    </row>
    <row r="521">
      <c r="E521" s="60"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Smart Trainer</t>
        </is>
      </c>
      <c r="E530" s="51" t="inlineStr">
        <is>
          <t>Present</t>
        </is>
      </c>
      <c r="F530" s="46" t="n"/>
      <c r="Q530" s="47" t="inlineStr">
        <is>
          <t>Moves</t>
        </is>
      </c>
    </row>
    <row r="531">
      <c r="E531" s="61" t="inlineStr">
        <is>
          <t>Water Gun</t>
        </is>
      </c>
      <c r="F531" s="46" t="n"/>
    </row>
    <row r="532">
      <c r="E532" s="51" t="inlineStr">
        <is>
          <t>Pound</t>
        </is>
      </c>
      <c r="F532" s="46" t="n"/>
    </row>
    <row r="533">
      <c r="E533" s="61"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Smart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Smart Trainer</t>
        </is>
      </c>
      <c r="E550" s="59" t="inlineStr">
        <is>
          <t>Mega Drain</t>
        </is>
      </c>
      <c r="F550" s="46" t="n"/>
      <c r="Q550" s="47" t="inlineStr">
        <is>
          <t>Moves</t>
        </is>
      </c>
    </row>
    <row r="551">
      <c r="E551" s="51" t="inlineStr">
        <is>
          <t>Take Down</t>
        </is>
      </c>
      <c r="F551" s="46" t="n"/>
    </row>
    <row r="552">
      <c r="E552" s="59"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Smart Trainer</t>
        </is>
      </c>
      <c r="E560" s="63"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3"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Smart Trainer</t>
        </is>
      </c>
      <c r="E570" s="53" t="inlineStr">
        <is>
          <t>Sand Tomb</t>
        </is>
      </c>
      <c r="F570" s="46" t="n"/>
      <c r="Q570" s="47" t="inlineStr">
        <is>
          <t>Moves</t>
        </is>
      </c>
    </row>
    <row r="571">
      <c r="E571" s="58"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Smart Trainer</t>
        </is>
      </c>
      <c r="E580" s="62" t="inlineStr">
        <is>
          <t>Rock Throw</t>
        </is>
      </c>
      <c r="F580" s="46" t="n"/>
      <c r="G580" s="51" t="inlineStr">
        <is>
          <t>Tackle</t>
        </is>
      </c>
      <c r="H580" s="46" t="n"/>
      <c r="I580" s="53" t="inlineStr">
        <is>
          <t>Sand Tomb</t>
        </is>
      </c>
      <c r="J580" s="46" t="n"/>
      <c r="K580" s="60" t="inlineStr">
        <is>
          <t>Wing Attack</t>
        </is>
      </c>
      <c r="L580" s="46" t="n"/>
      <c r="Q580" s="47" t="inlineStr">
        <is>
          <t>Moves</t>
        </is>
      </c>
    </row>
    <row r="581">
      <c r="E581" s="53" t="inlineStr">
        <is>
          <t>Sand Tomb</t>
        </is>
      </c>
      <c r="F581" s="46" t="n"/>
      <c r="G581" s="53" t="inlineStr">
        <is>
          <t>Sand Attack</t>
        </is>
      </c>
      <c r="H581" s="46" t="n"/>
      <c r="I581" s="58" t="inlineStr">
        <is>
          <t>Fire Spin</t>
        </is>
      </c>
      <c r="J581" s="46" t="n"/>
      <c r="K581" s="55" t="inlineStr">
        <is>
          <t>Poison Sting</t>
        </is>
      </c>
      <c r="L581" s="46" t="n"/>
    </row>
    <row r="582">
      <c r="E582" s="58"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
Items: Super Potion / Super Potion</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Smart Trainer</t>
        </is>
      </c>
      <c r="E590" s="51" t="inlineStr">
        <is>
          <t>Yawn</t>
        </is>
      </c>
      <c r="F590" s="46" t="n"/>
      <c r="G590" s="60"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8"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Smart Trainer</t>
        </is>
      </c>
      <c r="E602" s="59" t="inlineStr">
        <is>
          <t>Mega Drain</t>
        </is>
      </c>
      <c r="F602" s="46" t="n"/>
      <c r="Q602" s="47" t="inlineStr">
        <is>
          <t>Moves</t>
        </is>
      </c>
    </row>
    <row r="603">
      <c r="E603" s="51" t="inlineStr">
        <is>
          <t>Take Down</t>
        </is>
      </c>
      <c r="F603" s="46" t="n"/>
    </row>
    <row r="604">
      <c r="E604" s="59"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Smart Trainer</t>
        </is>
      </c>
      <c r="E612" s="59" t="inlineStr">
        <is>
          <t>Mega Drain</t>
        </is>
      </c>
      <c r="F612" s="46" t="n"/>
      <c r="G612" s="59"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9" t="inlineStr">
        <is>
          <t>Stun Spore</t>
        </is>
      </c>
      <c r="F614" s="46" t="n"/>
      <c r="G614" s="59" t="inlineStr">
        <is>
          <t>Magical Leaf</t>
        </is>
      </c>
      <c r="H614" s="46" t="n"/>
      <c r="I614" s="51" t="inlineStr">
        <is>
          <t>Swift</t>
        </is>
      </c>
      <c r="J614" s="46" t="n"/>
    </row>
    <row r="615">
      <c r="E615" s="51" t="inlineStr">
        <is>
          <t>Headbutt</t>
        </is>
      </c>
      <c r="F615" s="46" t="n"/>
      <c r="G615" s="59" t="inlineStr">
        <is>
          <t>Stun Spore</t>
        </is>
      </c>
      <c r="H615" s="46" t="n"/>
      <c r="I615" s="60"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Smart Trainer</t>
        </is>
      </c>
      <c r="E622" s="51" t="inlineStr">
        <is>
          <t>Headbutt</t>
        </is>
      </c>
      <c r="F622" s="46" t="n"/>
      <c r="G622" s="63"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3" t="inlineStr">
        <is>
          <t>Teleport</t>
        </is>
      </c>
      <c r="H624" s="46" t="n"/>
    </row>
    <row r="625">
      <c r="E625" s="53" t="inlineStr">
        <is>
          <t>Dig</t>
        </is>
      </c>
      <c r="F625" s="46" t="n"/>
      <c r="G625" s="62"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Smart Trainer</t>
        </is>
      </c>
      <c r="E632" s="50" t="inlineStr">
        <is>
          <t>Bite</t>
        </is>
      </c>
      <c r="F632" s="46" t="n"/>
      <c r="G632" s="51" t="inlineStr">
        <is>
          <t>Whirlwind</t>
        </is>
      </c>
      <c r="H632" s="46" t="n"/>
      <c r="Q632" s="47" t="inlineStr">
        <is>
          <t>Moves</t>
        </is>
      </c>
    </row>
    <row r="633">
      <c r="E633" s="51" t="inlineStr">
        <is>
          <t>Headbutt</t>
        </is>
      </c>
      <c r="F633" s="46" t="n"/>
      <c r="G633" s="60"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Smart Trainer</t>
        </is>
      </c>
      <c r="E642" s="53" t="inlineStr">
        <is>
          <t>Sand Attack</t>
        </is>
      </c>
      <c r="F642" s="46" t="n"/>
      <c r="G642" s="53" t="inlineStr">
        <is>
          <t>Sand Tomb</t>
        </is>
      </c>
      <c r="H642" s="46" t="n"/>
      <c r="Q642" s="47" t="inlineStr">
        <is>
          <t>Moves</t>
        </is>
      </c>
    </row>
    <row r="643">
      <c r="E643" s="50" t="inlineStr">
        <is>
          <t>Bite</t>
        </is>
      </c>
      <c r="F643" s="46" t="n"/>
      <c r="G643" s="58"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Smart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Smart Trainer</t>
        </is>
      </c>
      <c r="E664" s="66" t="inlineStr">
        <is>
          <t>Steel Wing</t>
        </is>
      </c>
      <c r="F664" s="46" t="n"/>
      <c r="Q664" s="47" t="inlineStr">
        <is>
          <t>Moves</t>
        </is>
      </c>
    </row>
    <row r="665">
      <c r="E665" s="50" t="inlineStr">
        <is>
          <t>Bite</t>
        </is>
      </c>
      <c r="F665" s="46" t="n"/>
    </row>
    <row r="666">
      <c r="E666" s="60" t="inlineStr">
        <is>
          <t>Aerial Ace</t>
        </is>
      </c>
      <c r="F666" s="46" t="n"/>
    </row>
    <row r="667">
      <c r="E667" s="55" t="inlineStr">
        <is>
          <t>Poison Jab</t>
        </is>
      </c>
      <c r="F667" s="46" t="n"/>
    </row>
    <row r="669" ht="20" customHeight="1">
      <c r="B669" s="40" t="inlineStr">
        <is>
          <t>Team Magma</t>
        </is>
      </c>
      <c r="C669" s="41" t="n"/>
      <c r="D669" s="41" t="n"/>
      <c r="E669" s="42" t="inlineStr">
        <is>
          <t>Team Magma Grunt (Rematch 1)</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Smart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 (Rematch 13)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Smart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 (Rematch 2)</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Smart Trainer</t>
        </is>
      </c>
      <c r="E696" s="58" t="inlineStr">
        <is>
          <t>Fire Spin</t>
        </is>
      </c>
      <c r="F696" s="46" t="n"/>
      <c r="Q696" s="47" t="inlineStr">
        <is>
          <t>Moves</t>
        </is>
      </c>
    </row>
    <row r="697">
      <c r="E697" s="51" t="inlineStr">
        <is>
          <t>Self Destruct</t>
        </is>
      </c>
      <c r="F697" s="46" t="n"/>
    </row>
    <row r="698">
      <c r="E698" s="53" t="inlineStr">
        <is>
          <t>Earth Power</t>
        </is>
      </c>
      <c r="F698" s="46" t="n"/>
    </row>
    <row r="699">
      <c r="E699" s="62" t="inlineStr">
        <is>
          <t>Rock Slide</t>
        </is>
      </c>
      <c r="F699" s="46" t="n"/>
    </row>
    <row r="701" ht="20" customHeight="1">
      <c r="B701" s="40" t="inlineStr">
        <is>
          <t>Team Magma</t>
        </is>
      </c>
      <c r="C701" s="41" t="n"/>
      <c r="D701" s="41" t="n"/>
      <c r="E701" s="42" t="inlineStr">
        <is>
          <t>Team Magma Grunt (Rematch 3)</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3" t="inlineStr">
        <is>
          <t>Mud Bomb</t>
        </is>
      </c>
      <c r="F706" s="46" t="n"/>
      <c r="G706" s="55" t="inlineStr">
        <is>
          <t>Poison Sting</t>
        </is>
      </c>
      <c r="H706" s="46" t="n"/>
      <c r="Q706" s="47" t="inlineStr">
        <is>
          <t>Moves</t>
        </is>
      </c>
    </row>
    <row r="707">
      <c r="E707" s="63" t="inlineStr">
        <is>
          <t>Teleport</t>
        </is>
      </c>
      <c r="F707" s="46" t="n"/>
      <c r="G707" s="66" t="inlineStr">
        <is>
          <t>Steel Wing</t>
        </is>
      </c>
      <c r="H707" s="46" t="n"/>
    </row>
    <row r="708">
      <c r="E708" s="62" t="inlineStr">
        <is>
          <t>Ancient Power</t>
        </is>
      </c>
      <c r="F708" s="46" t="n"/>
      <c r="G708" s="50" t="inlineStr">
        <is>
          <t>Bite</t>
        </is>
      </c>
      <c r="H708" s="46" t="n"/>
    </row>
    <row r="709">
      <c r="E709" s="63" t="inlineStr">
        <is>
          <t>Zen Headbutt</t>
        </is>
      </c>
      <c r="F709" s="46" t="n"/>
      <c r="G709" s="60" t="inlineStr">
        <is>
          <t>Aerial Ace</t>
        </is>
      </c>
      <c r="H709" s="46" t="n"/>
    </row>
    <row r="711" ht="20" customHeight="1">
      <c r="B711" s="40" t="inlineStr">
        <is>
          <t>Team Magma</t>
        </is>
      </c>
      <c r="C711" s="41" t="n"/>
      <c r="D711" s="41" t="n"/>
      <c r="E711" s="42" t="inlineStr">
        <is>
          <t>Team Magma Grunt (Rematch 4)</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Smart Trainer</t>
        </is>
      </c>
      <c r="E716" s="53" t="inlineStr">
        <is>
          <t>Mud Bomb</t>
        </is>
      </c>
      <c r="F716" s="46" t="n"/>
      <c r="G716" s="58" t="inlineStr">
        <is>
          <t>Fire Spin</t>
        </is>
      </c>
      <c r="H716" s="46" t="n"/>
      <c r="Q716" s="47" t="inlineStr">
        <is>
          <t>Moves</t>
        </is>
      </c>
    </row>
    <row r="717">
      <c r="E717" s="63" t="inlineStr">
        <is>
          <t>Teleport</t>
        </is>
      </c>
      <c r="F717" s="46" t="n"/>
      <c r="G717" s="51" t="inlineStr">
        <is>
          <t>Self Destruct</t>
        </is>
      </c>
      <c r="H717" s="46" t="n"/>
    </row>
    <row r="718">
      <c r="E718" s="62" t="inlineStr">
        <is>
          <t>Ancient Power</t>
        </is>
      </c>
      <c r="F718" s="46" t="n"/>
      <c r="G718" s="53" t="inlineStr">
        <is>
          <t>Earth Power</t>
        </is>
      </c>
      <c r="H718" s="46" t="n"/>
    </row>
    <row r="719">
      <c r="E719" s="63" t="inlineStr">
        <is>
          <t>Zen Headbutt</t>
        </is>
      </c>
      <c r="F719" s="46" t="n"/>
      <c r="G719" s="62"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 (Rematch 14)</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Smart Trainer</t>
        </is>
      </c>
      <c r="E728" s="58" t="inlineStr">
        <is>
          <t>Fire Spin</t>
        </is>
      </c>
      <c r="F728" s="46" t="n"/>
      <c r="Q728" s="47" t="inlineStr">
        <is>
          <t>Moves</t>
        </is>
      </c>
    </row>
    <row r="729">
      <c r="E729" s="51" t="inlineStr">
        <is>
          <t>Self Destruct</t>
        </is>
      </c>
      <c r="F729" s="46" t="n"/>
    </row>
    <row r="730">
      <c r="E730" s="53" t="inlineStr">
        <is>
          <t>Earth Power</t>
        </is>
      </c>
      <c r="F730" s="46" t="n"/>
    </row>
    <row r="731">
      <c r="E731" s="62" t="inlineStr">
        <is>
          <t>Rock Slide</t>
        </is>
      </c>
      <c r="F731" s="46" t="n"/>
    </row>
    <row r="733" ht="20" customHeight="1">
      <c r="B733" s="40" t="inlineStr">
        <is>
          <t>Team Magma</t>
        </is>
      </c>
      <c r="C733" s="41" t="n"/>
      <c r="D733" s="41" t="n"/>
      <c r="E733" s="42" t="inlineStr">
        <is>
          <t>Team Magma Grunt (Rematch 5)</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Smart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 (Rematch 6)</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Smart Trainer</t>
        </is>
      </c>
      <c r="E748" s="66" t="inlineStr">
        <is>
          <t>Steel Wing</t>
        </is>
      </c>
      <c r="F748" s="46" t="n"/>
      <c r="Q748" s="47" t="inlineStr">
        <is>
          <t>Moves</t>
        </is>
      </c>
    </row>
    <row r="749">
      <c r="E749" s="50" t="inlineStr">
        <is>
          <t>Bite</t>
        </is>
      </c>
      <c r="F749" s="46" t="n"/>
    </row>
    <row r="750">
      <c r="E750" s="60" t="inlineStr">
        <is>
          <t>Aerial Ace</t>
        </is>
      </c>
      <c r="F750" s="46" t="n"/>
    </row>
    <row r="751">
      <c r="E751" s="55" t="inlineStr">
        <is>
          <t>Poison Jab</t>
        </is>
      </c>
      <c r="F751" s="46" t="n"/>
    </row>
    <row r="753" ht="20" customHeight="1">
      <c r="B753" s="40" t="inlineStr">
        <is>
          <t>Team Magma</t>
        </is>
      </c>
      <c r="C753" s="41" t="n"/>
      <c r="D753" s="41" t="n"/>
      <c r="E753" s="42" t="inlineStr">
        <is>
          <t>Team Magma Grunt (Rematch 7)</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 (Rematch 15)</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Smart Trainer</t>
        </is>
      </c>
      <c r="E770" s="53" t="inlineStr">
        <is>
          <t>Mud Bomb</t>
        </is>
      </c>
      <c r="F770" s="46" t="n"/>
      <c r="Q770" s="47" t="inlineStr">
        <is>
          <t>Moves</t>
        </is>
      </c>
    </row>
    <row r="771">
      <c r="E771" s="63" t="inlineStr">
        <is>
          <t>Teleport</t>
        </is>
      </c>
      <c r="F771" s="46" t="n"/>
    </row>
    <row r="772">
      <c r="E772" s="62" t="inlineStr">
        <is>
          <t>Ancient Power</t>
        </is>
      </c>
      <c r="F772" s="46" t="n"/>
    </row>
    <row r="773">
      <c r="E773" s="63" t="inlineStr">
        <is>
          <t>Zen Headbutt</t>
        </is>
      </c>
      <c r="F773" s="46" t="n"/>
    </row>
    <row r="775" ht="20" customHeight="1">
      <c r="B775" s="40" t="inlineStr">
        <is>
          <t>Team Magma</t>
        </is>
      </c>
      <c r="C775" s="41" t="n"/>
      <c r="D775" s="41" t="n"/>
      <c r="E775" s="42" t="inlineStr">
        <is>
          <t>Team Magma Grunt (Rematch 8)</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Smart Trainer</t>
        </is>
      </c>
      <c r="E780" s="66" t="inlineStr">
        <is>
          <t>Steel Wing</t>
        </is>
      </c>
      <c r="F780" s="46" t="n"/>
      <c r="Q780" s="47" t="inlineStr">
        <is>
          <t>Moves</t>
        </is>
      </c>
    </row>
    <row r="781">
      <c r="E781" s="50" t="inlineStr">
        <is>
          <t>Bite</t>
        </is>
      </c>
      <c r="F781" s="46" t="n"/>
    </row>
    <row r="782">
      <c r="E782" s="60"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 (Rematch 9)</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Smart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 (Rematch 10)</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Smart Trainer</t>
        </is>
      </c>
      <c r="E804" s="53" t="inlineStr">
        <is>
          <t>Mud Bomb</t>
        </is>
      </c>
      <c r="F804" s="46" t="n"/>
      <c r="Q804" s="47" t="inlineStr">
        <is>
          <t>Moves</t>
        </is>
      </c>
    </row>
    <row r="805">
      <c r="E805" s="63" t="inlineStr">
        <is>
          <t>Teleport</t>
        </is>
      </c>
      <c r="F805" s="46" t="n"/>
    </row>
    <row r="806">
      <c r="E806" s="62" t="inlineStr">
        <is>
          <t>Ancient Power</t>
        </is>
      </c>
      <c r="F806" s="46" t="n"/>
    </row>
    <row r="807">
      <c r="E807" s="63" t="inlineStr">
        <is>
          <t>Zen Headbutt</t>
        </is>
      </c>
      <c r="F807" s="46" t="n"/>
    </row>
    <row r="809" ht="20" customHeight="1">
      <c r="B809" s="40" t="inlineStr">
        <is>
          <t>Team Magma</t>
        </is>
      </c>
      <c r="C809" s="41" t="n"/>
      <c r="D809" s="41" t="n"/>
      <c r="E809" s="42" t="inlineStr">
        <is>
          <t>Team Magma Grunt (Rematch 11)</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Smart Trainer</t>
        </is>
      </c>
      <c r="E814" s="58" t="inlineStr">
        <is>
          <t>Fire Spin</t>
        </is>
      </c>
      <c r="F814" s="46" t="n"/>
      <c r="Q814" s="47" t="inlineStr">
        <is>
          <t>Moves</t>
        </is>
      </c>
    </row>
    <row r="815">
      <c r="E815" s="51" t="inlineStr">
        <is>
          <t>Self Destruct</t>
        </is>
      </c>
      <c r="F815" s="46" t="n"/>
    </row>
    <row r="816">
      <c r="E816" s="53" t="inlineStr">
        <is>
          <t>Earth Power</t>
        </is>
      </c>
      <c r="F816" s="46" t="n"/>
    </row>
    <row r="817">
      <c r="E817" s="62" t="inlineStr">
        <is>
          <t>Rock Slide</t>
        </is>
      </c>
      <c r="F817" s="46" t="n"/>
    </row>
    <row r="819" ht="20" customHeight="1">
      <c r="B819" s="40" t="inlineStr">
        <is>
          <t>Team Magma</t>
        </is>
      </c>
      <c r="C819" s="41" t="n"/>
      <c r="D819" s="41" t="n"/>
      <c r="E819" s="42" t="inlineStr">
        <is>
          <t>Team Magma Grunt (Rematch 12)</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Smart Trainer</t>
        </is>
      </c>
      <c r="E824" s="66" t="inlineStr">
        <is>
          <t>Steel Wing</t>
        </is>
      </c>
      <c r="F824" s="46" t="n"/>
      <c r="Q824" s="47" t="inlineStr">
        <is>
          <t>Moves</t>
        </is>
      </c>
    </row>
    <row r="825">
      <c r="E825" s="50" t="inlineStr">
        <is>
          <t>Bite</t>
        </is>
      </c>
      <c r="F825" s="46" t="n"/>
    </row>
    <row r="826">
      <c r="E826" s="60"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Smart Trainer</t>
        </is>
      </c>
      <c r="E834" s="58"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60" t="inlineStr">
        <is>
          <t>Aerial Ace</t>
        </is>
      </c>
      <c r="J836" s="46" t="n"/>
      <c r="K836" s="62" t="inlineStr">
        <is>
          <t>Rock Slide</t>
        </is>
      </c>
      <c r="L836" s="46" t="n"/>
    </row>
    <row r="837">
      <c r="E837" s="62" t="inlineStr">
        <is>
          <t>Rock Slide</t>
        </is>
      </c>
      <c r="F837" s="46" t="n"/>
      <c r="G837" s="52" t="inlineStr">
        <is>
          <t>Thunder Fang</t>
        </is>
      </c>
      <c r="H837" s="46" t="n"/>
      <c r="I837" s="55" t="inlineStr">
        <is>
          <t>Poison Jab</t>
        </is>
      </c>
      <c r="J837" s="46" t="n"/>
      <c r="K837" s="58"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
Items: Super Potion / Super Potion</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Smart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2" t="inlineStr">
        <is>
          <t>Rock Slide</t>
        </is>
      </c>
      <c r="J845" s="46" t="n"/>
    </row>
    <row r="846">
      <c r="E846" s="52" t="inlineStr">
        <is>
          <t>Thunder Fang</t>
        </is>
      </c>
      <c r="F846" s="46" t="n"/>
      <c r="G846" s="60" t="inlineStr">
        <is>
          <t>Aerial Ace</t>
        </is>
      </c>
      <c r="H846" s="46" t="n"/>
      <c r="I846" s="58"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Smart Trainer</t>
        </is>
      </c>
      <c r="E856" s="53" t="inlineStr">
        <is>
          <t>Sand Tomb</t>
        </is>
      </c>
      <c r="F856" s="46" t="n"/>
      <c r="Q856" s="47" t="inlineStr">
        <is>
          <t>Moves</t>
        </is>
      </c>
    </row>
    <row r="857">
      <c r="E857" s="58"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Smart Trainer</t>
        </is>
      </c>
      <c r="E866" s="53" t="inlineStr">
        <is>
          <t>Sand Tomb</t>
        </is>
      </c>
      <c r="F866" s="46" t="n"/>
      <c r="Q866" s="47" t="inlineStr">
        <is>
          <t>Moves</t>
        </is>
      </c>
    </row>
    <row r="867">
      <c r="E867" s="58"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Smart Trainer</t>
        </is>
      </c>
      <c r="E876" s="50" t="inlineStr">
        <is>
          <t>Bide</t>
        </is>
      </c>
      <c r="F876" s="46" t="n"/>
      <c r="Q876" s="47" t="inlineStr">
        <is>
          <t>Moves</t>
        </is>
      </c>
    </row>
    <row r="877">
      <c r="E877" s="65" t="inlineStr">
        <is>
          <t>Detect</t>
        </is>
      </c>
      <c r="F877" s="46" t="n"/>
    </row>
    <row r="878">
      <c r="E878" s="63" t="inlineStr">
        <is>
          <t>Confusion</t>
        </is>
      </c>
      <c r="F878" s="46" t="n"/>
    </row>
    <row r="879">
      <c r="E879" s="58"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Smart Trainer</t>
        </is>
      </c>
      <c r="E888" s="53" t="inlineStr">
        <is>
          <t>Sand Tomb</t>
        </is>
      </c>
      <c r="F888" s="46" t="n"/>
      <c r="Q888" s="47" t="inlineStr">
        <is>
          <t>Moves</t>
        </is>
      </c>
    </row>
    <row r="889">
      <c r="E889" s="58"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c r="Q896" s="44" t="inlineStr">
        <is>
          <t>Items: Hyper Potion</t>
        </is>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Smart Trainer</t>
        </is>
      </c>
      <c r="E900" s="58"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Smart Trainer</t>
        </is>
      </c>
      <c r="E912" s="62" t="inlineStr">
        <is>
          <t>Rock Throw</t>
        </is>
      </c>
      <c r="F912" s="46" t="n"/>
      <c r="Q912" s="47" t="inlineStr">
        <is>
          <t>Moves</t>
        </is>
      </c>
    </row>
    <row r="913">
      <c r="E913" s="51" t="inlineStr">
        <is>
          <t>Recover</t>
        </is>
      </c>
      <c r="F913" s="46" t="n"/>
    </row>
    <row r="914">
      <c r="E914" s="62" t="inlineStr">
        <is>
          <t>Rock Slide</t>
        </is>
      </c>
      <c r="F914" s="46" t="n"/>
    </row>
    <row r="915">
      <c r="E915" s="58"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55" t="inlineStr">
        <is>
          <t>Smog</t>
        </is>
      </c>
      <c r="F922" s="46" t="n"/>
      <c r="G922" s="55" t="inlineStr">
        <is>
          <t>Smog</t>
        </is>
      </c>
      <c r="H922" s="46" t="n"/>
      <c r="Q922" s="47" t="inlineStr">
        <is>
          <t>Moves</t>
        </is>
      </c>
    </row>
    <row r="923">
      <c r="E923" s="62" t="inlineStr">
        <is>
          <t>Rock Throw</t>
        </is>
      </c>
      <c r="F923" s="46" t="n"/>
      <c r="G923" s="62" t="inlineStr">
        <is>
          <t>Rock Throw</t>
        </is>
      </c>
      <c r="H923" s="46" t="n"/>
    </row>
    <row r="924">
      <c r="E924" s="51" t="inlineStr">
        <is>
          <t>Recover</t>
        </is>
      </c>
      <c r="F924" s="46" t="n"/>
      <c r="G924" s="51" t="inlineStr">
        <is>
          <t>Recover</t>
        </is>
      </c>
      <c r="H924" s="46" t="n"/>
    </row>
    <row r="925">
      <c r="E925" s="62" t="inlineStr">
        <is>
          <t>Rock Slide</t>
        </is>
      </c>
      <c r="F925" s="46" t="n"/>
      <c r="G925" s="62"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Smart Trainer</t>
        </is>
      </c>
      <c r="E932" s="62" t="inlineStr">
        <is>
          <t>Rock Throw</t>
        </is>
      </c>
      <c r="F932" s="46" t="n"/>
      <c r="Q932" s="47" t="inlineStr">
        <is>
          <t>Moves</t>
        </is>
      </c>
    </row>
    <row r="933">
      <c r="E933" s="51" t="inlineStr">
        <is>
          <t>Recover</t>
        </is>
      </c>
      <c r="F933" s="46" t="n"/>
    </row>
    <row r="934">
      <c r="E934" s="62" t="inlineStr">
        <is>
          <t>Rock Slide</t>
        </is>
      </c>
      <c r="F934" s="46" t="n"/>
    </row>
    <row r="935">
      <c r="E935" s="58"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
Items: Hyper Potion / Hyper Potion</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Smart Trainer</t>
        </is>
      </c>
      <c r="E944" s="58" t="inlineStr">
        <is>
          <t>Overheat</t>
        </is>
      </c>
      <c r="F944" s="46" t="n"/>
      <c r="G944" s="58" t="inlineStr">
        <is>
          <t>Overheat</t>
        </is>
      </c>
      <c r="H944" s="46" t="n"/>
      <c r="I944" s="58" t="inlineStr">
        <is>
          <t>Overheat</t>
        </is>
      </c>
      <c r="J944" s="46" t="n"/>
      <c r="K944" s="58" t="inlineStr">
        <is>
          <t>Overheat</t>
        </is>
      </c>
      <c r="L944" s="46" t="n"/>
      <c r="Q944" s="47" t="inlineStr">
        <is>
          <t>Moves</t>
        </is>
      </c>
    </row>
    <row r="945">
      <c r="E945" s="51" t="inlineStr">
        <is>
          <t>Take Down</t>
        </is>
      </c>
      <c r="F945" s="46" t="n"/>
      <c r="G945" s="55" t="inlineStr">
        <is>
          <t>Smog</t>
        </is>
      </c>
      <c r="H945" s="46" t="n"/>
      <c r="I945" s="51" t="inlineStr">
        <is>
          <t>Tackle</t>
        </is>
      </c>
      <c r="J945" s="46" t="n"/>
      <c r="K945" s="58" t="inlineStr">
        <is>
          <t>Sunny Day</t>
        </is>
      </c>
      <c r="L945" s="46" t="n"/>
    </row>
    <row r="946">
      <c r="E946" s="53" t="inlineStr">
        <is>
          <t>Magnitude</t>
        </is>
      </c>
      <c r="F946" s="46" t="n"/>
      <c r="G946" s="63" t="inlineStr">
        <is>
          <t>Light Screen</t>
        </is>
      </c>
      <c r="H946" s="46" t="n"/>
      <c r="I946" s="58" t="inlineStr">
        <is>
          <t>Sunny Day</t>
        </is>
      </c>
      <c r="J946" s="46" t="n"/>
      <c r="K946" s="51" t="inlineStr">
        <is>
          <t>Body Slam</t>
        </is>
      </c>
      <c r="L946" s="46" t="n"/>
    </row>
    <row r="947">
      <c r="E947" s="58" t="inlineStr">
        <is>
          <t>Sunny Day</t>
        </is>
      </c>
      <c r="F947" s="46" t="n"/>
      <c r="G947" s="58"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1"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1" t="inlineStr">
        <is>
          <t>Aqua Cutter</t>
        </is>
      </c>
      <c r="H14" s="46" t="n"/>
    </row>
    <row r="15">
      <c r="E15" s="67" t="inlineStr">
        <is>
          <t>Confuse Ray</t>
        </is>
      </c>
      <c r="F15" s="46" t="n"/>
      <c r="G15" s="61"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Whirlwind</t>
        </is>
      </c>
      <c r="F22" s="46" t="n"/>
      <c r="G22" s="51" t="inlineStr">
        <is>
          <t>Hyper Voice</t>
        </is>
      </c>
      <c r="H22" s="46" t="n"/>
      <c r="Q22" s="47" t="inlineStr">
        <is>
          <t>Moves</t>
        </is>
      </c>
    </row>
    <row r="23">
      <c r="E23" s="60"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60"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Smart Trainer</t>
        </is>
      </c>
      <c r="E42" s="53" t="inlineStr">
        <is>
          <t>Sand Attack</t>
        </is>
      </c>
      <c r="F42" s="46" t="n"/>
      <c r="G42" s="62"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Smart Trainer</t>
        </is>
      </c>
      <c r="E52" s="50" t="inlineStr">
        <is>
          <t>Bite</t>
        </is>
      </c>
      <c r="F52" s="46" t="n"/>
      <c r="Q52" s="47" t="inlineStr">
        <is>
          <t>Moves</t>
        </is>
      </c>
    </row>
    <row r="53">
      <c r="E53" s="60" t="inlineStr">
        <is>
          <t>Wing Attack</t>
        </is>
      </c>
      <c r="F53" s="46" t="n"/>
    </row>
    <row r="54">
      <c r="E54" s="61"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9" t="inlineStr">
        <is>
          <t>Mega Drain</t>
        </is>
      </c>
      <c r="F62" s="46" t="n"/>
      <c r="G62" s="55" t="inlineStr">
        <is>
          <t>Poison Powder</t>
        </is>
      </c>
      <c r="H62" s="46" t="n"/>
      <c r="I62" s="59" t="inlineStr">
        <is>
          <t>Mega Drain</t>
        </is>
      </c>
      <c r="J62" s="46" t="n"/>
      <c r="Q62" s="47" t="inlineStr">
        <is>
          <t>Moves</t>
        </is>
      </c>
    </row>
    <row r="63">
      <c r="E63" s="55" t="inlineStr">
        <is>
          <t>Poison Sting</t>
        </is>
      </c>
      <c r="F63" s="46" t="n"/>
      <c r="G63" s="59"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9" t="inlineStr">
        <is>
          <t>Stun Spore</t>
        </is>
      </c>
      <c r="F65" s="46" t="n"/>
      <c r="G65" s="59" t="inlineStr">
        <is>
          <t>Stun Spore</t>
        </is>
      </c>
      <c r="H65" s="46" t="n"/>
      <c r="I65" s="59"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Smart Trainer</t>
        </is>
      </c>
      <c r="E72" s="55" t="inlineStr">
        <is>
          <t>Acid</t>
        </is>
      </c>
      <c r="F72" s="46" t="n"/>
      <c r="Q72" s="47" t="inlineStr">
        <is>
          <t>Moves</t>
        </is>
      </c>
    </row>
    <row r="73">
      <c r="E73" s="63" t="inlineStr">
        <is>
          <t>Psybeam</t>
        </is>
      </c>
      <c r="F73" s="46" t="n"/>
    </row>
    <row r="74">
      <c r="E74" s="61"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Smart Trainer</t>
        </is>
      </c>
      <c r="E84" s="62" t="inlineStr">
        <is>
          <t>Rock Slide</t>
        </is>
      </c>
      <c r="F84" s="46" t="n"/>
      <c r="G84" s="50" t="inlineStr">
        <is>
          <t>Bite</t>
        </is>
      </c>
      <c r="H84" s="46" t="n"/>
      <c r="I84" s="50" t="inlineStr">
        <is>
          <t>Bite</t>
        </is>
      </c>
      <c r="J84" s="46" t="n"/>
      <c r="Q84" s="47" t="inlineStr">
        <is>
          <t>Moves</t>
        </is>
      </c>
    </row>
    <row r="85">
      <c r="E85" s="58" t="inlineStr">
        <is>
          <t>Will O Wisp</t>
        </is>
      </c>
      <c r="F85" s="46" t="n"/>
      <c r="G85" s="50" t="inlineStr">
        <is>
          <t>Pursuit</t>
        </is>
      </c>
      <c r="H85" s="46" t="n"/>
      <c r="I85" s="53" t="inlineStr">
        <is>
          <t>Dig</t>
        </is>
      </c>
      <c r="J85" s="46" t="n"/>
    </row>
    <row r="86">
      <c r="E86" s="51" t="inlineStr">
        <is>
          <t>Body Slam</t>
        </is>
      </c>
      <c r="F86" s="46" t="n"/>
      <c r="G86" s="61" t="inlineStr">
        <is>
          <t>Bubble Beam</t>
        </is>
      </c>
      <c r="H86" s="46" t="n"/>
      <c r="I86" s="51" t="inlineStr">
        <is>
          <t>False Swipe</t>
        </is>
      </c>
      <c r="J86" s="46" t="n"/>
    </row>
    <row r="87">
      <c r="E87" s="58" t="inlineStr">
        <is>
          <t>Lava Plume</t>
        </is>
      </c>
      <c r="F87" s="46" t="n"/>
      <c r="G87" s="60"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61" t="inlineStr">
        <is>
          <t>Water Gun</t>
        </is>
      </c>
      <c r="F94" s="46" t="n"/>
      <c r="G94" s="62" t="inlineStr">
        <is>
          <t>Rock Slide</t>
        </is>
      </c>
      <c r="H94" s="46" t="n"/>
      <c r="I94" s="51" t="inlineStr">
        <is>
          <t>Take Down</t>
        </is>
      </c>
      <c r="J94" s="46" t="n"/>
      <c r="Q94" s="47" t="inlineStr">
        <is>
          <t>Moves</t>
        </is>
      </c>
    </row>
    <row r="95">
      <c r="E95" s="50" t="inlineStr">
        <is>
          <t>Absorb</t>
        </is>
      </c>
      <c r="F95" s="46" t="n"/>
      <c r="G95" s="58" t="inlineStr">
        <is>
          <t>Will O Wisp</t>
        </is>
      </c>
      <c r="H95" s="46" t="n"/>
      <c r="I95" s="53" t="inlineStr">
        <is>
          <t>Mud Bomb</t>
        </is>
      </c>
      <c r="J95" s="46" t="n"/>
    </row>
    <row r="96">
      <c r="E96" s="51" t="inlineStr">
        <is>
          <t>Nature Power</t>
        </is>
      </c>
      <c r="F96" s="46" t="n"/>
      <c r="G96" s="51" t="inlineStr">
        <is>
          <t>Body Slam</t>
        </is>
      </c>
      <c r="H96" s="46" t="n"/>
      <c r="I96" s="61" t="inlineStr">
        <is>
          <t>Muddy Water</t>
        </is>
      </c>
      <c r="J96" s="46" t="n"/>
    </row>
    <row r="97">
      <c r="E97" s="59" t="inlineStr">
        <is>
          <t>Magical Leaf</t>
        </is>
      </c>
      <c r="F97" s="46" t="n"/>
      <c r="G97" s="58"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Smart Trainer</t>
        </is>
      </c>
      <c r="E104" s="50" t="inlineStr">
        <is>
          <t>Bite</t>
        </is>
      </c>
      <c r="F104" s="46" t="n"/>
      <c r="G104" s="61" t="inlineStr">
        <is>
          <t>Water Gun</t>
        </is>
      </c>
      <c r="H104" s="46" t="n"/>
      <c r="I104" s="65" t="inlineStr">
        <is>
          <t>Double Kick</t>
        </is>
      </c>
      <c r="J104" s="46" t="n"/>
      <c r="Q104" s="47" t="inlineStr">
        <is>
          <t>Moves</t>
        </is>
      </c>
    </row>
    <row r="105">
      <c r="E105" s="50" t="inlineStr">
        <is>
          <t>Pursuit</t>
        </is>
      </c>
      <c r="F105" s="46" t="n"/>
      <c r="G105" s="50" t="inlineStr">
        <is>
          <t>Absorb</t>
        </is>
      </c>
      <c r="H105" s="46" t="n"/>
      <c r="I105" s="60" t="inlineStr">
        <is>
          <t>Aerial Ace</t>
        </is>
      </c>
      <c r="J105" s="46" t="n"/>
    </row>
    <row r="106">
      <c r="E106" s="61" t="inlineStr">
        <is>
          <t>Bubble Beam</t>
        </is>
      </c>
      <c r="F106" s="46" t="n"/>
      <c r="G106" s="51" t="inlineStr">
        <is>
          <t>Nature Power</t>
        </is>
      </c>
      <c r="H106" s="46" t="n"/>
      <c r="I106" s="58" t="inlineStr">
        <is>
          <t>Flame Wheel</t>
        </is>
      </c>
      <c r="J106" s="46" t="n"/>
    </row>
    <row r="107">
      <c r="E107" s="60" t="inlineStr">
        <is>
          <t>Pluck</t>
        </is>
      </c>
      <c r="F107" s="46" t="n"/>
      <c r="G107" s="59"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Smart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1"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
Items: Full Restore</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Smart Trainer</t>
        </is>
      </c>
      <c r="E124" s="55" t="inlineStr">
        <is>
          <t>Acid</t>
        </is>
      </c>
      <c r="F124" s="46" t="n"/>
      <c r="G124" s="59" t="inlineStr">
        <is>
          <t>Stun Spore</t>
        </is>
      </c>
      <c r="H124" s="46" t="n"/>
      <c r="Q124" s="47" t="inlineStr">
        <is>
          <t>Moves</t>
        </is>
      </c>
    </row>
    <row r="125">
      <c r="E125" s="59" t="inlineStr">
        <is>
          <t>Magical Leaf</t>
        </is>
      </c>
      <c r="F125" s="46" t="n"/>
      <c r="G125" s="51" t="inlineStr">
        <is>
          <t>Double Slap</t>
        </is>
      </c>
      <c r="H125" s="46" t="n"/>
    </row>
    <row r="126">
      <c r="E126" s="59"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Smart Trainer</t>
        </is>
      </c>
      <c r="E134" s="51" t="inlineStr">
        <is>
          <t>Tackle</t>
        </is>
      </c>
      <c r="F134" s="46" t="n"/>
      <c r="G134" s="63" t="inlineStr">
        <is>
          <t>Psybeam</t>
        </is>
      </c>
      <c r="H134" s="46" t="n"/>
      <c r="I134" s="61" t="inlineStr">
        <is>
          <t>Water Pulse</t>
        </is>
      </c>
      <c r="J134" s="46" t="n"/>
      <c r="K134" s="51" t="inlineStr">
        <is>
          <t>Hyper Fang</t>
        </is>
      </c>
      <c r="L134" s="46" t="n"/>
      <c r="Q134" s="47" t="inlineStr">
        <is>
          <t>Moves</t>
        </is>
      </c>
    </row>
    <row r="135">
      <c r="E135" s="51" t="inlineStr">
        <is>
          <t>Flail</t>
        </is>
      </c>
      <c r="F135" s="46" t="n"/>
      <c r="G135" s="61"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1" t="inlineStr">
        <is>
          <t>Aqua Cutter</t>
        </is>
      </c>
      <c r="L136" s="46" t="n"/>
    </row>
    <row r="137">
      <c r="E137" s="56" t="inlineStr">
        <is>
          <t>-</t>
        </is>
      </c>
      <c r="F137" s="46" t="n"/>
      <c r="G137" s="55" t="inlineStr">
        <is>
          <t>Poison Jab</t>
        </is>
      </c>
      <c r="H137" s="46" t="n"/>
      <c r="I137" s="56" t="inlineStr">
        <is>
          <t>-</t>
        </is>
      </c>
      <c r="J137" s="46" t="n"/>
      <c r="K137" s="61"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2" t="inlineStr">
        <is>
          <t>Rock Slide</t>
        </is>
      </c>
      <c r="F144" s="46" t="n"/>
      <c r="G144" s="58" t="inlineStr">
        <is>
          <t>Fire Spin</t>
        </is>
      </c>
      <c r="H144" s="46" t="n"/>
      <c r="Q144" s="47" t="inlineStr">
        <is>
          <t>Moves</t>
        </is>
      </c>
    </row>
    <row r="145">
      <c r="E145" s="58" t="inlineStr">
        <is>
          <t>Will O Wisp</t>
        </is>
      </c>
      <c r="F145" s="46" t="n"/>
      <c r="G145" s="51" t="inlineStr">
        <is>
          <t>Self Destruct</t>
        </is>
      </c>
      <c r="H145" s="46" t="n"/>
    </row>
    <row r="146">
      <c r="E146" s="51" t="inlineStr">
        <is>
          <t>Body Slam</t>
        </is>
      </c>
      <c r="F146" s="46" t="n"/>
      <c r="G146" s="53" t="inlineStr">
        <is>
          <t>Earth Power</t>
        </is>
      </c>
      <c r="H146" s="46" t="n"/>
    </row>
    <row r="147">
      <c r="E147" s="58" t="inlineStr">
        <is>
          <t>Lava Plume</t>
        </is>
      </c>
      <c r="F147" s="46" t="n"/>
      <c r="G147" s="62"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Smart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60"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9"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60"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Smart Trainer</t>
        </is>
      </c>
      <c r="E174" s="52" t="inlineStr">
        <is>
          <t>Shock Wave</t>
        </is>
      </c>
      <c r="F174" s="46" t="n"/>
      <c r="Q174" s="47" t="inlineStr">
        <is>
          <t>Moves</t>
        </is>
      </c>
    </row>
    <row r="175">
      <c r="E175" s="63"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Smart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Smart Trainer</t>
        </is>
      </c>
      <c r="E204" s="50" t="inlineStr">
        <is>
          <t>Bite</t>
        </is>
      </c>
      <c r="F204" s="46" t="n"/>
      <c r="G204" s="51" t="inlineStr">
        <is>
          <t>Body Slam</t>
        </is>
      </c>
      <c r="H204" s="46" t="n"/>
      <c r="Q204" s="47" t="inlineStr">
        <is>
          <t>Moves</t>
        </is>
      </c>
    </row>
    <row r="205">
      <c r="E205" s="60" t="inlineStr">
        <is>
          <t>Wing Attack</t>
        </is>
      </c>
      <c r="F205" s="46" t="n"/>
      <c r="G205" s="51" t="inlineStr">
        <is>
          <t>Nature Power</t>
        </is>
      </c>
      <c r="H205" s="46" t="n"/>
    </row>
    <row r="206">
      <c r="E206" s="61" t="inlineStr">
        <is>
          <t>Water Pulse</t>
        </is>
      </c>
      <c r="F206" s="46" t="n"/>
      <c r="G206" s="51" t="inlineStr">
        <is>
          <t>Sweet Scent</t>
        </is>
      </c>
      <c r="H206" s="46" t="n"/>
    </row>
    <row r="207">
      <c r="E207" s="50" t="inlineStr">
        <is>
          <t>Pursuit</t>
        </is>
      </c>
      <c r="F207" s="46" t="n"/>
      <c r="G207" s="59"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c r="Q210" s="44" t="inlineStr">
        <is>
          <t>Items: Full Restore</t>
        </is>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Smart Trainer</t>
        </is>
      </c>
      <c r="E214" s="51" t="inlineStr">
        <is>
          <t>Take Down</t>
        </is>
      </c>
      <c r="F214" s="46" t="n"/>
      <c r="Q214" s="47" t="inlineStr">
        <is>
          <t>Moves</t>
        </is>
      </c>
    </row>
    <row r="215">
      <c r="E215" s="59"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Smart Trainer</t>
        </is>
      </c>
      <c r="E224" s="51" t="inlineStr">
        <is>
          <t>Roar</t>
        </is>
      </c>
      <c r="F224" s="46" t="n"/>
      <c r="Q224" s="47" t="inlineStr">
        <is>
          <t>Moves</t>
        </is>
      </c>
    </row>
    <row r="225">
      <c r="E225" s="51" t="inlineStr">
        <is>
          <t>Hyper Voice</t>
        </is>
      </c>
      <c r="F225" s="46" t="n"/>
    </row>
    <row r="226">
      <c r="E226" s="51" t="inlineStr">
        <is>
          <t>Whirlwind</t>
        </is>
      </c>
      <c r="F226" s="46" t="n"/>
    </row>
    <row r="227">
      <c r="E227" s="60"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Smart Trainer</t>
        </is>
      </c>
      <c r="E234" s="62" t="inlineStr">
        <is>
          <t>Rock Slide</t>
        </is>
      </c>
      <c r="F234" s="46" t="n"/>
      <c r="G234" s="61" t="inlineStr">
        <is>
          <t>Water Gun</t>
        </is>
      </c>
      <c r="H234" s="46" t="n"/>
      <c r="I234" s="50" t="inlineStr">
        <is>
          <t>Bite</t>
        </is>
      </c>
      <c r="J234" s="46" t="n"/>
      <c r="Q234" s="47" t="inlineStr">
        <is>
          <t>Moves</t>
        </is>
      </c>
    </row>
    <row r="235">
      <c r="E235" s="58"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8" t="inlineStr">
        <is>
          <t>Lava Plume</t>
        </is>
      </c>
      <c r="F237" s="46" t="n"/>
      <c r="G237" s="59"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Smart Trainer</t>
        </is>
      </c>
      <c r="E244" s="61" t="inlineStr">
        <is>
          <t>Water Gun</t>
        </is>
      </c>
      <c r="F244" s="46" t="n"/>
      <c r="G244" s="62" t="inlineStr">
        <is>
          <t>Rock Slide</t>
        </is>
      </c>
      <c r="H244" s="46" t="n"/>
      <c r="I244" s="51" t="inlineStr">
        <is>
          <t>Take Down</t>
        </is>
      </c>
      <c r="J244" s="46" t="n"/>
      <c r="Q244" s="47" t="inlineStr">
        <is>
          <t>Moves</t>
        </is>
      </c>
    </row>
    <row r="245">
      <c r="E245" s="50" t="inlineStr">
        <is>
          <t>Absorb</t>
        </is>
      </c>
      <c r="F245" s="46" t="n"/>
      <c r="G245" s="58" t="inlineStr">
        <is>
          <t>Will O Wisp</t>
        </is>
      </c>
      <c r="H245" s="46" t="n"/>
      <c r="I245" s="53" t="inlineStr">
        <is>
          <t>Mud Bomb</t>
        </is>
      </c>
      <c r="J245" s="46" t="n"/>
    </row>
    <row r="246">
      <c r="E246" s="51" t="inlineStr">
        <is>
          <t>Nature Power</t>
        </is>
      </c>
      <c r="F246" s="46" t="n"/>
      <c r="G246" s="51" t="inlineStr">
        <is>
          <t>Body Slam</t>
        </is>
      </c>
      <c r="H246" s="46" t="n"/>
      <c r="I246" s="61" t="inlineStr">
        <is>
          <t>Muddy Water</t>
        </is>
      </c>
      <c r="J246" s="46" t="n"/>
    </row>
    <row r="247">
      <c r="E247" s="59" t="inlineStr">
        <is>
          <t>Magical Leaf</t>
        </is>
      </c>
      <c r="F247" s="46" t="n"/>
      <c r="G247" s="58"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Smart Trainer</t>
        </is>
      </c>
      <c r="E254" s="50" t="inlineStr">
        <is>
          <t>Bite</t>
        </is>
      </c>
      <c r="F254" s="46" t="n"/>
      <c r="G254" s="61" t="inlineStr">
        <is>
          <t>Water Gun</t>
        </is>
      </c>
      <c r="H254" s="46" t="n"/>
      <c r="I254" s="65" t="inlineStr">
        <is>
          <t>Double Kick</t>
        </is>
      </c>
      <c r="J254" s="46" t="n"/>
      <c r="Q254" s="47" t="inlineStr">
        <is>
          <t>Moves</t>
        </is>
      </c>
    </row>
    <row r="255">
      <c r="E255" s="50" t="inlineStr">
        <is>
          <t>Pursuit</t>
        </is>
      </c>
      <c r="F255" s="46" t="n"/>
      <c r="G255" s="50" t="inlineStr">
        <is>
          <t>Absorb</t>
        </is>
      </c>
      <c r="H255" s="46" t="n"/>
      <c r="I255" s="60" t="inlineStr">
        <is>
          <t>Aerial Ace</t>
        </is>
      </c>
      <c r="J255" s="46" t="n"/>
    </row>
    <row r="256">
      <c r="E256" s="61" t="inlineStr">
        <is>
          <t>Bubble Beam</t>
        </is>
      </c>
      <c r="F256" s="46" t="n"/>
      <c r="G256" s="51" t="inlineStr">
        <is>
          <t>Nature Power</t>
        </is>
      </c>
      <c r="H256" s="46" t="n"/>
      <c r="I256" s="58" t="inlineStr">
        <is>
          <t>Flame Wheel</t>
        </is>
      </c>
      <c r="J256" s="46" t="n"/>
    </row>
    <row r="257">
      <c r="E257" s="60" t="inlineStr">
        <is>
          <t>Pluck</t>
        </is>
      </c>
      <c r="F257" s="46" t="n"/>
      <c r="G257" s="59"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Smart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60"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Smart Trainer</t>
        </is>
      </c>
      <c r="E274" s="53" t="inlineStr">
        <is>
          <t>Mud Shot</t>
        </is>
      </c>
      <c r="F274" s="46" t="n"/>
      <c r="Q274" s="47" t="inlineStr">
        <is>
          <t>Moves</t>
        </is>
      </c>
    </row>
    <row r="275">
      <c r="E275" s="63" t="inlineStr">
        <is>
          <t>Psybeam</t>
        </is>
      </c>
      <c r="F275" s="46" t="n"/>
    </row>
    <row r="276">
      <c r="E276" s="61"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Smart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60"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Smart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Smart Trainer</t>
        </is>
      </c>
      <c r="E304" s="51" t="inlineStr">
        <is>
          <t>Roar</t>
        </is>
      </c>
      <c r="F304" s="46" t="n"/>
      <c r="Q304" s="47" t="inlineStr">
        <is>
          <t>Moves</t>
        </is>
      </c>
    </row>
    <row r="305">
      <c r="E305" s="51" t="inlineStr">
        <is>
          <t>Hyper Voice</t>
        </is>
      </c>
      <c r="F305" s="46" t="n"/>
    </row>
    <row r="306">
      <c r="E306" s="51" t="inlineStr">
        <is>
          <t>Whirlwind</t>
        </is>
      </c>
      <c r="F306" s="46" t="n"/>
    </row>
    <row r="307">
      <c r="E307" s="60"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Smart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60" t="inlineStr">
        <is>
          <t>Aerial Ace</t>
        </is>
      </c>
      <c r="F319" s="46" t="n"/>
      <c r="G319" s="51" t="inlineStr">
        <is>
          <t>Body Slam</t>
        </is>
      </c>
      <c r="H319" s="46" t="n"/>
    </row>
    <row r="321" ht="20" customHeight="1">
      <c r="B321" s="40" t="inlineStr">
        <is>
          <t>Team Aqua</t>
        </is>
      </c>
      <c r="C321" s="41" t="n"/>
      <c r="D321" s="41" t="n"/>
      <c r="E321" s="42" t="inlineStr">
        <is>
          <t>Team Aqua Grunt (Rematch 3)</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Smart Trainer</t>
        </is>
      </c>
      <c r="E326" s="61" t="inlineStr">
        <is>
          <t>Aqua Cutter</t>
        </is>
      </c>
      <c r="F326" s="46" t="n"/>
      <c r="Q326" s="47" t="inlineStr">
        <is>
          <t>Moves</t>
        </is>
      </c>
    </row>
    <row r="327">
      <c r="E327" s="61"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 (Rematch 1)</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50" t="inlineStr">
        <is>
          <t>Bite</t>
        </is>
      </c>
      <c r="F338" s="46" t="n"/>
      <c r="G338" s="50" t="inlineStr">
        <is>
          <t>Feint Attack</t>
        </is>
      </c>
      <c r="H338" s="46" t="n"/>
      <c r="Q338" s="47" t="inlineStr">
        <is>
          <t>Moves</t>
        </is>
      </c>
    </row>
    <row r="339">
      <c r="E339" s="51" t="inlineStr">
        <is>
          <t>Yawn</t>
        </is>
      </c>
      <c r="F339" s="46" t="n"/>
      <c r="G339" s="61" t="inlineStr">
        <is>
          <t>Aqua Cutter</t>
        </is>
      </c>
      <c r="H339" s="46" t="n"/>
    </row>
    <row r="340">
      <c r="E340" s="51" t="inlineStr">
        <is>
          <t>Odor Sleuth</t>
        </is>
      </c>
      <c r="F340" s="46" t="n"/>
      <c r="G340" s="61"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 (Rematch 2)</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1" t="inlineStr">
        <is>
          <t>Aqua Cutter</t>
        </is>
      </c>
      <c r="J349" s="46" t="n"/>
    </row>
    <row r="350">
      <c r="E350" s="51" t="inlineStr">
        <is>
          <t>Odor Sleuth</t>
        </is>
      </c>
      <c r="F350" s="46" t="n"/>
      <c r="G350" s="50" t="inlineStr">
        <is>
          <t>Bite</t>
        </is>
      </c>
      <c r="H350" s="46" t="n"/>
      <c r="I350" s="61" t="inlineStr">
        <is>
          <t>Water Pulse</t>
        </is>
      </c>
      <c r="J350" s="46" t="n"/>
    </row>
    <row r="351">
      <c r="E351" s="51" t="inlineStr">
        <is>
          <t>Body Slam</t>
        </is>
      </c>
      <c r="F351" s="46" t="n"/>
      <c r="G351" s="60" t="inlineStr">
        <is>
          <t>Aerial Ace</t>
        </is>
      </c>
      <c r="H351" s="46" t="n"/>
      <c r="I351" s="50" t="inlineStr">
        <is>
          <t>Payback</t>
        </is>
      </c>
      <c r="J351" s="46" t="n"/>
    </row>
    <row r="353" ht="20" customHeight="1">
      <c r="B353" s="40" t="inlineStr">
        <is>
          <t>Team Aqua</t>
        </is>
      </c>
      <c r="C353" s="41" t="n"/>
      <c r="D353" s="41" t="n"/>
      <c r="E353" s="42" t="inlineStr">
        <is>
          <t>Team Aqua Grunt (Rematch 4)</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Smart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60"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61" t="inlineStr">
        <is>
          <t>Aqua Cutter</t>
        </is>
      </c>
      <c r="F368" s="46" t="n"/>
      <c r="G368" s="50" t="inlineStr">
        <is>
          <t>Bite</t>
        </is>
      </c>
      <c r="H368" s="46" t="n"/>
      <c r="Q368" s="47" t="inlineStr">
        <is>
          <t>Moves</t>
        </is>
      </c>
    </row>
    <row r="369">
      <c r="E369" s="61"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Smart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60" t="inlineStr">
        <is>
          <t>Air Cutter</t>
        </is>
      </c>
      <c r="F382" s="46" t="n"/>
      <c r="G382" s="60" t="inlineStr">
        <is>
          <t>Air Cutter</t>
        </is>
      </c>
      <c r="H382" s="46" t="n"/>
      <c r="I382" s="60"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Smart Trainer</t>
        </is>
      </c>
      <c r="E390" s="51" t="inlineStr">
        <is>
          <t>Nature Power</t>
        </is>
      </c>
      <c r="F390" s="46" t="n"/>
      <c r="Q390" s="47" t="inlineStr">
        <is>
          <t>Moves</t>
        </is>
      </c>
    </row>
    <row r="391">
      <c r="E391" s="51" t="inlineStr">
        <is>
          <t>Sweet Scent</t>
        </is>
      </c>
      <c r="F391" s="46" t="n"/>
    </row>
    <row r="392">
      <c r="E392" s="59" t="inlineStr">
        <is>
          <t>Magical Leaf</t>
        </is>
      </c>
      <c r="F392" s="46" t="n"/>
    </row>
    <row r="393">
      <c r="E393" s="60"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Smart Trainer</t>
        </is>
      </c>
      <c r="E400" s="60"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1" t="inlineStr">
        <is>
          <t>Bubble Beam</t>
        </is>
      </c>
      <c r="H402" s="46" t="n"/>
    </row>
    <row r="403">
      <c r="E403" s="60" t="inlineStr">
        <is>
          <t>Aerial Ace</t>
        </is>
      </c>
      <c r="F403" s="46" t="n"/>
      <c r="G403" s="60"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Smart Trainer</t>
        </is>
      </c>
      <c r="E410" s="51" t="inlineStr">
        <is>
          <t>Whirlwind</t>
        </is>
      </c>
      <c r="F410" s="46" t="n"/>
      <c r="G410" s="60" t="inlineStr">
        <is>
          <t>Aerial Ace</t>
        </is>
      </c>
      <c r="H410" s="46" t="n"/>
      <c r="Q410" s="47" t="inlineStr">
        <is>
          <t>Moves</t>
        </is>
      </c>
    </row>
    <row r="411">
      <c r="E411" s="51" t="inlineStr">
        <is>
          <t>Quick Attack</t>
        </is>
      </c>
      <c r="F411" s="46" t="n"/>
      <c r="G411" s="63" t="inlineStr">
        <is>
          <t>Psybeam</t>
        </is>
      </c>
      <c r="H411" s="46" t="n"/>
    </row>
    <row r="412">
      <c r="E412" s="60"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Smart Trainer</t>
        </is>
      </c>
      <c r="E420" s="60"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Smart Trainer</t>
        </is>
      </c>
      <c r="E430" s="51" t="inlineStr">
        <is>
          <t>Scratch</t>
        </is>
      </c>
      <c r="F430" s="46" t="n"/>
      <c r="G430" s="51" t="inlineStr">
        <is>
          <t>Take Down</t>
        </is>
      </c>
      <c r="H430" s="46" t="n"/>
      <c r="I430" s="51" t="inlineStr">
        <is>
          <t>Nature Power</t>
        </is>
      </c>
      <c r="J430" s="46" t="n"/>
      <c r="Q430" s="47" t="inlineStr">
        <is>
          <t>Moves</t>
        </is>
      </c>
    </row>
    <row r="431">
      <c r="E431" s="60" t="inlineStr">
        <is>
          <t>Pluck</t>
        </is>
      </c>
      <c r="F431" s="46" t="n"/>
      <c r="G431" s="60" t="inlineStr">
        <is>
          <t>Aerial Ace</t>
        </is>
      </c>
      <c r="H431" s="46" t="n"/>
      <c r="I431" s="51" t="inlineStr">
        <is>
          <t>Sweet Scent</t>
        </is>
      </c>
      <c r="J431" s="46" t="n"/>
    </row>
    <row r="432">
      <c r="E432" s="51" t="inlineStr">
        <is>
          <t>Secret Power</t>
        </is>
      </c>
      <c r="F432" s="46" t="n"/>
      <c r="G432" s="51" t="inlineStr">
        <is>
          <t>Whirlwind</t>
        </is>
      </c>
      <c r="H432" s="46" t="n"/>
      <c r="I432" s="59" t="inlineStr">
        <is>
          <t>Magical Leaf</t>
        </is>
      </c>
      <c r="J432" s="46" t="n"/>
    </row>
    <row r="433">
      <c r="E433" s="66" t="inlineStr">
        <is>
          <t>Metal Claw</t>
        </is>
      </c>
      <c r="F433" s="46" t="n"/>
      <c r="G433" s="66" t="inlineStr">
        <is>
          <t>Flash Cannon</t>
        </is>
      </c>
      <c r="H433" s="46" t="n"/>
      <c r="I433" s="60"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
Items: Hyper Potion / Hyper Potion</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Smart Trainer</t>
        </is>
      </c>
      <c r="E440" s="51" t="inlineStr">
        <is>
          <t>Perish Song</t>
        </is>
      </c>
      <c r="F440" s="46" t="n"/>
      <c r="G440" s="58" t="inlineStr">
        <is>
          <t>Sunny Day</t>
        </is>
      </c>
      <c r="H440" s="46" t="n"/>
      <c r="I440" s="61" t="inlineStr">
        <is>
          <t>Water Gun</t>
        </is>
      </c>
      <c r="J440" s="46" t="n"/>
      <c r="K440" s="53" t="inlineStr">
        <is>
          <t>Sand Attack</t>
        </is>
      </c>
      <c r="L440" s="46" t="n"/>
      <c r="M440" s="53" t="inlineStr">
        <is>
          <t>Earthquake</t>
        </is>
      </c>
      <c r="N440" s="46" t="n"/>
      <c r="Q440" s="47" t="inlineStr">
        <is>
          <t>Moves</t>
        </is>
      </c>
    </row>
    <row r="441">
      <c r="E441" s="60" t="inlineStr">
        <is>
          <t>Mirror Move</t>
        </is>
      </c>
      <c r="F441" s="46" t="n"/>
      <c r="G441" s="60"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9" t="inlineStr">
        <is>
          <t>Solar Beam</t>
        </is>
      </c>
      <c r="H442" s="46" t="n"/>
      <c r="I442" s="51" t="inlineStr">
        <is>
          <t>Protect</t>
        </is>
      </c>
      <c r="J442" s="46" t="n"/>
      <c r="K442" s="66" t="inlineStr">
        <is>
          <t>Steel Wing</t>
        </is>
      </c>
      <c r="L442" s="46" t="n"/>
      <c r="M442" s="68" t="inlineStr">
        <is>
          <t>Dragon Dance</t>
        </is>
      </c>
      <c r="N442" s="46" t="n"/>
    </row>
    <row r="443">
      <c r="E443" s="60" t="inlineStr">
        <is>
          <t>Aerial Ace</t>
        </is>
      </c>
      <c r="F443" s="46" t="n"/>
      <c r="G443" s="59" t="inlineStr">
        <is>
          <t>Synthesis</t>
        </is>
      </c>
      <c r="H443" s="46" t="n"/>
      <c r="I443" s="60" t="inlineStr">
        <is>
          <t>Aerial Ace</t>
        </is>
      </c>
      <c r="J443" s="46" t="n"/>
      <c r="K443" s="60" t="inlineStr">
        <is>
          <t>Aerial Ace</t>
        </is>
      </c>
      <c r="L443" s="46" t="n"/>
      <c r="M443" s="60"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Smart Trainer</t>
        </is>
      </c>
      <c r="E12" s="61" t="inlineStr">
        <is>
          <t>Rain Dance</t>
        </is>
      </c>
      <c r="F12" s="46" t="n"/>
      <c r="Q12" s="47" t="inlineStr">
        <is>
          <t>Moves</t>
        </is>
      </c>
    </row>
    <row r="13">
      <c r="E13" s="51" t="inlineStr">
        <is>
          <t>Weather Ball</t>
        </is>
      </c>
      <c r="F13" s="46" t="n"/>
    </row>
    <row r="14">
      <c r="E14" s="52" t="inlineStr">
        <is>
          <t>Thunder</t>
        </is>
      </c>
      <c r="F14" s="46" t="n"/>
    </row>
    <row r="15">
      <c r="E15" s="61"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Secret Power</t>
        </is>
      </c>
      <c r="F22" s="46" t="n"/>
      <c r="G22" s="65" t="inlineStr">
        <is>
          <t>Seismic Toss</t>
        </is>
      </c>
      <c r="H22" s="46" t="n"/>
      <c r="Q22" s="47" t="inlineStr">
        <is>
          <t>Moves</t>
        </is>
      </c>
    </row>
    <row r="23">
      <c r="E23" s="63" t="inlineStr">
        <is>
          <t>Teleport</t>
        </is>
      </c>
      <c r="F23" s="46" t="n"/>
      <c r="G23" s="65" t="inlineStr">
        <is>
          <t>Submission</t>
        </is>
      </c>
      <c r="H23" s="46" t="n"/>
    </row>
    <row r="24">
      <c r="E24" s="62"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Smart Trainer</t>
        </is>
      </c>
      <c r="E32" s="63"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2" t="inlineStr">
        <is>
          <t>Sandstorm</t>
        </is>
      </c>
      <c r="F34" s="46" t="n"/>
      <c r="G34" s="53" t="inlineStr">
        <is>
          <t>Sand Attack</t>
        </is>
      </c>
      <c r="H34" s="46" t="n"/>
      <c r="I34" s="53" t="inlineStr">
        <is>
          <t>Sand Attack</t>
        </is>
      </c>
      <c r="J34" s="46" t="n"/>
    </row>
    <row r="35">
      <c r="E35" s="62"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Double Slap</t>
        </is>
      </c>
      <c r="F42" s="46" t="n"/>
      <c r="G42" s="61"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9"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0" t="inlineStr">
        <is>
          <t>Bite</t>
        </is>
      </c>
      <c r="F52" s="46" t="n"/>
      <c r="G52" s="63" t="inlineStr">
        <is>
          <t>Zen Headbutt</t>
        </is>
      </c>
      <c r="H52" s="46" t="n"/>
      <c r="Q52" s="47" t="inlineStr">
        <is>
          <t>Moves</t>
        </is>
      </c>
    </row>
    <row r="53">
      <c r="E53" s="60" t="inlineStr">
        <is>
          <t>Wing Attack</t>
        </is>
      </c>
      <c r="F53" s="46" t="n"/>
      <c r="G53" s="51" t="inlineStr">
        <is>
          <t>Me First</t>
        </is>
      </c>
      <c r="H53" s="46" t="n"/>
    </row>
    <row r="54">
      <c r="E54" s="61"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1" t="inlineStr">
        <is>
          <t>Bubble Beam</t>
        </is>
      </c>
      <c r="F65" s="46" t="n"/>
      <c r="G65" s="61" t="inlineStr">
        <is>
          <t>Bubble Beam</t>
        </is>
      </c>
      <c r="H65" s="46" t="n"/>
      <c r="I65" s="61"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
Items: Full Restore</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Smart Trainer</t>
        </is>
      </c>
      <c r="E72" s="61" t="inlineStr">
        <is>
          <t>Water Gun</t>
        </is>
      </c>
      <c r="F72" s="46" t="n"/>
      <c r="G72" s="61" t="inlineStr">
        <is>
          <t>Water Gun</t>
        </is>
      </c>
      <c r="H72" s="46" t="n"/>
      <c r="I72" s="62"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9" t="inlineStr">
        <is>
          <t>Razor Leaf</t>
        </is>
      </c>
      <c r="J74" s="46" t="n"/>
    </row>
    <row r="75">
      <c r="E75" s="59" t="inlineStr">
        <is>
          <t>Magical Leaf</t>
        </is>
      </c>
      <c r="F75" s="46" t="n"/>
      <c r="G75" s="59" t="inlineStr">
        <is>
          <t>Magical Leaf</t>
        </is>
      </c>
      <c r="H75" s="46" t="n"/>
      <c r="I75" s="63"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c r="Q78" s="44" t="inlineStr">
        <is>
          <t>Items: Full Restore</t>
        </is>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Fake Out</t>
        </is>
      </c>
      <c r="F82" s="46" t="n"/>
      <c r="Q82" s="47" t="inlineStr">
        <is>
          <t>Moves</t>
        </is>
      </c>
    </row>
    <row r="83">
      <c r="E83" s="65" t="inlineStr">
        <is>
          <t>Brick Break</t>
        </is>
      </c>
      <c r="F83" s="46" t="n"/>
    </row>
    <row r="84">
      <c r="E84" s="67" t="inlineStr">
        <is>
          <t>Shadow Sneak</t>
        </is>
      </c>
      <c r="F84" s="46" t="n"/>
    </row>
    <row r="85">
      <c r="E85" s="63"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Smart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
Items: Hyper Potion</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Smart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
Items: Full Restore</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Smart Trainer</t>
        </is>
      </c>
      <c r="E112" s="54" t="inlineStr">
        <is>
          <t>Leech Life</t>
        </is>
      </c>
      <c r="F112" s="46" t="n"/>
      <c r="G112" s="62" t="inlineStr">
        <is>
          <t>Rock Slide</t>
        </is>
      </c>
      <c r="H112" s="46" t="n"/>
      <c r="I112" s="61"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9" t="inlineStr">
        <is>
          <t>Razor Leaf</t>
        </is>
      </c>
      <c r="H114" s="46" t="n"/>
      <c r="I114" s="51" t="inlineStr">
        <is>
          <t>Nature Power</t>
        </is>
      </c>
      <c r="J114" s="46" t="n"/>
    </row>
    <row r="115">
      <c r="E115" s="59" t="inlineStr">
        <is>
          <t>Giga Drain</t>
        </is>
      </c>
      <c r="F115" s="46" t="n"/>
      <c r="G115" s="63" t="inlineStr">
        <is>
          <t>Extrasensory</t>
        </is>
      </c>
      <c r="H115" s="46" t="n"/>
      <c r="I115" s="59"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Smart Trainer</t>
        </is>
      </c>
      <c r="E132" s="51" t="inlineStr">
        <is>
          <t>Swift</t>
        </is>
      </c>
      <c r="F132" s="46" t="n"/>
      <c r="Q132" s="47" t="inlineStr">
        <is>
          <t>Moves</t>
        </is>
      </c>
    </row>
    <row r="133">
      <c r="E133" s="60"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55" t="inlineStr">
        <is>
          <t>Sludge Bomb</t>
        </is>
      </c>
      <c r="F144" s="46" t="n"/>
      <c r="G144" s="51" t="inlineStr">
        <is>
          <t>Attract</t>
        </is>
      </c>
      <c r="H144" s="46" t="n"/>
      <c r="Q144" s="47" t="inlineStr">
        <is>
          <t>Moves</t>
        </is>
      </c>
    </row>
    <row r="145">
      <c r="E145" s="51" t="inlineStr">
        <is>
          <t>Whirlwind</t>
        </is>
      </c>
      <c r="F145" s="46" t="n"/>
      <c r="G145" s="59" t="inlineStr">
        <is>
          <t>Giga Drain</t>
        </is>
      </c>
      <c r="H145" s="46" t="n"/>
    </row>
    <row r="146">
      <c r="E146" s="55" t="inlineStr">
        <is>
          <t>Toxic</t>
        </is>
      </c>
      <c r="F146" s="46" t="n"/>
      <c r="G146" s="54" t="inlineStr">
        <is>
          <t>Bug Buzz</t>
        </is>
      </c>
      <c r="H146" s="46" t="n"/>
    </row>
    <row r="147">
      <c r="E147" s="54" t="inlineStr">
        <is>
          <t>Bug Buzz</t>
        </is>
      </c>
      <c r="F147" s="46" t="n"/>
      <c r="G147" s="60"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c r="Q150" s="44" t="inlineStr">
        <is>
          <t>Items: Hyper Potion</t>
        </is>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63" t="inlineStr">
        <is>
          <t>Hypnosis</t>
        </is>
      </c>
      <c r="F174" s="46" t="n"/>
      <c r="G174" s="65" t="inlineStr">
        <is>
          <t>Focus Punch</t>
        </is>
      </c>
      <c r="H174" s="46" t="n"/>
      <c r="Q174" s="47" t="inlineStr">
        <is>
          <t>Moves</t>
        </is>
      </c>
    </row>
    <row r="175">
      <c r="E175" s="63"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c r="Q180" s="44" t="inlineStr">
        <is>
          <t>Items: Hyper Potion</t>
        </is>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2" t="inlineStr">
        <is>
          <t>Shock Wave</t>
        </is>
      </c>
      <c r="F184" s="46" t="n"/>
      <c r="G184" s="50" t="inlineStr">
        <is>
          <t>Crunch</t>
        </is>
      </c>
      <c r="H184" s="46" t="n"/>
      <c r="Q184" s="47" t="inlineStr">
        <is>
          <t>Moves</t>
        </is>
      </c>
    </row>
    <row r="185">
      <c r="E185" s="63"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8"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Smart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8" t="inlineStr">
        <is>
          <t>Fire Spin</t>
        </is>
      </c>
      <c r="P194" s="46" t="n"/>
      <c r="Q194" s="47" t="inlineStr">
        <is>
          <t>Moves</t>
        </is>
      </c>
    </row>
    <row r="195">
      <c r="E195" s="65" t="inlineStr">
        <is>
          <t>Seismic Toss</t>
        </is>
      </c>
      <c r="F195" s="46" t="n"/>
      <c r="G195" s="60"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1"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9" t="inlineStr">
        <is>
          <t>Magical Leaf</t>
        </is>
      </c>
      <c r="J197" s="46" t="n"/>
      <c r="K197" s="54" t="inlineStr">
        <is>
          <t>Pin Missile</t>
        </is>
      </c>
      <c r="L197" s="46" t="n"/>
      <c r="M197" s="50" t="inlineStr">
        <is>
          <t>Bite</t>
        </is>
      </c>
      <c r="N197" s="46" t="n"/>
      <c r="O197" s="62"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Smart Trainer</t>
        </is>
      </c>
      <c r="E204" s="50" t="inlineStr">
        <is>
          <t>Bite</t>
        </is>
      </c>
      <c r="F204" s="46" t="n"/>
      <c r="G204" s="59" t="inlineStr">
        <is>
          <t>Mega Drain</t>
        </is>
      </c>
      <c r="H204" s="46" t="n"/>
      <c r="I204" s="51" t="inlineStr">
        <is>
          <t>Roar</t>
        </is>
      </c>
      <c r="J204" s="46" t="n"/>
      <c r="K204" s="61"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2" t="inlineStr">
        <is>
          <t>Rock Throw</t>
        </is>
      </c>
      <c r="N205" s="46" t="n"/>
      <c r="O205" s="51" t="inlineStr">
        <is>
          <t>Body Slam</t>
        </is>
      </c>
      <c r="P205" s="46" t="n"/>
    </row>
    <row r="206">
      <c r="E206" s="51" t="inlineStr">
        <is>
          <t>Odor Sleuth</t>
        </is>
      </c>
      <c r="F206" s="46" t="n"/>
      <c r="G206" s="59" t="inlineStr">
        <is>
          <t>Stun Spore</t>
        </is>
      </c>
      <c r="H206" s="46" t="n"/>
      <c r="I206" s="52" t="inlineStr">
        <is>
          <t>Shock Wave</t>
        </is>
      </c>
      <c r="J206" s="46" t="n"/>
      <c r="K206" s="61"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Smart Trainer</t>
        </is>
      </c>
      <c r="E214" s="63"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3" t="inlineStr">
        <is>
          <t>Future Sight</t>
        </is>
      </c>
      <c r="F217" s="46" t="n"/>
      <c r="G217" s="58"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Smart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Smart Trainer</t>
        </is>
      </c>
      <c r="E234" s="52" t="inlineStr">
        <is>
          <t>Shock Wave</t>
        </is>
      </c>
      <c r="F234" s="46" t="n"/>
      <c r="Q234" s="47" t="inlineStr">
        <is>
          <t>Moves</t>
        </is>
      </c>
    </row>
    <row r="235">
      <c r="E235" s="63"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Smart Trainer</t>
        </is>
      </c>
      <c r="E246" s="51" t="inlineStr">
        <is>
          <t>Sweet Scent</t>
        </is>
      </c>
      <c r="F246" s="46" t="n"/>
      <c r="G246" s="62" t="inlineStr">
        <is>
          <t>Rock Slide</t>
        </is>
      </c>
      <c r="H246" s="46" t="n"/>
      <c r="I246" s="50" t="inlineStr">
        <is>
          <t>Pursuit</t>
        </is>
      </c>
      <c r="J246" s="46" t="n"/>
      <c r="K246" s="50" t="inlineStr">
        <is>
          <t>Bite</t>
        </is>
      </c>
      <c r="L246" s="46" t="n"/>
      <c r="Q246" s="47" t="inlineStr">
        <is>
          <t>Moves</t>
        </is>
      </c>
    </row>
    <row r="247">
      <c r="E247" s="59" t="inlineStr">
        <is>
          <t>Magical Leaf</t>
        </is>
      </c>
      <c r="F247" s="46" t="n"/>
      <c r="G247" s="58" t="inlineStr">
        <is>
          <t>Will O Wisp</t>
        </is>
      </c>
      <c r="H247" s="46" t="n"/>
      <c r="I247" s="61" t="inlineStr">
        <is>
          <t>Bubble Beam</t>
        </is>
      </c>
      <c r="J247" s="46" t="n"/>
      <c r="K247" s="53" t="inlineStr">
        <is>
          <t>Dig</t>
        </is>
      </c>
      <c r="L247" s="46" t="n"/>
    </row>
    <row r="248">
      <c r="E248" s="60" t="inlineStr">
        <is>
          <t>Aerial Ace</t>
        </is>
      </c>
      <c r="F248" s="46" t="n"/>
      <c r="G248" s="51" t="inlineStr">
        <is>
          <t>Body Slam</t>
        </is>
      </c>
      <c r="H248" s="46" t="n"/>
      <c r="I248" s="60" t="inlineStr">
        <is>
          <t>Pluck</t>
        </is>
      </c>
      <c r="J248" s="46" t="n"/>
      <c r="K248" s="51" t="inlineStr">
        <is>
          <t>False Swipe</t>
        </is>
      </c>
      <c r="L248" s="46" t="n"/>
    </row>
    <row r="249">
      <c r="E249" s="53" t="inlineStr">
        <is>
          <t>Earth Power</t>
        </is>
      </c>
      <c r="F249" s="46" t="n"/>
      <c r="G249" s="58"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Smart Trainer</t>
        </is>
      </c>
      <c r="E256" s="51" t="inlineStr">
        <is>
          <t>Sweet Scent</t>
        </is>
      </c>
      <c r="F256" s="46" t="n"/>
      <c r="G256" s="58" t="inlineStr">
        <is>
          <t>Fire Punch</t>
        </is>
      </c>
      <c r="H256" s="46" t="n"/>
      <c r="I256" s="62" t="inlineStr">
        <is>
          <t>Rock Slide</t>
        </is>
      </c>
      <c r="J256" s="46" t="n"/>
      <c r="K256" s="51" t="inlineStr">
        <is>
          <t>Take Down</t>
        </is>
      </c>
      <c r="L256" s="46" t="n"/>
      <c r="Q256" s="47" t="inlineStr">
        <is>
          <t>Moves</t>
        </is>
      </c>
    </row>
    <row r="257">
      <c r="E257" s="59" t="inlineStr">
        <is>
          <t>Magical Leaf</t>
        </is>
      </c>
      <c r="F257" s="46" t="n"/>
      <c r="G257" s="52" t="inlineStr">
        <is>
          <t>Thunder Punch</t>
        </is>
      </c>
      <c r="H257" s="46" t="n"/>
      <c r="I257" s="58" t="inlineStr">
        <is>
          <t>Will O Wisp</t>
        </is>
      </c>
      <c r="J257" s="46" t="n"/>
      <c r="K257" s="53" t="inlineStr">
        <is>
          <t>Mud Bomb</t>
        </is>
      </c>
      <c r="L257" s="46" t="n"/>
    </row>
    <row r="258">
      <c r="E258" s="60" t="inlineStr">
        <is>
          <t>Aerial Ace</t>
        </is>
      </c>
      <c r="F258" s="46" t="n"/>
      <c r="G258" s="59" t="inlineStr">
        <is>
          <t>Energy Ball</t>
        </is>
      </c>
      <c r="H258" s="46" t="n"/>
      <c r="I258" s="51" t="inlineStr">
        <is>
          <t>Body Slam</t>
        </is>
      </c>
      <c r="J258" s="46" t="n"/>
      <c r="K258" s="61" t="inlineStr">
        <is>
          <t>Muddy Water</t>
        </is>
      </c>
      <c r="L258" s="46" t="n"/>
    </row>
    <row r="259">
      <c r="E259" s="53" t="inlineStr">
        <is>
          <t>Earth Power</t>
        </is>
      </c>
      <c r="F259" s="46" t="n"/>
      <c r="G259" s="64" t="inlineStr">
        <is>
          <t>Ice Punch</t>
        </is>
      </c>
      <c r="H259" s="46" t="n"/>
      <c r="I259" s="58"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Smart Trainer</t>
        </is>
      </c>
      <c r="E266" s="51" t="inlineStr">
        <is>
          <t>Sweet Scent</t>
        </is>
      </c>
      <c r="F266" s="46" t="n"/>
      <c r="G266" s="50" t="inlineStr">
        <is>
          <t>Pursuit</t>
        </is>
      </c>
      <c r="H266" s="46" t="n"/>
      <c r="I266" s="58" t="inlineStr">
        <is>
          <t>Fire Punch</t>
        </is>
      </c>
      <c r="J266" s="46" t="n"/>
      <c r="K266" s="60" t="inlineStr">
        <is>
          <t>Aerial Ace</t>
        </is>
      </c>
      <c r="L266" s="46" t="n"/>
      <c r="Q266" s="47" t="inlineStr">
        <is>
          <t>Moves</t>
        </is>
      </c>
    </row>
    <row r="267">
      <c r="E267" s="59" t="inlineStr">
        <is>
          <t>Magical Leaf</t>
        </is>
      </c>
      <c r="F267" s="46" t="n"/>
      <c r="G267" s="61" t="inlineStr">
        <is>
          <t>Bubble Beam</t>
        </is>
      </c>
      <c r="H267" s="46" t="n"/>
      <c r="I267" s="52" t="inlineStr">
        <is>
          <t>Thunder Punch</t>
        </is>
      </c>
      <c r="J267" s="46" t="n"/>
      <c r="K267" s="58" t="inlineStr">
        <is>
          <t>Flame Wheel</t>
        </is>
      </c>
      <c r="L267" s="46" t="n"/>
    </row>
    <row r="268">
      <c r="E268" s="60" t="inlineStr">
        <is>
          <t>Aerial Ace</t>
        </is>
      </c>
      <c r="F268" s="46" t="n"/>
      <c r="G268" s="60" t="inlineStr">
        <is>
          <t>Pluck</t>
        </is>
      </c>
      <c r="H268" s="46" t="n"/>
      <c r="I268" s="59" t="inlineStr">
        <is>
          <t>Energy Ball</t>
        </is>
      </c>
      <c r="J268" s="46" t="n"/>
      <c r="K268" s="65" t="inlineStr">
        <is>
          <t>Rolling Kick</t>
        </is>
      </c>
      <c r="L268" s="46" t="n"/>
    </row>
    <row r="269">
      <c r="E269" s="53" t="inlineStr">
        <is>
          <t>Earth Power</t>
        </is>
      </c>
      <c r="F269" s="46" t="n"/>
      <c r="G269" s="50" t="inlineStr">
        <is>
          <t>Payback</t>
        </is>
      </c>
      <c r="H269" s="46" t="n"/>
      <c r="I269" s="64"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Smart Trainer</t>
        </is>
      </c>
      <c r="E276" s="51" t="inlineStr">
        <is>
          <t>Sweet Scent</t>
        </is>
      </c>
      <c r="F276" s="46" t="n"/>
      <c r="G276" s="62" t="inlineStr">
        <is>
          <t>Rock Slide</t>
        </is>
      </c>
      <c r="H276" s="46" t="n"/>
      <c r="I276" s="50" t="inlineStr">
        <is>
          <t>Pursuit</t>
        </is>
      </c>
      <c r="J276" s="46" t="n"/>
      <c r="K276" s="50" t="inlineStr">
        <is>
          <t>Bite</t>
        </is>
      </c>
      <c r="L276" s="46" t="n"/>
      <c r="Q276" s="47" t="inlineStr">
        <is>
          <t>Moves</t>
        </is>
      </c>
    </row>
    <row r="277">
      <c r="E277" s="59" t="inlineStr">
        <is>
          <t>Magical Leaf</t>
        </is>
      </c>
      <c r="F277" s="46" t="n"/>
      <c r="G277" s="58" t="inlineStr">
        <is>
          <t>Will O Wisp</t>
        </is>
      </c>
      <c r="H277" s="46" t="n"/>
      <c r="I277" s="61" t="inlineStr">
        <is>
          <t>Bubble Beam</t>
        </is>
      </c>
      <c r="J277" s="46" t="n"/>
      <c r="K277" s="53" t="inlineStr">
        <is>
          <t>Dig</t>
        </is>
      </c>
      <c r="L277" s="46" t="n"/>
    </row>
    <row r="278">
      <c r="E278" s="60" t="inlineStr">
        <is>
          <t>Aerial Ace</t>
        </is>
      </c>
      <c r="F278" s="46" t="n"/>
      <c r="G278" s="51" t="inlineStr">
        <is>
          <t>Body Slam</t>
        </is>
      </c>
      <c r="H278" s="46" t="n"/>
      <c r="I278" s="60" t="inlineStr">
        <is>
          <t>Pluck</t>
        </is>
      </c>
      <c r="J278" s="46" t="n"/>
      <c r="K278" s="51" t="inlineStr">
        <is>
          <t>False Swipe</t>
        </is>
      </c>
      <c r="L278" s="46" t="n"/>
    </row>
    <row r="279">
      <c r="E279" s="53" t="inlineStr">
        <is>
          <t>Earth Power</t>
        </is>
      </c>
      <c r="F279" s="46" t="n"/>
      <c r="G279" s="58"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Smart Trainer</t>
        </is>
      </c>
      <c r="E286" s="51" t="inlineStr">
        <is>
          <t>Sweet Scent</t>
        </is>
      </c>
      <c r="F286" s="46" t="n"/>
      <c r="G286" s="58" t="inlineStr">
        <is>
          <t>Fire Punch</t>
        </is>
      </c>
      <c r="H286" s="46" t="n"/>
      <c r="I286" s="62" t="inlineStr">
        <is>
          <t>Rock Slide</t>
        </is>
      </c>
      <c r="J286" s="46" t="n"/>
      <c r="K286" s="51" t="inlineStr">
        <is>
          <t>Take Down</t>
        </is>
      </c>
      <c r="L286" s="46" t="n"/>
      <c r="Q286" s="47" t="inlineStr">
        <is>
          <t>Moves</t>
        </is>
      </c>
    </row>
    <row r="287">
      <c r="E287" s="59" t="inlineStr">
        <is>
          <t>Magical Leaf</t>
        </is>
      </c>
      <c r="F287" s="46" t="n"/>
      <c r="G287" s="52" t="inlineStr">
        <is>
          <t>Thunder Punch</t>
        </is>
      </c>
      <c r="H287" s="46" t="n"/>
      <c r="I287" s="58" t="inlineStr">
        <is>
          <t>Will O Wisp</t>
        </is>
      </c>
      <c r="J287" s="46" t="n"/>
      <c r="K287" s="53" t="inlineStr">
        <is>
          <t>Mud Bomb</t>
        </is>
      </c>
      <c r="L287" s="46" t="n"/>
    </row>
    <row r="288">
      <c r="E288" s="60" t="inlineStr">
        <is>
          <t>Aerial Ace</t>
        </is>
      </c>
      <c r="F288" s="46" t="n"/>
      <c r="G288" s="59" t="inlineStr">
        <is>
          <t>Energy Ball</t>
        </is>
      </c>
      <c r="H288" s="46" t="n"/>
      <c r="I288" s="51" t="inlineStr">
        <is>
          <t>Body Slam</t>
        </is>
      </c>
      <c r="J288" s="46" t="n"/>
      <c r="K288" s="61" t="inlineStr">
        <is>
          <t>Muddy Water</t>
        </is>
      </c>
      <c r="L288" s="46" t="n"/>
    </row>
    <row r="289">
      <c r="E289" s="53" t="inlineStr">
        <is>
          <t>Earth Power</t>
        </is>
      </c>
      <c r="F289" s="46" t="n"/>
      <c r="G289" s="64" t="inlineStr">
        <is>
          <t>Ice Punch</t>
        </is>
      </c>
      <c r="H289" s="46" t="n"/>
      <c r="I289" s="58"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Smart Trainer</t>
        </is>
      </c>
      <c r="E296" s="51" t="inlineStr">
        <is>
          <t>Sweet Scent</t>
        </is>
      </c>
      <c r="F296" s="46" t="n"/>
      <c r="G296" s="50" t="inlineStr">
        <is>
          <t>Pursuit</t>
        </is>
      </c>
      <c r="H296" s="46" t="n"/>
      <c r="I296" s="58" t="inlineStr">
        <is>
          <t>Fire Punch</t>
        </is>
      </c>
      <c r="J296" s="46" t="n"/>
      <c r="K296" s="60" t="inlineStr">
        <is>
          <t>Aerial Ace</t>
        </is>
      </c>
      <c r="L296" s="46" t="n"/>
      <c r="Q296" s="47" t="inlineStr">
        <is>
          <t>Moves</t>
        </is>
      </c>
    </row>
    <row r="297">
      <c r="E297" s="59" t="inlineStr">
        <is>
          <t>Magical Leaf</t>
        </is>
      </c>
      <c r="F297" s="46" t="n"/>
      <c r="G297" s="61" t="inlineStr">
        <is>
          <t>Bubble Beam</t>
        </is>
      </c>
      <c r="H297" s="46" t="n"/>
      <c r="I297" s="52" t="inlineStr">
        <is>
          <t>Thunder Punch</t>
        </is>
      </c>
      <c r="J297" s="46" t="n"/>
      <c r="K297" s="58" t="inlineStr">
        <is>
          <t>Flame Wheel</t>
        </is>
      </c>
      <c r="L297" s="46" t="n"/>
    </row>
    <row r="298">
      <c r="E298" s="60" t="inlineStr">
        <is>
          <t>Aerial Ace</t>
        </is>
      </c>
      <c r="F298" s="46" t="n"/>
      <c r="G298" s="60" t="inlineStr">
        <is>
          <t>Pluck</t>
        </is>
      </c>
      <c r="H298" s="46" t="n"/>
      <c r="I298" s="59" t="inlineStr">
        <is>
          <t>Energy Ball</t>
        </is>
      </c>
      <c r="J298" s="46" t="n"/>
      <c r="K298" s="65" t="inlineStr">
        <is>
          <t>Rolling Kick</t>
        </is>
      </c>
      <c r="L298" s="46" t="n"/>
    </row>
    <row r="299">
      <c r="E299" s="53" t="inlineStr">
        <is>
          <t>Earth Power</t>
        </is>
      </c>
      <c r="F299" s="46" t="n"/>
      <c r="G299" s="50" t="inlineStr">
        <is>
          <t>Payback</t>
        </is>
      </c>
      <c r="H299" s="46" t="n"/>
      <c r="I299" s="64"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Smart Trainer</t>
        </is>
      </c>
      <c r="E308" s="66" t="inlineStr">
        <is>
          <t>Steel Wing</t>
        </is>
      </c>
      <c r="F308" s="46" t="n"/>
      <c r="Q308" s="47" t="inlineStr">
        <is>
          <t>Moves</t>
        </is>
      </c>
    </row>
    <row r="309">
      <c r="E309" s="50" t="inlineStr">
        <is>
          <t>Bite</t>
        </is>
      </c>
      <c r="F309" s="46" t="n"/>
    </row>
    <row r="310">
      <c r="E310" s="60" t="inlineStr">
        <is>
          <t>Aerial Ace</t>
        </is>
      </c>
      <c r="F310" s="46" t="n"/>
    </row>
    <row r="311">
      <c r="E311" s="55" t="inlineStr">
        <is>
          <t>Poison Jab</t>
        </is>
      </c>
      <c r="F311" s="46" t="n"/>
    </row>
    <row r="313" ht="20" customHeight="1">
      <c r="B313" s="40" t="inlineStr">
        <is>
          <t>Team Aqua</t>
        </is>
      </c>
      <c r="C313" s="41" t="n"/>
      <c r="D313" s="41" t="n"/>
      <c r="E313" s="42" t="inlineStr">
        <is>
          <t>Team Aqua Grunt (Rematch 1)</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Smart Trainer</t>
        </is>
      </c>
      <c r="E318" s="61" t="inlineStr">
        <is>
          <t>Aqua Cutter</t>
        </is>
      </c>
      <c r="F318" s="46" t="n"/>
      <c r="Q318" s="47" t="inlineStr">
        <is>
          <t>Moves</t>
        </is>
      </c>
    </row>
    <row r="319">
      <c r="E319" s="61"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 (Rematch 2)</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Smart Trainer</t>
        </is>
      </c>
      <c r="E328" s="51" t="inlineStr">
        <is>
          <t>Yawn</t>
        </is>
      </c>
      <c r="F328" s="46" t="n"/>
      <c r="G328" s="61" t="inlineStr">
        <is>
          <t>Aqua Cutter</t>
        </is>
      </c>
      <c r="H328" s="46" t="n"/>
      <c r="Q328" s="47" t="inlineStr">
        <is>
          <t>Moves</t>
        </is>
      </c>
    </row>
    <row r="329">
      <c r="E329" s="51" t="inlineStr">
        <is>
          <t>Odor Sleuth</t>
        </is>
      </c>
      <c r="F329" s="46" t="n"/>
      <c r="G329" s="61"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 (Rematch 3)</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61"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60"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Smart Trainer</t>
        </is>
      </c>
      <c r="E350" s="51" t="inlineStr">
        <is>
          <t>Fake Out</t>
        </is>
      </c>
      <c r="F350" s="46" t="n"/>
      <c r="G350" s="63"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8"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Smart Trainer</t>
        </is>
      </c>
      <c r="E360" s="60" t="inlineStr">
        <is>
          <t>Bounce</t>
        </is>
      </c>
      <c r="F360" s="46" t="n"/>
      <c r="Q360" s="47" t="inlineStr">
        <is>
          <t>Moves</t>
        </is>
      </c>
    </row>
    <row r="361">
      <c r="E361" s="63" t="inlineStr">
        <is>
          <t>Zen Headbutt</t>
        </is>
      </c>
      <c r="F361" s="46" t="n"/>
    </row>
    <row r="362">
      <c r="E362" s="54" t="inlineStr">
        <is>
          <t>Signal Beam</t>
        </is>
      </c>
      <c r="F362" s="46" t="n"/>
    </row>
    <row r="363">
      <c r="E363" s="63"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Smart Trainer</t>
        </is>
      </c>
      <c r="E370" s="53" t="inlineStr">
        <is>
          <t>Dig</t>
        </is>
      </c>
      <c r="F370" s="46" t="n"/>
      <c r="Q370" s="47" t="inlineStr">
        <is>
          <t>Moves</t>
        </is>
      </c>
    </row>
    <row r="371">
      <c r="E371" s="50" t="inlineStr">
        <is>
          <t>Bite</t>
        </is>
      </c>
      <c r="F371" s="46" t="n"/>
    </row>
    <row r="372">
      <c r="E372" s="60"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Smart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Smart Trainer</t>
        </is>
      </c>
      <c r="E392" s="51" t="inlineStr">
        <is>
          <t>Double Slap</t>
        </is>
      </c>
      <c r="F392" s="46" t="n"/>
      <c r="G392" s="50" t="inlineStr">
        <is>
          <t>Bite</t>
        </is>
      </c>
      <c r="H392" s="46" t="n"/>
      <c r="I392" s="53" t="inlineStr">
        <is>
          <t>Mud Slap</t>
        </is>
      </c>
      <c r="J392" s="46" t="n"/>
      <c r="K392" s="61" t="inlineStr">
        <is>
          <t>Water Gun</t>
        </is>
      </c>
      <c r="L392" s="46" t="n"/>
      <c r="M392" s="54" t="inlineStr">
        <is>
          <t>Leech Life</t>
        </is>
      </c>
      <c r="N392" s="46" t="n"/>
      <c r="O392" s="60"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9" t="inlineStr">
        <is>
          <t>Magical Leaf</t>
        </is>
      </c>
      <c r="L395" s="46" t="n"/>
      <c r="M395" s="59"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Smart Trainer</t>
        </is>
      </c>
      <c r="E402" s="65" t="inlineStr">
        <is>
          <t>Counter</t>
        </is>
      </c>
      <c r="F402" s="46" t="n"/>
      <c r="G402" s="60" t="inlineStr">
        <is>
          <t>Aerial Ace</t>
        </is>
      </c>
      <c r="H402" s="46" t="n"/>
      <c r="I402" s="63" t="inlineStr">
        <is>
          <t>Confusion</t>
        </is>
      </c>
      <c r="J402" s="46" t="n"/>
      <c r="Q402" s="47" t="inlineStr">
        <is>
          <t>Moves</t>
        </is>
      </c>
    </row>
    <row r="403">
      <c r="E403" s="63" t="inlineStr">
        <is>
          <t>Mirror Coat</t>
        </is>
      </c>
      <c r="F403" s="46" t="n"/>
      <c r="G403" s="63" t="inlineStr">
        <is>
          <t>Zen Headbutt</t>
        </is>
      </c>
      <c r="H403" s="46" t="n"/>
      <c r="I403" s="63" t="inlineStr">
        <is>
          <t>Psycho Cut</t>
        </is>
      </c>
      <c r="J403" s="46" t="n"/>
    </row>
    <row r="404">
      <c r="E404" s="51" t="inlineStr">
        <is>
          <t>Safeguard</t>
        </is>
      </c>
      <c r="F404" s="46" t="n"/>
      <c r="G404" s="51" t="inlineStr">
        <is>
          <t>Me First</t>
        </is>
      </c>
      <c r="H404" s="46" t="n"/>
      <c r="I404" s="63"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Smart Trainer</t>
        </is>
      </c>
      <c r="E412" s="59" t="inlineStr">
        <is>
          <t>Magical Leaf</t>
        </is>
      </c>
      <c r="F412" s="46" t="n"/>
      <c r="G412" s="59" t="inlineStr">
        <is>
          <t>Magical Leaf</t>
        </is>
      </c>
      <c r="H412" s="46" t="n"/>
      <c r="I412" s="63" t="inlineStr">
        <is>
          <t>Confusion</t>
        </is>
      </c>
      <c r="J412" s="46" t="n"/>
      <c r="Q412" s="47" t="inlineStr">
        <is>
          <t>Moves</t>
        </is>
      </c>
    </row>
    <row r="413">
      <c r="E413" s="63" t="inlineStr">
        <is>
          <t>Psybeam</t>
        </is>
      </c>
      <c r="F413" s="46" t="n"/>
      <c r="G413" s="63" t="inlineStr">
        <is>
          <t>Psybeam</t>
        </is>
      </c>
      <c r="H413" s="46" t="n"/>
      <c r="I413" s="63" t="inlineStr">
        <is>
          <t>Future Sight</t>
        </is>
      </c>
      <c r="J413" s="46" t="n"/>
    </row>
    <row r="414">
      <c r="E414" s="63" t="inlineStr">
        <is>
          <t>Future Sight</t>
        </is>
      </c>
      <c r="F414" s="46" t="n"/>
      <c r="G414" s="63" t="inlineStr">
        <is>
          <t>Future Sight</t>
        </is>
      </c>
      <c r="H414" s="46" t="n"/>
      <c r="I414" s="59"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Smart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Smart Trainer</t>
        </is>
      </c>
      <c r="E436" s="67" t="inlineStr">
        <is>
          <t>Ominous Wind</t>
        </is>
      </c>
      <c r="F436" s="46" t="n"/>
      <c r="Q436" s="47" t="inlineStr">
        <is>
          <t>Moves</t>
        </is>
      </c>
    </row>
    <row r="437">
      <c r="E437" s="58" t="inlineStr">
        <is>
          <t>Will O Wisp</t>
        </is>
      </c>
      <c r="F437" s="46" t="n"/>
    </row>
    <row r="438">
      <c r="E438" s="65" t="inlineStr">
        <is>
          <t>Revenge</t>
        </is>
      </c>
      <c r="F438" s="46" t="n"/>
    </row>
    <row r="439">
      <c r="E439" s="63"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Smart Trainer</t>
        </is>
      </c>
      <c r="E448" s="67" t="inlineStr">
        <is>
          <t>Destiny Bond</t>
        </is>
      </c>
      <c r="F448" s="46" t="n"/>
      <c r="Q448" s="47" t="inlineStr">
        <is>
          <t>Moves</t>
        </is>
      </c>
    </row>
    <row r="449">
      <c r="E449" s="51" t="inlineStr">
        <is>
          <t>Safeguard</t>
        </is>
      </c>
      <c r="F449" s="46" t="n"/>
    </row>
    <row r="450">
      <c r="E450" s="65" t="inlineStr">
        <is>
          <t>Counter</t>
        </is>
      </c>
      <c r="F450" s="46" t="n"/>
    </row>
    <row r="451">
      <c r="E451" s="63"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Smart Trainer</t>
        </is>
      </c>
      <c r="E458" s="65" t="inlineStr">
        <is>
          <t>Brick Break</t>
        </is>
      </c>
      <c r="F458" s="46" t="n"/>
      <c r="Q458" s="47" t="inlineStr">
        <is>
          <t>Moves</t>
        </is>
      </c>
    </row>
    <row r="459">
      <c r="E459" s="67" t="inlineStr">
        <is>
          <t>Shadow Sneak</t>
        </is>
      </c>
      <c r="F459" s="46" t="n"/>
    </row>
    <row r="460">
      <c r="E460" s="63" t="inlineStr">
        <is>
          <t>Teleport</t>
        </is>
      </c>
      <c r="F460" s="46" t="n"/>
    </row>
    <row r="461">
      <c r="E461" s="63"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Smart Trainer</t>
        </is>
      </c>
      <c r="E470" s="50" t="inlineStr">
        <is>
          <t>Bite</t>
        </is>
      </c>
      <c r="F470" s="46" t="n"/>
      <c r="G470" s="63" t="inlineStr">
        <is>
          <t>Psybeam</t>
        </is>
      </c>
      <c r="H470" s="46" t="n"/>
      <c r="Q470" s="47" t="inlineStr">
        <is>
          <t>Moves</t>
        </is>
      </c>
    </row>
    <row r="471">
      <c r="E471" s="50" t="inlineStr">
        <is>
          <t>Pursuit</t>
        </is>
      </c>
      <c r="F471" s="46" t="n"/>
      <c r="G471" s="51" t="inlineStr">
        <is>
          <t>Me First</t>
        </is>
      </c>
      <c r="H471" s="46" t="n"/>
    </row>
    <row r="472">
      <c r="E472" s="61" t="inlineStr">
        <is>
          <t>Bubble Beam</t>
        </is>
      </c>
      <c r="F472" s="46" t="n"/>
      <c r="G472" s="67" t="inlineStr">
        <is>
          <t>Confuse Ray</t>
        </is>
      </c>
      <c r="H472" s="46" t="n"/>
    </row>
    <row r="473">
      <c r="E473" s="60"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c r="Q476" s="44" t="inlineStr">
        <is>
          <t>Items: Hyper Potion</t>
        </is>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Smart Trainer</t>
        </is>
      </c>
      <c r="E480" s="51" t="inlineStr">
        <is>
          <t>Focus Energy</t>
        </is>
      </c>
      <c r="F480" s="46" t="n"/>
      <c r="G480" s="50" t="inlineStr">
        <is>
          <t>Bite</t>
        </is>
      </c>
      <c r="H480" s="46" t="n"/>
      <c r="I480" s="62" t="inlineStr">
        <is>
          <t>Rollout</t>
        </is>
      </c>
      <c r="J480" s="46" t="n"/>
      <c r="K480" s="52" t="inlineStr">
        <is>
          <t>Thunderbolt</t>
        </is>
      </c>
      <c r="L480" s="46" t="n"/>
      <c r="M480" s="59" t="inlineStr">
        <is>
          <t>Giga Drain</t>
        </is>
      </c>
      <c r="N480" s="46" t="n"/>
      <c r="Q480" s="47" t="inlineStr">
        <is>
          <t>Moves</t>
        </is>
      </c>
    </row>
    <row r="481">
      <c r="E481" s="51" t="inlineStr">
        <is>
          <t>Quick Attack</t>
        </is>
      </c>
      <c r="F481" s="46" t="n"/>
      <c r="G481" s="53" t="inlineStr">
        <is>
          <t>Dig</t>
        </is>
      </c>
      <c r="H481" s="46" t="n"/>
      <c r="I481" s="61" t="inlineStr">
        <is>
          <t>Whirlpool</t>
        </is>
      </c>
      <c r="J481" s="46" t="n"/>
      <c r="K481" s="51" t="inlineStr">
        <is>
          <t>Supersonic</t>
        </is>
      </c>
      <c r="L481" s="46" t="n"/>
      <c r="M481" s="50" t="inlineStr">
        <is>
          <t>Feint Attack</t>
        </is>
      </c>
      <c r="N481" s="46" t="n"/>
    </row>
    <row r="482">
      <c r="E482" s="60"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1"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Smart Trainer</t>
        </is>
      </c>
      <c r="E490" s="63" t="inlineStr">
        <is>
          <t>Teleport</t>
        </is>
      </c>
      <c r="F490" s="46" t="n"/>
      <c r="Q490" s="47" t="inlineStr">
        <is>
          <t>Moves</t>
        </is>
      </c>
    </row>
    <row r="491">
      <c r="E491" s="58" t="inlineStr">
        <is>
          <t>Will O Wisp</t>
        </is>
      </c>
      <c r="F491" s="46" t="n"/>
    </row>
    <row r="492">
      <c r="E492" s="63" t="inlineStr">
        <is>
          <t>Psycho Cut</t>
        </is>
      </c>
      <c r="F492" s="46" t="n"/>
    </row>
    <row r="493">
      <c r="E493" s="62"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Smart Trainer</t>
        </is>
      </c>
      <c r="E500" s="65" t="inlineStr">
        <is>
          <t>Seismic Toss</t>
        </is>
      </c>
      <c r="F500" s="46" t="n"/>
      <c r="Q500" s="47" t="inlineStr">
        <is>
          <t>Moves</t>
        </is>
      </c>
    </row>
    <row r="501">
      <c r="E501" s="54" t="inlineStr">
        <is>
          <t>Bug Bite</t>
        </is>
      </c>
      <c r="F501" s="46" t="n"/>
    </row>
    <row r="502">
      <c r="E502" s="62"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Smart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Smart Trainer</t>
        </is>
      </c>
      <c r="E530" s="65" t="inlineStr">
        <is>
          <t>Seismic Toss</t>
        </is>
      </c>
      <c r="F530" s="46" t="n"/>
      <c r="G530" s="58"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Smart Trainer</t>
        </is>
      </c>
      <c r="E540" s="63" t="inlineStr">
        <is>
          <t>Teleport</t>
        </is>
      </c>
      <c r="F540" s="46" t="n"/>
      <c r="G540" s="54" t="inlineStr">
        <is>
          <t>Signal Beam</t>
        </is>
      </c>
      <c r="H540" s="46" t="n"/>
      <c r="Q540" s="47" t="inlineStr">
        <is>
          <t>Moves</t>
        </is>
      </c>
    </row>
    <row r="541">
      <c r="E541" s="51" t="inlineStr">
        <is>
          <t>Disable</t>
        </is>
      </c>
      <c r="F541" s="46" t="n"/>
      <c r="G541" s="63" t="inlineStr">
        <is>
          <t>Teleport</t>
        </is>
      </c>
      <c r="H541" s="46" t="n"/>
    </row>
    <row r="542">
      <c r="E542" s="63" t="inlineStr">
        <is>
          <t>Psybeam</t>
        </is>
      </c>
      <c r="F542" s="46" t="n"/>
      <c r="G542" s="62" t="inlineStr">
        <is>
          <t>Ancient Power</t>
        </is>
      </c>
      <c r="H542" s="46" t="n"/>
    </row>
    <row r="543">
      <c r="E543" s="63" t="inlineStr">
        <is>
          <t>Future Sight</t>
        </is>
      </c>
      <c r="F543" s="46" t="n"/>
      <c r="G543" s="63"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
Items: Hyper Potion</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Smart Trainer</t>
        </is>
      </c>
      <c r="E550" s="51" t="inlineStr">
        <is>
          <t>Slash</t>
        </is>
      </c>
      <c r="F550" s="46" t="n"/>
      <c r="Q550" s="47" t="inlineStr">
        <is>
          <t>Moves</t>
        </is>
      </c>
    </row>
    <row r="551">
      <c r="E551" s="62"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Smart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Smart Trainer</t>
        </is>
      </c>
      <c r="E570" s="58" t="inlineStr">
        <is>
          <t>Sunny Day</t>
        </is>
      </c>
      <c r="F570" s="46" t="n"/>
      <c r="Q570" s="47" t="inlineStr">
        <is>
          <t>Moves</t>
        </is>
      </c>
    </row>
    <row r="571">
      <c r="E571" s="51" t="inlineStr">
        <is>
          <t>Weather Ball</t>
        </is>
      </c>
      <c r="F571" s="46" t="n"/>
    </row>
    <row r="572">
      <c r="E572" s="58" t="inlineStr">
        <is>
          <t>Flamethrower</t>
        </is>
      </c>
      <c r="F572" s="46" t="n"/>
    </row>
    <row r="573">
      <c r="E573" s="59"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Smart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3" t="inlineStr">
        <is>
          <t>Future Sight</t>
        </is>
      </c>
      <c r="F582" s="46" t="n"/>
      <c r="G582" s="58"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4" t="inlineStr">
        <is>
          <t>Silver Wind</t>
        </is>
      </c>
      <c r="F590" s="46" t="n"/>
      <c r="G590" s="54" t="inlineStr">
        <is>
          <t>Silver Wind</t>
        </is>
      </c>
      <c r="H590" s="46" t="n"/>
      <c r="Q590" s="47" t="inlineStr">
        <is>
          <t>Moves</t>
        </is>
      </c>
    </row>
    <row r="591">
      <c r="E591" s="60" t="inlineStr">
        <is>
          <t>Aerial Ace</t>
        </is>
      </c>
      <c r="F591" s="46" t="n"/>
      <c r="G591" s="55" t="inlineStr">
        <is>
          <t>Sludge Bomb</t>
        </is>
      </c>
      <c r="H591" s="46" t="n"/>
    </row>
    <row r="592">
      <c r="E592" s="51" t="inlineStr">
        <is>
          <t>Attract</t>
        </is>
      </c>
      <c r="F592" s="46" t="n"/>
      <c r="G592" s="51" t="inlineStr">
        <is>
          <t>Whirlwind</t>
        </is>
      </c>
      <c r="H592" s="46" t="n"/>
    </row>
    <row r="593">
      <c r="E593" s="59"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9" t="inlineStr">
        <is>
          <t>Stun Spore</t>
        </is>
      </c>
      <c r="F600" s="46" t="n"/>
      <c r="G600" s="55" t="inlineStr">
        <is>
          <t>Acid</t>
        </is>
      </c>
      <c r="H600" s="46" t="n"/>
      <c r="Q600" s="47" t="inlineStr">
        <is>
          <t>Moves</t>
        </is>
      </c>
    </row>
    <row r="601">
      <c r="E601" s="51" t="inlineStr">
        <is>
          <t>Double Slap</t>
        </is>
      </c>
      <c r="F601" s="46" t="n"/>
      <c r="G601" s="59" t="inlineStr">
        <is>
          <t>Magical Leaf</t>
        </is>
      </c>
      <c r="H601" s="46" t="n"/>
    </row>
    <row r="602">
      <c r="E602" s="54" t="inlineStr">
        <is>
          <t>Pin Missile</t>
        </is>
      </c>
      <c r="F602" s="46" t="n"/>
      <c r="G602" s="59"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c r="Q606" s="44" t="inlineStr">
        <is>
          <t>Items: Full Restore</t>
        </is>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Smart Trainer</t>
        </is>
      </c>
      <c r="E610" s="51" t="inlineStr">
        <is>
          <t>Baton Pass</t>
        </is>
      </c>
      <c r="F610" s="46" t="n"/>
      <c r="G610" s="59" t="inlineStr">
        <is>
          <t>Mega Drain</t>
        </is>
      </c>
      <c r="H610" s="46" t="n"/>
      <c r="I610" s="60" t="inlineStr">
        <is>
          <t>Fly</t>
        </is>
      </c>
      <c r="J610" s="46" t="n"/>
      <c r="Q610" s="47" t="inlineStr">
        <is>
          <t>Moves</t>
        </is>
      </c>
    </row>
    <row r="611">
      <c r="E611" s="50" t="inlineStr">
        <is>
          <t>Feint Attack</t>
        </is>
      </c>
      <c r="F611" s="46" t="n"/>
      <c r="G611" s="59" t="inlineStr">
        <is>
          <t>Magical Leaf</t>
        </is>
      </c>
      <c r="H611" s="46" t="n"/>
      <c r="I611" s="61" t="inlineStr">
        <is>
          <t>Water Gun</t>
        </is>
      </c>
      <c r="J611" s="46" t="n"/>
    </row>
    <row r="612">
      <c r="E612" s="50" t="inlineStr">
        <is>
          <t>Fake Tears</t>
        </is>
      </c>
      <c r="F612" s="46" t="n"/>
      <c r="G612" s="59" t="inlineStr">
        <is>
          <t>Grass Whistle</t>
        </is>
      </c>
      <c r="H612" s="46" t="n"/>
      <c r="I612" s="64" t="inlineStr">
        <is>
          <t>Mist</t>
        </is>
      </c>
      <c r="J612" s="46" t="n"/>
    </row>
    <row r="613">
      <c r="E613" s="50" t="inlineStr">
        <is>
          <t>Bite</t>
        </is>
      </c>
      <c r="F613" s="46" t="n"/>
      <c r="G613" s="59"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Smart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 (Rematch 1)</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Smart Trainer</t>
        </is>
      </c>
      <c r="E634" s="66" t="inlineStr">
        <is>
          <t>Steel Wing</t>
        </is>
      </c>
      <c r="F634" s="46" t="n"/>
      <c r="G634" s="61" t="inlineStr">
        <is>
          <t>Aqua Cutter</t>
        </is>
      </c>
      <c r="H634" s="46" t="n"/>
      <c r="Q634" s="47" t="inlineStr">
        <is>
          <t>Moves</t>
        </is>
      </c>
    </row>
    <row r="635">
      <c r="E635" s="50" t="inlineStr">
        <is>
          <t>Bite</t>
        </is>
      </c>
      <c r="F635" s="46" t="n"/>
      <c r="G635" s="61" t="inlineStr">
        <is>
          <t>Water Pulse</t>
        </is>
      </c>
      <c r="H635" s="46" t="n"/>
    </row>
    <row r="636">
      <c r="E636" s="60"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 (Rematch 2)</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Smart Trainer</t>
        </is>
      </c>
      <c r="E644" s="66" t="inlineStr">
        <is>
          <t>Steel Wing</t>
        </is>
      </c>
      <c r="F644" s="46" t="n"/>
      <c r="Q644" s="47" t="inlineStr">
        <is>
          <t>Moves</t>
        </is>
      </c>
    </row>
    <row r="645">
      <c r="E645" s="50" t="inlineStr">
        <is>
          <t>Bite</t>
        </is>
      </c>
      <c r="F645" s="46" t="n"/>
    </row>
    <row r="646">
      <c r="E646" s="60" t="inlineStr">
        <is>
          <t>Aerial Ace</t>
        </is>
      </c>
      <c r="F646" s="46" t="n"/>
    </row>
    <row r="647">
      <c r="E647" s="55" t="inlineStr">
        <is>
          <t>Poison Jab</t>
        </is>
      </c>
      <c r="F647" s="46" t="n"/>
    </row>
    <row r="649" ht="20" customHeight="1">
      <c r="B649" s="40" t="inlineStr">
        <is>
          <t>Team Aqua</t>
        </is>
      </c>
      <c r="C649" s="41" t="n"/>
      <c r="D649" s="41" t="n"/>
      <c r="E649" s="42" t="inlineStr">
        <is>
          <t>Team Aqua Grunt (Rematch 4)</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Smart Trainer</t>
        </is>
      </c>
      <c r="E654" s="61" t="inlineStr">
        <is>
          <t>Aqua Cutter</t>
        </is>
      </c>
      <c r="F654" s="46" t="n"/>
      <c r="Q654" s="47" t="inlineStr">
        <is>
          <t>Moves</t>
        </is>
      </c>
    </row>
    <row r="655">
      <c r="E655" s="61"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 (Rematch 6)</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Smart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60"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 (Rematch 3)</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Smart Trainer</t>
        </is>
      </c>
      <c r="E676" s="61" t="inlineStr">
        <is>
          <t>Aqua Cutter</t>
        </is>
      </c>
      <c r="F676" s="46" t="n"/>
      <c r="Q676" s="47" t="inlineStr">
        <is>
          <t>Moves</t>
        </is>
      </c>
    </row>
    <row r="677">
      <c r="E677" s="61"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 (Rematch 5)</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Smart Trainer</t>
        </is>
      </c>
      <c r="E686" s="66" t="inlineStr">
        <is>
          <t>Steel Wing</t>
        </is>
      </c>
      <c r="F686" s="46" t="n"/>
      <c r="Q686" s="47" t="inlineStr">
        <is>
          <t>Moves</t>
        </is>
      </c>
    </row>
    <row r="687">
      <c r="E687" s="50" t="inlineStr">
        <is>
          <t>Bite</t>
        </is>
      </c>
      <c r="F687" s="46" t="n"/>
    </row>
    <row r="688">
      <c r="E688" s="60" t="inlineStr">
        <is>
          <t>Aerial Ace</t>
        </is>
      </c>
      <c r="F688" s="46" t="n"/>
    </row>
    <row r="689">
      <c r="E689" s="55" t="inlineStr">
        <is>
          <t>Poison Jab</t>
        </is>
      </c>
      <c r="F689" s="46" t="n"/>
    </row>
    <row r="691" ht="20" customHeight="1">
      <c r="B691" s="40" t="inlineStr">
        <is>
          <t>Team Aqua</t>
        </is>
      </c>
      <c r="C691" s="41" t="n"/>
      <c r="D691" s="41" t="n"/>
      <c r="E691" s="42" t="inlineStr">
        <is>
          <t>Team Aqua Grunt (Rematch 7)</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Smart Trainer</t>
        </is>
      </c>
      <c r="E696" s="61" t="inlineStr">
        <is>
          <t>Aqua Cutter</t>
        </is>
      </c>
      <c r="F696" s="46" t="n"/>
      <c r="Q696" s="47" t="inlineStr">
        <is>
          <t>Moves</t>
        </is>
      </c>
    </row>
    <row r="697">
      <c r="E697" s="61"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
Items: Super Potion</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60"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Smart Trainer</t>
        </is>
      </c>
      <c r="E718" s="67" t="inlineStr">
        <is>
          <t>Confuse Ray</t>
        </is>
      </c>
      <c r="F718" s="46" t="n"/>
      <c r="G718" s="51" t="inlineStr">
        <is>
          <t>Hyper Voice</t>
        </is>
      </c>
      <c r="H718" s="46" t="n"/>
      <c r="Q718" s="47" t="inlineStr">
        <is>
          <t>Moves</t>
        </is>
      </c>
    </row>
    <row r="719">
      <c r="E719" s="61"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1"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Smart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Smart Trainer</t>
        </is>
      </c>
      <c r="E738" s="61" t="inlineStr">
        <is>
          <t>Bubble Beam</t>
        </is>
      </c>
      <c r="F738" s="46" t="n"/>
      <c r="Q738" s="47" t="inlineStr">
        <is>
          <t>Moves</t>
        </is>
      </c>
    </row>
    <row r="739">
      <c r="E739" s="65" t="inlineStr">
        <is>
          <t>Brick Break</t>
        </is>
      </c>
      <c r="F739" s="46" t="n"/>
    </row>
    <row r="740">
      <c r="E740" s="51" t="inlineStr">
        <is>
          <t>Body Slam</t>
        </is>
      </c>
      <c r="F740" s="46" t="n"/>
    </row>
    <row r="741">
      <c r="E741" s="61"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Smart Trainer</t>
        </is>
      </c>
      <c r="E748" s="63" t="inlineStr">
        <is>
          <t>Teleport</t>
        </is>
      </c>
      <c r="F748" s="46" t="n"/>
      <c r="Q748" s="47" t="inlineStr">
        <is>
          <t>Moves</t>
        </is>
      </c>
    </row>
    <row r="749">
      <c r="E749" s="51" t="inlineStr">
        <is>
          <t>Take Down</t>
        </is>
      </c>
      <c r="F749" s="46" t="n"/>
    </row>
    <row r="750">
      <c r="E750" s="63" t="inlineStr">
        <is>
          <t>Psybeam</t>
        </is>
      </c>
      <c r="F750" s="46" t="n"/>
    </row>
    <row r="751">
      <c r="E751" s="62"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Roar</t>
        </is>
      </c>
      <c r="F758" s="46" t="n"/>
      <c r="Q758" s="47" t="inlineStr">
        <is>
          <t>Moves</t>
        </is>
      </c>
    </row>
    <row r="759">
      <c r="E759" s="55" t="inlineStr">
        <is>
          <t>Swallow</t>
        </is>
      </c>
      <c r="F759" s="46" t="n"/>
    </row>
    <row r="760">
      <c r="E760" s="61" t="inlineStr">
        <is>
          <t>Dive</t>
        </is>
      </c>
      <c r="F760" s="46" t="n"/>
    </row>
    <row r="761">
      <c r="E761" s="60"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Smart Trainer</t>
        </is>
      </c>
      <c r="E768" s="64" t="inlineStr">
        <is>
          <t>Aurora Beam</t>
        </is>
      </c>
      <c r="F768" s="46" t="n"/>
      <c r="G768" s="61" t="inlineStr">
        <is>
          <t>Aqua Cutter</t>
        </is>
      </c>
      <c r="H768" s="46" t="n"/>
      <c r="Q768" s="47" t="inlineStr">
        <is>
          <t>Moves</t>
        </is>
      </c>
    </row>
    <row r="769">
      <c r="E769" s="61" t="inlineStr">
        <is>
          <t>Bubble Beam</t>
        </is>
      </c>
      <c r="F769" s="46" t="n"/>
      <c r="G769" s="61"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Smart Trainer</t>
        </is>
      </c>
      <c r="E778" s="61" t="inlineStr">
        <is>
          <t>Aqua Cutter</t>
        </is>
      </c>
      <c r="F778" s="46" t="n"/>
      <c r="Q778" s="47" t="inlineStr">
        <is>
          <t>Moves</t>
        </is>
      </c>
    </row>
    <row r="779">
      <c r="E779" s="61"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Smart Trainer</t>
        </is>
      </c>
      <c r="E788" s="67" t="inlineStr">
        <is>
          <t>Confuse Ray</t>
        </is>
      </c>
      <c r="F788" s="46" t="n"/>
      <c r="G788" s="60" t="inlineStr">
        <is>
          <t>Wing Attack</t>
        </is>
      </c>
      <c r="H788" s="46" t="n"/>
      <c r="Q788" s="47" t="inlineStr">
        <is>
          <t>Moves</t>
        </is>
      </c>
    </row>
    <row r="789">
      <c r="E789" s="61" t="inlineStr">
        <is>
          <t>Water Pulse</t>
        </is>
      </c>
      <c r="F789" s="46" t="n"/>
      <c r="G789" s="61" t="inlineStr">
        <is>
          <t>Water Pulse</t>
        </is>
      </c>
      <c r="H789" s="46" t="n"/>
    </row>
    <row r="790">
      <c r="E790" s="51" t="inlineStr">
        <is>
          <t>Wrap</t>
        </is>
      </c>
      <c r="F790" s="46" t="n"/>
      <c r="G790" s="50" t="inlineStr">
        <is>
          <t>Pursuit</t>
        </is>
      </c>
      <c r="H790" s="46" t="n"/>
    </row>
    <row r="791">
      <c r="E791" s="55" t="inlineStr">
        <is>
          <t>Sludge Bomb</t>
        </is>
      </c>
      <c r="F791" s="46" t="n"/>
      <c r="G791" s="60"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Smart Trainer</t>
        </is>
      </c>
      <c r="E800" s="51" t="inlineStr">
        <is>
          <t>Self Destruct</t>
        </is>
      </c>
      <c r="F800" s="46" t="n"/>
      <c r="Q800" s="47" t="inlineStr">
        <is>
          <t>Moves</t>
        </is>
      </c>
    </row>
    <row r="801">
      <c r="E801" s="53" t="inlineStr">
        <is>
          <t>Earth Power</t>
        </is>
      </c>
      <c r="F801" s="46" t="n"/>
    </row>
    <row r="802">
      <c r="E802" s="62" t="inlineStr">
        <is>
          <t>Rock Slide</t>
        </is>
      </c>
      <c r="F802" s="46" t="n"/>
    </row>
    <row r="803">
      <c r="E803" s="58" t="inlineStr">
        <is>
          <t>Lava Plume</t>
        </is>
      </c>
      <c r="F803" s="46" t="n"/>
    </row>
    <row r="805" ht="20" customHeight="1">
      <c r="B805" s="40" t="inlineStr">
        <is>
          <t>Team Magma</t>
        </is>
      </c>
      <c r="C805" s="41" t="n"/>
      <c r="D805" s="41" t="n"/>
      <c r="E805" s="42" t="inlineStr">
        <is>
          <t>Team Magma Grunt (Rematch 1)</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Smart Trainer</t>
        </is>
      </c>
      <c r="E810" s="51" t="inlineStr">
        <is>
          <t>Yawn</t>
        </is>
      </c>
      <c r="F810" s="46" t="n"/>
      <c r="G810" s="50" t="inlineStr">
        <is>
          <t>Bite</t>
        </is>
      </c>
      <c r="H810" s="46" t="n"/>
      <c r="I810" s="58"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2" t="inlineStr">
        <is>
          <t>Rock Slide</t>
        </is>
      </c>
      <c r="J813" s="46" t="n"/>
    </row>
    <row r="815" ht="20" customHeight="1">
      <c r="B815" s="40" t="inlineStr">
        <is>
          <t>Team Magma</t>
        </is>
      </c>
      <c r="C815" s="41" t="n"/>
      <c r="D815" s="41" t="n"/>
      <c r="E815" s="42" t="inlineStr">
        <is>
          <t>Team Magma Grunt (Rematch 2)</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Smart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60"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 (Rematch 3)</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Smart Trainer</t>
        </is>
      </c>
      <c r="E830" s="63" t="inlineStr">
        <is>
          <t>Teleport</t>
        </is>
      </c>
      <c r="F830" s="46" t="n"/>
      <c r="Q830" s="47" t="inlineStr">
        <is>
          <t>Moves</t>
        </is>
      </c>
    </row>
    <row r="831">
      <c r="E831" s="62" t="inlineStr">
        <is>
          <t>Ancient Power</t>
        </is>
      </c>
      <c r="F831" s="46" t="n"/>
    </row>
    <row r="832">
      <c r="E832" s="63"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 (Rematch 4)</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Smart Trainer</t>
        </is>
      </c>
      <c r="E842" s="66" t="inlineStr">
        <is>
          <t>Steel Wing</t>
        </is>
      </c>
      <c r="F842" s="46" t="n"/>
      <c r="Q842" s="47" t="inlineStr">
        <is>
          <t>Moves</t>
        </is>
      </c>
    </row>
    <row r="843">
      <c r="E843" s="50" t="inlineStr">
        <is>
          <t>Bite</t>
        </is>
      </c>
      <c r="F843" s="46" t="n"/>
    </row>
    <row r="844">
      <c r="E844" s="60" t="inlineStr">
        <is>
          <t>Aerial Ace</t>
        </is>
      </c>
      <c r="F844" s="46" t="n"/>
    </row>
    <row r="845">
      <c r="E845" s="55" t="inlineStr">
        <is>
          <t>Poison Jab</t>
        </is>
      </c>
      <c r="F845" s="46" t="n"/>
    </row>
    <row r="847" ht="20" customHeight="1">
      <c r="B847" s="40" t="inlineStr">
        <is>
          <t>Team Magma</t>
        </is>
      </c>
      <c r="C847" s="41" t="n"/>
      <c r="D847" s="41" t="n"/>
      <c r="E847" s="42" t="inlineStr">
        <is>
          <t>Team Magma Grunt (Rematch 5)</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Smart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 (Rematch 6)</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Smart Trainer</t>
        </is>
      </c>
      <c r="E862" s="63" t="inlineStr">
        <is>
          <t>Teleport</t>
        </is>
      </c>
      <c r="F862" s="46" t="n"/>
      <c r="Q862" s="47" t="inlineStr">
        <is>
          <t>Moves</t>
        </is>
      </c>
    </row>
    <row r="863">
      <c r="E863" s="62" t="inlineStr">
        <is>
          <t>Ancient Power</t>
        </is>
      </c>
      <c r="F863" s="46" t="n"/>
    </row>
    <row r="864">
      <c r="E864" s="63"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Smart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60" t="inlineStr">
        <is>
          <t>Aerial Ace</t>
        </is>
      </c>
      <c r="J873" s="46" t="n"/>
    </row>
    <row r="874">
      <c r="E874" s="62" t="inlineStr">
        <is>
          <t>Rock Slide</t>
        </is>
      </c>
      <c r="F874" s="46" t="n"/>
      <c r="G874" s="52" t="inlineStr">
        <is>
          <t>Thunder Fang</t>
        </is>
      </c>
      <c r="H874" s="46" t="n"/>
      <c r="I874" s="55" t="inlineStr">
        <is>
          <t>Poison Jab</t>
        </is>
      </c>
      <c r="J874" s="46" t="n"/>
    </row>
    <row r="875">
      <c r="E875" s="58"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Smart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60" t="inlineStr">
        <is>
          <t>Aerial Ace</t>
        </is>
      </c>
      <c r="H883" s="46" t="n"/>
      <c r="I883" s="62" t="inlineStr">
        <is>
          <t>Rock Slide</t>
        </is>
      </c>
      <c r="J883" s="46" t="n"/>
    </row>
    <row r="884">
      <c r="E884" s="55" t="inlineStr">
        <is>
          <t>Poison Fang</t>
        </is>
      </c>
      <c r="F884" s="46" t="n"/>
      <c r="G884" s="51" t="inlineStr">
        <is>
          <t>Whirlwind</t>
        </is>
      </c>
      <c r="H884" s="46" t="n"/>
      <c r="I884" s="58"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Smart Trainer</t>
        </is>
      </c>
      <c r="E894" s="63"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Smart Trainer</t>
        </is>
      </c>
      <c r="E904" s="63"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Smart Trainer</t>
        </is>
      </c>
      <c r="E914" s="51" t="inlineStr">
        <is>
          <t>Lucky Chant</t>
        </is>
      </c>
      <c r="F914" s="46" t="n"/>
      <c r="Q914" s="47" t="inlineStr">
        <is>
          <t>Moves</t>
        </is>
      </c>
    </row>
    <row r="915">
      <c r="E915" s="63"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Smart Trainer</t>
        </is>
      </c>
      <c r="E924" s="63" t="inlineStr">
        <is>
          <t>Psybeam</t>
        </is>
      </c>
      <c r="F924" s="46" t="n"/>
      <c r="Q924" s="47" t="inlineStr">
        <is>
          <t>Moves</t>
        </is>
      </c>
    </row>
    <row r="925">
      <c r="E925" s="63" t="inlineStr">
        <is>
          <t>Future Sight</t>
        </is>
      </c>
      <c r="F925" s="46" t="n"/>
    </row>
    <row r="926">
      <c r="E926" s="63" t="inlineStr">
        <is>
          <t>Miracle Eye</t>
        </is>
      </c>
      <c r="F926" s="46" t="n"/>
    </row>
    <row r="927">
      <c r="E927" s="63"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Smart Trainer</t>
        </is>
      </c>
      <c r="E934" s="67" t="inlineStr">
        <is>
          <t>Confuse Ray</t>
        </is>
      </c>
      <c r="F934" s="46" t="n"/>
      <c r="Q934" s="47" t="inlineStr">
        <is>
          <t>Moves</t>
        </is>
      </c>
    </row>
    <row r="935">
      <c r="E935" s="67" t="inlineStr">
        <is>
          <t>Ominous Wind</t>
        </is>
      </c>
      <c r="F935" s="46" t="n"/>
    </row>
    <row r="936">
      <c r="E936" s="60" t="inlineStr">
        <is>
          <t>Drill Peck</t>
        </is>
      </c>
      <c r="F936" s="46" t="n"/>
    </row>
    <row r="937">
      <c r="E937" s="63"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Smart Trainer</t>
        </is>
      </c>
      <c r="E944" s="63" t="inlineStr">
        <is>
          <t>Psybeam</t>
        </is>
      </c>
      <c r="F944" s="46" t="n"/>
      <c r="Q944" s="47" t="inlineStr">
        <is>
          <t>Moves</t>
        </is>
      </c>
    </row>
    <row r="945">
      <c r="E945" s="63" t="inlineStr">
        <is>
          <t>Future Sight</t>
        </is>
      </c>
      <c r="F945" s="46" t="n"/>
    </row>
    <row r="946">
      <c r="E946" s="63" t="inlineStr">
        <is>
          <t>Miracle Eye</t>
        </is>
      </c>
      <c r="F946" s="46" t="n"/>
    </row>
    <row r="947">
      <c r="E947" s="63"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Smart Trainer</t>
        </is>
      </c>
      <c r="E954" s="63" t="inlineStr">
        <is>
          <t>Zen Headbutt</t>
        </is>
      </c>
      <c r="F954" s="46" t="n"/>
      <c r="Q954" s="47" t="inlineStr">
        <is>
          <t>Moves</t>
        </is>
      </c>
    </row>
    <row r="955">
      <c r="E955" s="54" t="inlineStr">
        <is>
          <t>Signal Beam</t>
        </is>
      </c>
      <c r="F955" s="46" t="n"/>
    </row>
    <row r="956">
      <c r="E956" s="63" t="inlineStr">
        <is>
          <t>Extrasensory</t>
        </is>
      </c>
      <c r="F956" s="46" t="n"/>
    </row>
    <row r="957">
      <c r="E957" s="62"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Smart Trainer</t>
        </is>
      </c>
      <c r="E964" s="65" t="inlineStr">
        <is>
          <t>Counter</t>
        </is>
      </c>
      <c r="F964" s="46" t="n"/>
      <c r="Q964" s="47" t="inlineStr">
        <is>
          <t>Moves</t>
        </is>
      </c>
    </row>
    <row r="965">
      <c r="E965" s="63"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Smart Trainer</t>
        </is>
      </c>
      <c r="E974" s="51" t="inlineStr">
        <is>
          <t>Lucky Chant</t>
        </is>
      </c>
      <c r="F974" s="46" t="n"/>
      <c r="Q974" s="47" t="inlineStr">
        <is>
          <t>Moves</t>
        </is>
      </c>
    </row>
    <row r="975">
      <c r="E975" s="63"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Smart Trainer</t>
        </is>
      </c>
      <c r="E984" s="63"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Smart Trainer</t>
        </is>
      </c>
      <c r="E994" s="65" t="inlineStr">
        <is>
          <t>Seismic Toss</t>
        </is>
      </c>
      <c r="F994" s="46" t="n"/>
      <c r="Q994" s="47" t="inlineStr">
        <is>
          <t>Moves</t>
        </is>
      </c>
    </row>
    <row r="995">
      <c r="E995" s="63" t="inlineStr">
        <is>
          <t>Psybeam</t>
        </is>
      </c>
      <c r="F995" s="46" t="n"/>
    </row>
    <row r="996">
      <c r="E996" s="55" t="inlineStr">
        <is>
          <t>Poison Jab</t>
        </is>
      </c>
      <c r="F996" s="46" t="n"/>
    </row>
    <row r="997">
      <c r="E997" s="63"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Smart Trainer</t>
        </is>
      </c>
      <c r="E1004" s="51" t="inlineStr">
        <is>
          <t>Lucky Chant</t>
        </is>
      </c>
      <c r="F1004" s="46" t="n"/>
      <c r="Q1004" s="47" t="inlineStr">
        <is>
          <t>Moves</t>
        </is>
      </c>
    </row>
    <row r="1005">
      <c r="E1005" s="58" t="inlineStr">
        <is>
          <t>Fire Punch</t>
        </is>
      </c>
      <c r="F1005" s="46" t="n"/>
    </row>
    <row r="1006">
      <c r="E1006" s="63"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
Items: Hyper Potion / Hyper Potion / Hyper Potion / Hyper Potion</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Smart Trainer</t>
        </is>
      </c>
      <c r="E1014" s="53" t="inlineStr">
        <is>
          <t>Earthquake</t>
        </is>
      </c>
      <c r="F1014" s="46" t="n"/>
      <c r="G1014" s="63" t="inlineStr">
        <is>
          <t>Psychic</t>
        </is>
      </c>
      <c r="H1014" s="46" t="n"/>
      <c r="I1014" s="63" t="inlineStr">
        <is>
          <t>Light Screen</t>
        </is>
      </c>
      <c r="J1014" s="46" t="n"/>
      <c r="K1014" s="58" t="inlineStr">
        <is>
          <t>Sunny Day</t>
        </is>
      </c>
      <c r="L1014" s="46" t="n"/>
      <c r="Q1014" s="47" t="inlineStr">
        <is>
          <t>Moves</t>
        </is>
      </c>
    </row>
    <row r="1015">
      <c r="E1015" s="62" t="inlineStr">
        <is>
          <t>Ancient Power</t>
        </is>
      </c>
      <c r="F1015" s="46" t="n"/>
      <c r="G1015" s="58" t="inlineStr">
        <is>
          <t>Sunny Day</t>
        </is>
      </c>
      <c r="H1015" s="46" t="n"/>
      <c r="I1015" s="63" t="inlineStr">
        <is>
          <t>Psychic</t>
        </is>
      </c>
      <c r="J1015" s="46" t="n"/>
      <c r="K1015" s="59" t="inlineStr">
        <is>
          <t>Solar Beam</t>
        </is>
      </c>
      <c r="L1015" s="46" t="n"/>
    </row>
    <row r="1016">
      <c r="E1016" s="63" t="inlineStr">
        <is>
          <t>Psychic</t>
        </is>
      </c>
      <c r="F1016" s="46" t="n"/>
      <c r="G1016" s="67" t="inlineStr">
        <is>
          <t>Confuse Ray</t>
        </is>
      </c>
      <c r="H1016" s="46" t="n"/>
      <c r="I1016" s="63" t="inlineStr">
        <is>
          <t>Hypnosis</t>
        </is>
      </c>
      <c r="J1016" s="46" t="n"/>
      <c r="K1016" s="63" t="inlineStr">
        <is>
          <t>Psychic</t>
        </is>
      </c>
      <c r="L1016" s="46" t="n"/>
    </row>
    <row r="1017">
      <c r="E1017" s="63" t="inlineStr">
        <is>
          <t>Light Screen</t>
        </is>
      </c>
      <c r="F1017" s="46" t="n"/>
      <c r="G1017" s="63" t="inlineStr">
        <is>
          <t>Calm Mind</t>
        </is>
      </c>
      <c r="H1017" s="46" t="n"/>
      <c r="I1017" s="63" t="inlineStr">
        <is>
          <t>Calm Mind</t>
        </is>
      </c>
      <c r="J1017" s="46" t="n"/>
      <c r="K1017" s="58"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3"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8"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60" t="inlineStr">
        <is>
          <t>Wing Attack</t>
        </is>
      </c>
      <c r="F22" s="46" t="n"/>
      <c r="G22" s="65" t="inlineStr">
        <is>
          <t>Seismic Toss</t>
        </is>
      </c>
      <c r="H22" s="46" t="n"/>
      <c r="Q22" s="47" t="inlineStr">
        <is>
          <t>Moves</t>
        </is>
      </c>
    </row>
    <row r="23">
      <c r="E23" s="61" t="inlineStr">
        <is>
          <t>Water Pulse</t>
        </is>
      </c>
      <c r="F23" s="46" t="n"/>
      <c r="G23" s="52" t="inlineStr">
        <is>
          <t>Thunder Punch</t>
        </is>
      </c>
      <c r="H23" s="46" t="n"/>
    </row>
    <row r="24">
      <c r="E24" s="50" t="inlineStr">
        <is>
          <t>Pursuit</t>
        </is>
      </c>
      <c r="F24" s="46" t="n"/>
      <c r="G24" s="65" t="inlineStr">
        <is>
          <t>Wake Up Slap</t>
        </is>
      </c>
      <c r="H24" s="46" t="n"/>
    </row>
    <row r="25">
      <c r="E25" s="60"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Sing</t>
        </is>
      </c>
      <c r="F32" s="46" t="n"/>
      <c r="G32" s="58"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3" t="inlineStr">
        <is>
          <t>Rest</t>
        </is>
      </c>
      <c r="H34" s="46" t="n"/>
    </row>
    <row r="35">
      <c r="E35" s="60"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Smart Trainer</t>
        </is>
      </c>
      <c r="E42" s="55" t="inlineStr">
        <is>
          <t>Poison Jab</t>
        </is>
      </c>
      <c r="F42" s="46" t="n"/>
      <c r="Q42" s="47" t="inlineStr">
        <is>
          <t>Moves</t>
        </is>
      </c>
    </row>
    <row r="43">
      <c r="E43" s="61"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Sweet Scent</t>
        </is>
      </c>
      <c r="F52" s="46" t="n"/>
      <c r="G52" s="63" t="inlineStr">
        <is>
          <t>Psybeam</t>
        </is>
      </c>
      <c r="H52" s="46" t="n"/>
      <c r="Q52" s="47" t="inlineStr">
        <is>
          <t>Moves</t>
        </is>
      </c>
    </row>
    <row r="53">
      <c r="E53" s="59" t="inlineStr">
        <is>
          <t>Magical Leaf</t>
        </is>
      </c>
      <c r="F53" s="46" t="n"/>
      <c r="G53" s="51" t="inlineStr">
        <is>
          <t>Me First</t>
        </is>
      </c>
      <c r="H53" s="46" t="n"/>
    </row>
    <row r="54">
      <c r="E54" s="60"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Smart Trainer</t>
        </is>
      </c>
      <c r="E62" s="61" t="inlineStr">
        <is>
          <t>Aqua Tail</t>
        </is>
      </c>
      <c r="F62" s="46" t="n"/>
      <c r="Q62" s="47" t="inlineStr">
        <is>
          <t>Moves</t>
        </is>
      </c>
    </row>
    <row r="63">
      <c r="E63" s="51" t="inlineStr">
        <is>
          <t>Flail</t>
        </is>
      </c>
      <c r="F63" s="46" t="n"/>
    </row>
    <row r="64">
      <c r="E64" s="61"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Smart Trainer</t>
        </is>
      </c>
      <c r="E72" s="64" t="inlineStr">
        <is>
          <t>Aurora Beam</t>
        </is>
      </c>
      <c r="F72" s="46" t="n"/>
      <c r="Q72" s="47" t="inlineStr">
        <is>
          <t>Moves</t>
        </is>
      </c>
    </row>
    <row r="73">
      <c r="E73" s="61"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Lucky Chant</t>
        </is>
      </c>
      <c r="F82" s="46" t="n"/>
      <c r="Q82" s="47" t="inlineStr">
        <is>
          <t>Moves</t>
        </is>
      </c>
    </row>
    <row r="83">
      <c r="E83" s="51" t="inlineStr">
        <is>
          <t>Attract</t>
        </is>
      </c>
      <c r="F83" s="46" t="n"/>
    </row>
    <row r="84">
      <c r="E84" s="51" t="inlineStr">
        <is>
          <t>Sweet Kiss</t>
        </is>
      </c>
      <c r="F84" s="46" t="n"/>
    </row>
    <row r="85">
      <c r="E85" s="61"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Smart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Smart Trainer</t>
        </is>
      </c>
      <c r="E104" s="61" t="inlineStr">
        <is>
          <t>Dive</t>
        </is>
      </c>
      <c r="F104" s="46" t="n"/>
      <c r="Q104" s="47" t="inlineStr">
        <is>
          <t>Moves</t>
        </is>
      </c>
    </row>
    <row r="105">
      <c r="E105" s="51" t="inlineStr">
        <is>
          <t>Flail</t>
        </is>
      </c>
      <c r="F105" s="46" t="n"/>
    </row>
    <row r="106">
      <c r="E106" s="61"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61" t="inlineStr">
        <is>
          <t>Aqua Cutter</t>
        </is>
      </c>
      <c r="F114" s="46" t="n"/>
      <c r="G114" s="60" t="inlineStr">
        <is>
          <t>Wing Attack</t>
        </is>
      </c>
      <c r="H114" s="46" t="n"/>
      <c r="I114" s="61" t="inlineStr">
        <is>
          <t>Aqua Cutter</t>
        </is>
      </c>
      <c r="J114" s="46" t="n"/>
      <c r="Q114" s="47" t="inlineStr">
        <is>
          <t>Moves</t>
        </is>
      </c>
    </row>
    <row r="115">
      <c r="E115" s="61" t="inlineStr">
        <is>
          <t>Water Pulse</t>
        </is>
      </c>
      <c r="F115" s="46" t="n"/>
      <c r="G115" s="61" t="inlineStr">
        <is>
          <t>Water Pulse</t>
        </is>
      </c>
      <c r="H115" s="46" t="n"/>
      <c r="I115" s="61"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60"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Smart Trainer</t>
        </is>
      </c>
      <c r="E124" s="63" t="inlineStr">
        <is>
          <t>Teleport</t>
        </is>
      </c>
      <c r="F124" s="46" t="n"/>
      <c r="Q124" s="47" t="inlineStr">
        <is>
          <t>Moves</t>
        </is>
      </c>
    </row>
    <row r="125">
      <c r="E125" s="51" t="inlineStr">
        <is>
          <t>Take Down</t>
        </is>
      </c>
      <c r="F125" s="46" t="n"/>
    </row>
    <row r="126">
      <c r="E126" s="63" t="inlineStr">
        <is>
          <t>Psybeam</t>
        </is>
      </c>
      <c r="F126" s="46" t="n"/>
    </row>
    <row r="127">
      <c r="E127" s="62"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Smart Trainer</t>
        </is>
      </c>
      <c r="E134" s="61" t="inlineStr">
        <is>
          <t>Aqua Cutter</t>
        </is>
      </c>
      <c r="F134" s="46" t="n"/>
      <c r="Q134" s="47" t="inlineStr">
        <is>
          <t>Moves</t>
        </is>
      </c>
    </row>
    <row r="135">
      <c r="E135" s="61"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1" t="inlineStr">
        <is>
          <t>Bubble Beam</t>
        </is>
      </c>
      <c r="F144" s="46" t="n"/>
      <c r="G144" s="61" t="inlineStr">
        <is>
          <t>Bubble Beam</t>
        </is>
      </c>
      <c r="H144" s="46" t="n"/>
      <c r="Q144" s="47" t="inlineStr">
        <is>
          <t>Moves</t>
        </is>
      </c>
    </row>
    <row r="145">
      <c r="E145" s="65" t="inlineStr">
        <is>
          <t>Brick Break</t>
        </is>
      </c>
      <c r="F145" s="46" t="n"/>
      <c r="G145" s="60" t="inlineStr">
        <is>
          <t>Bounce</t>
        </is>
      </c>
      <c r="H145" s="46" t="n"/>
    </row>
    <row r="146">
      <c r="E146" s="51" t="inlineStr">
        <is>
          <t>Body Slam</t>
        </is>
      </c>
      <c r="F146" s="46" t="n"/>
      <c r="G146" s="66" t="inlineStr">
        <is>
          <t>Gyro Ball</t>
        </is>
      </c>
      <c r="H146" s="46" t="n"/>
    </row>
    <row r="147">
      <c r="E147" s="61"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63" t="inlineStr">
        <is>
          <t>Teleport</t>
        </is>
      </c>
      <c r="F154" s="46" t="n"/>
      <c r="G154" s="63" t="inlineStr">
        <is>
          <t>Teleport</t>
        </is>
      </c>
      <c r="H154" s="46" t="n"/>
      <c r="Q154" s="47" t="inlineStr">
        <is>
          <t>Moves</t>
        </is>
      </c>
    </row>
    <row r="155">
      <c r="E155" s="51" t="inlineStr">
        <is>
          <t>Take Down</t>
        </is>
      </c>
      <c r="F155" s="46" t="n"/>
      <c r="G155" s="51" t="inlineStr">
        <is>
          <t>Take Down</t>
        </is>
      </c>
      <c r="H155" s="46" t="n"/>
    </row>
    <row r="156">
      <c r="E156" s="63" t="inlineStr">
        <is>
          <t>Psybeam</t>
        </is>
      </c>
      <c r="F156" s="46" t="n"/>
      <c r="G156" s="63" t="inlineStr">
        <is>
          <t>Psybeam</t>
        </is>
      </c>
      <c r="H156" s="46" t="n"/>
    </row>
    <row r="157">
      <c r="E157" s="62" t="inlineStr">
        <is>
          <t>Power Gem</t>
        </is>
      </c>
      <c r="F157" s="46" t="n"/>
      <c r="G157" s="62"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1" t="inlineStr">
        <is>
          <t>Brine</t>
        </is>
      </c>
      <c r="F167" s="46" t="n"/>
      <c r="G167" s="61"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Smart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60" t="inlineStr">
        <is>
          <t>Aerial Ace</t>
        </is>
      </c>
      <c r="F178" s="46" t="n"/>
      <c r="G178" s="51" t="inlineStr">
        <is>
          <t>Double Edge</t>
        </is>
      </c>
      <c r="H178" s="46" t="n"/>
    </row>
    <row r="179">
      <c r="E179" s="51" t="inlineStr">
        <is>
          <t>Endeavor</t>
        </is>
      </c>
      <c r="F179" s="46" t="n"/>
      <c r="G179" s="60"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
Items: Hyper Potion</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Smart Trainer</t>
        </is>
      </c>
      <c r="E186" s="52" t="inlineStr">
        <is>
          <t>Thunder</t>
        </is>
      </c>
      <c r="F186" s="46" t="n"/>
      <c r="G186" s="61"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Smart Trainer</t>
        </is>
      </c>
      <c r="E196" s="63" t="inlineStr">
        <is>
          <t>Teleport</t>
        </is>
      </c>
      <c r="F196" s="46" t="n"/>
      <c r="G196" s="63" t="inlineStr">
        <is>
          <t>Teleport</t>
        </is>
      </c>
      <c r="H196" s="46" t="n"/>
      <c r="Q196" s="47" t="inlineStr">
        <is>
          <t>Moves</t>
        </is>
      </c>
    </row>
    <row r="197">
      <c r="E197" s="51" t="inlineStr">
        <is>
          <t>Take Down</t>
        </is>
      </c>
      <c r="F197" s="46" t="n"/>
      <c r="G197" s="51" t="inlineStr">
        <is>
          <t>Take Down</t>
        </is>
      </c>
      <c r="H197" s="46" t="n"/>
    </row>
    <row r="198">
      <c r="E198" s="63" t="inlineStr">
        <is>
          <t>Psybeam</t>
        </is>
      </c>
      <c r="F198" s="46" t="n"/>
      <c r="G198" s="63" t="inlineStr">
        <is>
          <t>Psybeam</t>
        </is>
      </c>
      <c r="H198" s="46" t="n"/>
    </row>
    <row r="199">
      <c r="E199" s="62" t="inlineStr">
        <is>
          <t>Power Gem</t>
        </is>
      </c>
      <c r="F199" s="46" t="n"/>
      <c r="G199" s="62"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Smart Trainer</t>
        </is>
      </c>
      <c r="E206" s="50" t="inlineStr">
        <is>
          <t>Bite</t>
        </is>
      </c>
      <c r="F206" s="46" t="n"/>
      <c r="G206" s="63" t="inlineStr">
        <is>
          <t>Teleport</t>
        </is>
      </c>
      <c r="H206" s="46" t="n"/>
      <c r="Q206" s="47" t="inlineStr">
        <is>
          <t>Moves</t>
        </is>
      </c>
    </row>
    <row r="207">
      <c r="E207" s="60" t="inlineStr">
        <is>
          <t>Wing Attack</t>
        </is>
      </c>
      <c r="F207" s="46" t="n"/>
      <c r="G207" s="51" t="inlineStr">
        <is>
          <t>Take Down</t>
        </is>
      </c>
      <c r="H207" s="46" t="n"/>
    </row>
    <row r="208">
      <c r="E208" s="61" t="inlineStr">
        <is>
          <t>Water Pulse</t>
        </is>
      </c>
      <c r="F208" s="46" t="n"/>
      <c r="G208" s="63" t="inlineStr">
        <is>
          <t>Psybeam</t>
        </is>
      </c>
      <c r="H208" s="46" t="n"/>
    </row>
    <row r="209">
      <c r="E209" s="50" t="inlineStr">
        <is>
          <t>Pursuit</t>
        </is>
      </c>
      <c r="F209" s="46" t="n"/>
      <c r="G209" s="62"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61" t="inlineStr">
        <is>
          <t>Aqua Cutter</t>
        </is>
      </c>
      <c r="F216" s="46" t="n"/>
      <c r="G216" s="55" t="inlineStr">
        <is>
          <t>Poison Jab</t>
        </is>
      </c>
      <c r="H216" s="46" t="n"/>
      <c r="Q216" s="47" t="inlineStr">
        <is>
          <t>Moves</t>
        </is>
      </c>
    </row>
    <row r="217">
      <c r="E217" s="61" t="inlineStr">
        <is>
          <t>Water Pulse</t>
        </is>
      </c>
      <c r="F217" s="46" t="n"/>
      <c r="G217" s="61"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Smart Trainer</t>
        </is>
      </c>
      <c r="E226" s="61"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1" t="inlineStr">
        <is>
          <t>Water Pulse</t>
        </is>
      </c>
      <c r="H228" s="46" t="n"/>
      <c r="I228" s="61"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Smart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Smart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c r="Q254" s="44" t="inlineStr">
        <is>
          <t>Items: Full Restore</t>
        </is>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Smart Trainer</t>
        </is>
      </c>
      <c r="E258" s="59" t="inlineStr">
        <is>
          <t>Magical Leaf</t>
        </is>
      </c>
      <c r="F258" s="46" t="n"/>
      <c r="G258" s="65" t="inlineStr">
        <is>
          <t>Brick Break</t>
        </is>
      </c>
      <c r="H258" s="46" t="n"/>
      <c r="Q258" s="47" t="inlineStr">
        <is>
          <t>Moves</t>
        </is>
      </c>
    </row>
    <row r="259">
      <c r="E259" s="59" t="inlineStr">
        <is>
          <t>Stun Spore</t>
        </is>
      </c>
      <c r="F259" s="46" t="n"/>
      <c r="G259" s="61" t="inlineStr">
        <is>
          <t>Bubble Beam</t>
        </is>
      </c>
      <c r="H259" s="46" t="n"/>
    </row>
    <row r="260">
      <c r="E260" s="55" t="inlineStr">
        <is>
          <t>Sludge</t>
        </is>
      </c>
      <c r="F260" s="46" t="n"/>
      <c r="G260" s="51" t="inlineStr">
        <is>
          <t>Body Slam</t>
        </is>
      </c>
      <c r="H260" s="46" t="n"/>
    </row>
    <row r="261">
      <c r="E261" s="59"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Smart Trainer</t>
        </is>
      </c>
      <c r="E268" s="61" t="inlineStr">
        <is>
          <t>Aqua Tail</t>
        </is>
      </c>
      <c r="F268" s="46" t="n"/>
      <c r="Q268" s="47" t="inlineStr">
        <is>
          <t>Moves</t>
        </is>
      </c>
    </row>
    <row r="269">
      <c r="E269" s="51" t="inlineStr">
        <is>
          <t>Flail</t>
        </is>
      </c>
      <c r="F269" s="46" t="n"/>
    </row>
    <row r="270">
      <c r="E270" s="61"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Smart Trainer</t>
        </is>
      </c>
      <c r="E278" s="55" t="inlineStr">
        <is>
          <t>Poison Jab</t>
        </is>
      </c>
      <c r="F278" s="46" t="n"/>
      <c r="Q278" s="47" t="inlineStr">
        <is>
          <t>Moves</t>
        </is>
      </c>
    </row>
    <row r="279">
      <c r="E279" s="61"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Smart Trainer</t>
        </is>
      </c>
      <c r="E288" s="63" t="inlineStr">
        <is>
          <t>Teleport</t>
        </is>
      </c>
      <c r="F288" s="46" t="n"/>
      <c r="Q288" s="47" t="inlineStr">
        <is>
          <t>Moves</t>
        </is>
      </c>
    </row>
    <row r="289">
      <c r="E289" s="51" t="inlineStr">
        <is>
          <t>Take Down</t>
        </is>
      </c>
      <c r="F289" s="46" t="n"/>
    </row>
    <row r="290">
      <c r="E290" s="63" t="inlineStr">
        <is>
          <t>Psybeam</t>
        </is>
      </c>
      <c r="F290" s="46" t="n"/>
    </row>
    <row r="291">
      <c r="E291" s="62"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Smart Trainer</t>
        </is>
      </c>
      <c r="E298" s="63" t="inlineStr">
        <is>
          <t>Teleport</t>
        </is>
      </c>
      <c r="F298" s="46" t="n"/>
      <c r="Q298" s="47" t="inlineStr">
        <is>
          <t>Moves</t>
        </is>
      </c>
    </row>
    <row r="299">
      <c r="E299" s="51" t="inlineStr">
        <is>
          <t>Take Down</t>
        </is>
      </c>
      <c r="F299" s="46" t="n"/>
    </row>
    <row r="300">
      <c r="E300" s="63" t="inlineStr">
        <is>
          <t>Psybeam</t>
        </is>
      </c>
      <c r="F300" s="46" t="n"/>
    </row>
    <row r="301">
      <c r="E301" s="62"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
Items: Hyper Potion</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Smart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2" t="inlineStr">
        <is>
          <t>Power Gem</t>
        </is>
      </c>
      <c r="H310" s="46" t="n"/>
    </row>
    <row r="311">
      <c r="E311" s="58"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Smart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1" t="inlineStr">
        <is>
          <t>Water Pulse</t>
        </is>
      </c>
      <c r="F320" s="46" t="n"/>
      <c r="G320" s="61" t="inlineStr">
        <is>
          <t>Water Pulse</t>
        </is>
      </c>
      <c r="H320" s="46" t="n"/>
      <c r="I320" s="61" t="inlineStr">
        <is>
          <t>Dive</t>
        </is>
      </c>
      <c r="J320" s="46" t="n"/>
    </row>
    <row r="321">
      <c r="E321" s="51" t="inlineStr">
        <is>
          <t>Wrap</t>
        </is>
      </c>
      <c r="F321" s="46" t="n"/>
      <c r="G321" s="51" t="inlineStr">
        <is>
          <t>Wrap</t>
        </is>
      </c>
      <c r="H321" s="46" t="n"/>
      <c r="I321" s="60"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Smart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 (Rematch 1)</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Smart Trainer</t>
        </is>
      </c>
      <c r="E340" s="61" t="inlineStr">
        <is>
          <t>Aqua Cutter</t>
        </is>
      </c>
      <c r="F340" s="46" t="n"/>
      <c r="Q340" s="47" t="inlineStr">
        <is>
          <t>Moves</t>
        </is>
      </c>
    </row>
    <row r="341">
      <c r="E341" s="61"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 (Rematch 4)</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Smart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60"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Smart Trainer</t>
        </is>
      </c>
      <c r="E362" s="50" t="inlineStr">
        <is>
          <t>Assurance</t>
        </is>
      </c>
      <c r="F362" s="46" t="n"/>
      <c r="G362" s="51" t="inlineStr">
        <is>
          <t>Odor Sleuth</t>
        </is>
      </c>
      <c r="H362" s="46" t="n"/>
      <c r="Q362" s="47" t="inlineStr">
        <is>
          <t>Moves</t>
        </is>
      </c>
    </row>
    <row r="363">
      <c r="E363" s="61" t="inlineStr">
        <is>
          <t>Aqua Cutter</t>
        </is>
      </c>
      <c r="F363" s="46" t="n"/>
      <c r="G363" s="50" t="inlineStr">
        <is>
          <t>Assurance</t>
        </is>
      </c>
      <c r="H363" s="46" t="n"/>
    </row>
    <row r="364">
      <c r="E364" s="51" t="inlineStr">
        <is>
          <t>Hyper Fang</t>
        </is>
      </c>
      <c r="F364" s="46" t="n"/>
      <c r="G364" s="52" t="inlineStr">
        <is>
          <t>Thunder Fang</t>
        </is>
      </c>
      <c r="H364" s="46" t="n"/>
    </row>
    <row r="365">
      <c r="E365" s="61"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 (Rematch 2)</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Smart Trainer</t>
        </is>
      </c>
      <c r="E374" s="50" t="inlineStr">
        <is>
          <t>Bite</t>
        </is>
      </c>
      <c r="F374" s="46" t="n"/>
      <c r="Q374" s="47" t="inlineStr">
        <is>
          <t>Moves</t>
        </is>
      </c>
    </row>
    <row r="375">
      <c r="E375" s="60"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 (Rematch 3)</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Smart Trainer</t>
        </is>
      </c>
      <c r="E384" s="61" t="inlineStr">
        <is>
          <t>Aqua Cutter</t>
        </is>
      </c>
      <c r="F384" s="46" t="n"/>
      <c r="Q384" s="47" t="inlineStr">
        <is>
          <t>Moves</t>
        </is>
      </c>
    </row>
    <row r="385">
      <c r="E385" s="61"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c r="Q392" s="44" t="inlineStr">
        <is>
          <t>Items: Super Potion / Super Potion</t>
        </is>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Smart Trainer</t>
        </is>
      </c>
      <c r="E396" s="51" t="inlineStr">
        <is>
          <t>Odor Sleuth</t>
        </is>
      </c>
      <c r="F396" s="46" t="n"/>
      <c r="G396" s="66" t="inlineStr">
        <is>
          <t>Steel Wing</t>
        </is>
      </c>
      <c r="H396" s="46" t="n"/>
      <c r="I396" s="61" t="inlineStr">
        <is>
          <t>Aqua Cutter</t>
        </is>
      </c>
      <c r="J396" s="46" t="n"/>
      <c r="Q396" s="47" t="inlineStr">
        <is>
          <t>Moves</t>
        </is>
      </c>
    </row>
    <row r="397">
      <c r="E397" s="50" t="inlineStr">
        <is>
          <t>Assurance</t>
        </is>
      </c>
      <c r="F397" s="46" t="n"/>
      <c r="G397" s="60" t="inlineStr">
        <is>
          <t>Aerial Ace</t>
        </is>
      </c>
      <c r="H397" s="46" t="n"/>
      <c r="I397" s="51" t="inlineStr">
        <is>
          <t>Hyper Fang</t>
        </is>
      </c>
      <c r="J397" s="46" t="n"/>
    </row>
    <row r="398">
      <c r="E398" s="52" t="inlineStr">
        <is>
          <t>Thunder Fang</t>
        </is>
      </c>
      <c r="F398" s="46" t="n"/>
      <c r="G398" s="51" t="inlineStr">
        <is>
          <t>Whirlwind</t>
        </is>
      </c>
      <c r="H398" s="46" t="n"/>
      <c r="I398" s="61"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
Items: Hyper Potion / Hyper Potion</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Smart Trainer</t>
        </is>
      </c>
      <c r="E408" s="61" t="inlineStr">
        <is>
          <t>Water Pulse</t>
        </is>
      </c>
      <c r="F408" s="46" t="n"/>
      <c r="G408" s="61" t="inlineStr">
        <is>
          <t>Rain Dance</t>
        </is>
      </c>
      <c r="H408" s="46" t="n"/>
      <c r="I408" s="51" t="inlineStr">
        <is>
          <t>Encore</t>
        </is>
      </c>
      <c r="J408" s="46" t="n"/>
      <c r="K408" s="61" t="inlineStr">
        <is>
          <t>Water Pulse</t>
        </is>
      </c>
      <c r="L408" s="46" t="n"/>
      <c r="M408" s="61" t="inlineStr">
        <is>
          <t>Water Pulse</t>
        </is>
      </c>
      <c r="N408" s="46" t="n"/>
      <c r="Q408" s="47" t="inlineStr">
        <is>
          <t>Moves</t>
        </is>
      </c>
    </row>
    <row r="409">
      <c r="E409" s="51" t="inlineStr">
        <is>
          <t>Attract</t>
        </is>
      </c>
      <c r="F409" s="46" t="n"/>
      <c r="G409" s="61" t="inlineStr">
        <is>
          <t>Water Pulse</t>
        </is>
      </c>
      <c r="H409" s="46" t="n"/>
      <c r="I409" s="51" t="inlineStr">
        <is>
          <t>Body Slam</t>
        </is>
      </c>
      <c r="J409" s="46" t="n"/>
      <c r="K409" s="61" t="inlineStr">
        <is>
          <t>Crabhammer</t>
        </is>
      </c>
      <c r="L409" s="46" t="n"/>
      <c r="M409" s="51" t="inlineStr">
        <is>
          <t>Double Team</t>
        </is>
      </c>
      <c r="N409" s="46" t="n"/>
    </row>
    <row r="410">
      <c r="E410" s="51" t="inlineStr">
        <is>
          <t>Sweet Kiss</t>
        </is>
      </c>
      <c r="F410" s="46" t="n"/>
      <c r="G410" s="63" t="inlineStr">
        <is>
          <t>Amnesia</t>
        </is>
      </c>
      <c r="H410" s="46" t="n"/>
      <c r="I410" s="64" t="inlineStr">
        <is>
          <t>Aurora Beam</t>
        </is>
      </c>
      <c r="J410" s="46" t="n"/>
      <c r="K410" s="50" t="inlineStr">
        <is>
          <t>Taunt</t>
        </is>
      </c>
      <c r="L410" s="46" t="n"/>
      <c r="M410" s="64" t="inlineStr">
        <is>
          <t>Ice Beam</t>
        </is>
      </c>
      <c r="N410" s="46" t="n"/>
    </row>
    <row r="411">
      <c r="E411" s="51" t="inlineStr">
        <is>
          <t>Flail</t>
        </is>
      </c>
      <c r="F411" s="46" t="n"/>
      <c r="G411" s="53" t="inlineStr">
        <is>
          <t>Earthquake</t>
        </is>
      </c>
      <c r="H411" s="46" t="n"/>
      <c r="I411" s="61" t="inlineStr">
        <is>
          <t>Water Pulse</t>
        </is>
      </c>
      <c r="J411" s="46" t="n"/>
      <c r="K411" s="51" t="inlineStr">
        <is>
          <t>Leer</t>
        </is>
      </c>
      <c r="L411" s="46" t="n"/>
      <c r="M411" s="63"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Smart Trainer</t>
        </is>
      </c>
      <c r="E420" s="51" t="inlineStr">
        <is>
          <t>Sweet Kiss</t>
        </is>
      </c>
      <c r="F420" s="46" t="n"/>
      <c r="Q420" s="47" t="inlineStr">
        <is>
          <t>Moves</t>
        </is>
      </c>
    </row>
    <row r="421">
      <c r="E421" s="61"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Smart Trainer</t>
        </is>
      </c>
      <c r="E430" s="51" t="inlineStr">
        <is>
          <t>Flail</t>
        </is>
      </c>
      <c r="F430" s="46" t="n"/>
      <c r="G430" s="51" t="inlineStr">
        <is>
          <t>Flail</t>
        </is>
      </c>
      <c r="H430" s="46" t="n"/>
      <c r="Q430" s="47" t="inlineStr">
        <is>
          <t>Moves</t>
        </is>
      </c>
    </row>
    <row r="431">
      <c r="E431" s="61" t="inlineStr">
        <is>
          <t>Water Pulse</t>
        </is>
      </c>
      <c r="F431" s="46" t="n"/>
      <c r="G431" s="61"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Smart Trainer</t>
        </is>
      </c>
      <c r="E440" s="51" t="inlineStr">
        <is>
          <t>Pound</t>
        </is>
      </c>
      <c r="F440" s="46" t="n"/>
      <c r="G440" s="65" t="inlineStr">
        <is>
          <t>Brick Break</t>
        </is>
      </c>
      <c r="H440" s="46" t="n"/>
      <c r="I440" s="61" t="inlineStr">
        <is>
          <t>Bubble Beam</t>
        </is>
      </c>
      <c r="J440" s="46" t="n"/>
      <c r="Q440" s="47" t="inlineStr">
        <is>
          <t>Moves</t>
        </is>
      </c>
    </row>
    <row r="441">
      <c r="E441" s="61" t="inlineStr">
        <is>
          <t>Bubble Beam</t>
        </is>
      </c>
      <c r="F441" s="46" t="n"/>
      <c r="G441" s="51" t="inlineStr">
        <is>
          <t>Body Slam</t>
        </is>
      </c>
      <c r="H441" s="46" t="n"/>
      <c r="I441" s="51" t="inlineStr">
        <is>
          <t>Body Slam</t>
        </is>
      </c>
      <c r="J441" s="46" t="n"/>
    </row>
    <row r="442">
      <c r="E442" s="51" t="inlineStr">
        <is>
          <t>Slam</t>
        </is>
      </c>
      <c r="F442" s="46" t="n"/>
      <c r="G442" s="61" t="inlineStr">
        <is>
          <t>Dive</t>
        </is>
      </c>
      <c r="H442" s="46" t="n"/>
      <c r="I442" s="66" t="inlineStr">
        <is>
          <t>Iron Tail</t>
        </is>
      </c>
      <c r="J442" s="46" t="n"/>
    </row>
    <row r="443">
      <c r="E443" s="60" t="inlineStr">
        <is>
          <t>Bounce</t>
        </is>
      </c>
      <c r="F443" s="46" t="n"/>
      <c r="G443" s="51" t="inlineStr">
        <is>
          <t>Double Edge</t>
        </is>
      </c>
      <c r="H443" s="46" t="n"/>
      <c r="I443" s="61"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
Items: Full Restore</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Smart Trainer</t>
        </is>
      </c>
      <c r="E450" s="51" t="inlineStr">
        <is>
          <t>Flail</t>
        </is>
      </c>
      <c r="F450" s="46" t="n"/>
      <c r="Q450" s="47" t="inlineStr">
        <is>
          <t>Moves</t>
        </is>
      </c>
    </row>
    <row r="451">
      <c r="E451" s="61"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Smart Trainer</t>
        </is>
      </c>
      <c r="E460" s="61" t="inlineStr">
        <is>
          <t>Bubble Beam</t>
        </is>
      </c>
      <c r="F460" s="46" t="n"/>
      <c r="Q460" s="47" t="inlineStr">
        <is>
          <t>Moves</t>
        </is>
      </c>
    </row>
    <row r="461">
      <c r="E461" s="51" t="inlineStr">
        <is>
          <t>Body Slam</t>
        </is>
      </c>
      <c r="F461" s="46" t="n"/>
    </row>
    <row r="462">
      <c r="E462" s="66" t="inlineStr">
        <is>
          <t>Iron Tail</t>
        </is>
      </c>
      <c r="F462" s="46" t="n"/>
    </row>
    <row r="463">
      <c r="E463" s="61"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Smart Trainer</t>
        </is>
      </c>
      <c r="E470" s="51" t="inlineStr">
        <is>
          <t>Flail</t>
        </is>
      </c>
      <c r="F470" s="46" t="n"/>
      <c r="Q470" s="47" t="inlineStr">
        <is>
          <t>Moves</t>
        </is>
      </c>
    </row>
    <row r="471">
      <c r="E471" s="61" t="inlineStr">
        <is>
          <t>Aqua Ring</t>
        </is>
      </c>
      <c r="F471" s="46" t="n"/>
    </row>
    <row r="472">
      <c r="E472" s="51" t="inlineStr">
        <is>
          <t>Fury Attack</t>
        </is>
      </c>
      <c r="F472" s="46" t="n"/>
    </row>
    <row r="473">
      <c r="E473" s="60"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Smart Trainer</t>
        </is>
      </c>
      <c r="E480" s="51" t="inlineStr">
        <is>
          <t>Flail</t>
        </is>
      </c>
      <c r="F480" s="46" t="n"/>
      <c r="G480" s="55" t="inlineStr">
        <is>
          <t>Swallow</t>
        </is>
      </c>
      <c r="H480" s="46" t="n"/>
      <c r="Q480" s="47" t="inlineStr">
        <is>
          <t>Moves</t>
        </is>
      </c>
    </row>
    <row r="481">
      <c r="E481" s="61" t="inlineStr">
        <is>
          <t>Aqua Ring</t>
        </is>
      </c>
      <c r="F481" s="46" t="n"/>
      <c r="G481" s="61" t="inlineStr">
        <is>
          <t>Dive</t>
        </is>
      </c>
      <c r="H481" s="46" t="n"/>
    </row>
    <row r="482">
      <c r="E482" s="51" t="inlineStr">
        <is>
          <t>Fury Attack</t>
        </is>
      </c>
      <c r="F482" s="46" t="n"/>
      <c r="G482" s="60" t="inlineStr">
        <is>
          <t>Bounce</t>
        </is>
      </c>
      <c r="H482" s="46" t="n"/>
    </row>
    <row r="483">
      <c r="E483" s="60"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
Items: Full Restore</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Smart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1" t="inlineStr">
        <is>
          <t>Water Pulse</t>
        </is>
      </c>
      <c r="F493" s="46" t="n"/>
      <c r="G493" s="61"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Smart Trainer</t>
        </is>
      </c>
      <c r="E500" s="66" t="inlineStr">
        <is>
          <t>Iron Defense</t>
        </is>
      </c>
      <c r="F500" s="46" t="n"/>
      <c r="G500" s="50" t="inlineStr">
        <is>
          <t>Taunt</t>
        </is>
      </c>
      <c r="H500" s="46" t="n"/>
      <c r="I500" s="51" t="inlineStr">
        <is>
          <t>Uproar</t>
        </is>
      </c>
      <c r="J500" s="46" t="n"/>
      <c r="Q500" s="47" t="inlineStr">
        <is>
          <t>Moves</t>
        </is>
      </c>
    </row>
    <row r="501">
      <c r="E501" s="61" t="inlineStr">
        <is>
          <t>Whirlpool</t>
        </is>
      </c>
      <c r="F501" s="46" t="n"/>
      <c r="G501" s="61" t="inlineStr">
        <is>
          <t>Crabhammer</t>
        </is>
      </c>
      <c r="H501" s="46" t="n"/>
      <c r="I501" s="51" t="inlineStr">
        <is>
          <t>Fury Swipes</t>
        </is>
      </c>
      <c r="J501" s="46" t="n"/>
    </row>
    <row r="502">
      <c r="E502" s="61" t="inlineStr">
        <is>
          <t>Rain Dance</t>
        </is>
      </c>
      <c r="F502" s="46" t="n"/>
      <c r="G502" s="61" t="inlineStr">
        <is>
          <t>Water Pulse</t>
        </is>
      </c>
      <c r="H502" s="46" t="n"/>
      <c r="I502" s="51" t="inlineStr">
        <is>
          <t>Fake Out</t>
        </is>
      </c>
      <c r="J502" s="46" t="n"/>
    </row>
    <row r="503">
      <c r="E503" s="61" t="inlineStr">
        <is>
          <t>Water Pulse</t>
        </is>
      </c>
      <c r="F503" s="46" t="n"/>
      <c r="G503" s="56" t="inlineStr">
        <is>
          <t>-</t>
        </is>
      </c>
      <c r="H503" s="46" t="n"/>
      <c r="I503" s="61"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61" t="inlineStr">
        <is>
          <t>Water Pulse</t>
        </is>
      </c>
      <c r="F510" s="46" t="n"/>
      <c r="G510" s="50" t="inlineStr">
        <is>
          <t>Assurance</t>
        </is>
      </c>
      <c r="H510" s="46" t="n"/>
      <c r="Q510" s="47" t="inlineStr">
        <is>
          <t>Moves</t>
        </is>
      </c>
    </row>
    <row r="511">
      <c r="E511" s="50" t="inlineStr">
        <is>
          <t>Payback</t>
        </is>
      </c>
      <c r="F511" s="46" t="n"/>
      <c r="G511" s="61" t="inlineStr">
        <is>
          <t>Aqua Cutter</t>
        </is>
      </c>
      <c r="H511" s="46" t="n"/>
    </row>
    <row r="512">
      <c r="E512" s="50" t="inlineStr">
        <is>
          <t>Dark Pulse</t>
        </is>
      </c>
      <c r="F512" s="46" t="n"/>
      <c r="G512" s="51" t="inlineStr">
        <is>
          <t>Hyper Fang</t>
        </is>
      </c>
      <c r="H512" s="46" t="n"/>
    </row>
    <row r="513">
      <c r="E513" s="55" t="inlineStr">
        <is>
          <t>Poison Fang</t>
        </is>
      </c>
      <c r="F513" s="46" t="n"/>
      <c r="G513" s="61"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c r="Q8" s="44" t="inlineStr">
        <is>
          <t>Items: Full Restore</t>
        </is>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
Items: Full Restore</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0" t="inlineStr">
        <is>
          <t>Feint Attack</t>
        </is>
      </c>
      <c r="F22" s="46" t="n"/>
      <c r="G22" s="50" t="inlineStr">
        <is>
          <t>Payback</t>
        </is>
      </c>
      <c r="H22" s="46" t="n"/>
      <c r="Q22" s="47" t="inlineStr">
        <is>
          <t>Moves</t>
        </is>
      </c>
    </row>
    <row r="23">
      <c r="E23" s="65" t="inlineStr">
        <is>
          <t>Revenge</t>
        </is>
      </c>
      <c r="F23" s="46" t="n"/>
      <c r="G23" s="64" t="inlineStr">
        <is>
          <t>Ice Beam</t>
        </is>
      </c>
      <c r="H23" s="46" t="n"/>
    </row>
    <row r="24">
      <c r="E24" s="50" t="inlineStr">
        <is>
          <t>Payback</t>
        </is>
      </c>
      <c r="F24" s="46" t="n"/>
      <c r="G24" s="61" t="inlineStr">
        <is>
          <t>Brine</t>
        </is>
      </c>
      <c r="H24" s="46" t="n"/>
    </row>
    <row r="25">
      <c r="E25" s="50" t="inlineStr">
        <is>
          <t>Beat Up</t>
        </is>
      </c>
      <c r="F25" s="46" t="n"/>
      <c r="G25" s="60"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
Items: Full Restore</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Smart Trainer</t>
        </is>
      </c>
      <c r="E32" s="55" t="inlineStr">
        <is>
          <t>Toxic</t>
        </is>
      </c>
      <c r="F32" s="46" t="n"/>
      <c r="Q32" s="47" t="inlineStr">
        <is>
          <t>Moves</t>
        </is>
      </c>
    </row>
    <row r="33">
      <c r="E33" s="59" t="inlineStr">
        <is>
          <t>Magical Leaf</t>
        </is>
      </c>
      <c r="F33" s="46" t="n"/>
    </row>
    <row r="34">
      <c r="E34" s="55" t="inlineStr">
        <is>
          <t>Poison Jab</t>
        </is>
      </c>
      <c r="F34" s="46" t="n"/>
    </row>
    <row r="35">
      <c r="E35" s="59"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
Items: Full Restore</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63" t="inlineStr">
        <is>
          <t>Skill Swap</t>
        </is>
      </c>
      <c r="F42" s="46" t="n"/>
      <c r="G42" s="53" t="inlineStr">
        <is>
          <t>Earthquake</t>
        </is>
      </c>
      <c r="H42" s="46" t="n"/>
      <c r="Q42" s="47" t="inlineStr">
        <is>
          <t>Moves</t>
        </is>
      </c>
    </row>
    <row r="43">
      <c r="E43" s="63" t="inlineStr">
        <is>
          <t>Psychic</t>
        </is>
      </c>
      <c r="F43" s="46" t="n"/>
      <c r="G43" s="67" t="inlineStr">
        <is>
          <t>Shadow Ball</t>
        </is>
      </c>
      <c r="H43" s="46" t="n"/>
    </row>
    <row r="44">
      <c r="E44" s="52" t="inlineStr">
        <is>
          <t>Thunderbolt</t>
        </is>
      </c>
      <c r="F44" s="46" t="n"/>
      <c r="G44" s="60" t="inlineStr">
        <is>
          <t>Aerial Ace</t>
        </is>
      </c>
      <c r="H44" s="46" t="n"/>
    </row>
    <row r="45">
      <c r="E45" s="63"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
Items: Full Restore</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Attract</t>
        </is>
      </c>
      <c r="F52" s="46" t="n"/>
      <c r="G52" s="63" t="inlineStr">
        <is>
          <t>Skill Swap</t>
        </is>
      </c>
      <c r="H52" s="46" t="n"/>
      <c r="Q52" s="47" t="inlineStr">
        <is>
          <t>Moves</t>
        </is>
      </c>
    </row>
    <row r="53">
      <c r="E53" s="64" t="inlineStr">
        <is>
          <t>Ice Beam</t>
        </is>
      </c>
      <c r="F53" s="46" t="n"/>
      <c r="G53" s="51" t="inlineStr">
        <is>
          <t>Protect</t>
        </is>
      </c>
      <c r="H53" s="46" t="n"/>
    </row>
    <row r="54">
      <c r="E54" s="52" t="inlineStr">
        <is>
          <t>Thunderbolt</t>
        </is>
      </c>
      <c r="F54" s="46" t="n"/>
      <c r="G54" s="58" t="inlineStr">
        <is>
          <t>Will O Wisp</t>
        </is>
      </c>
      <c r="H54" s="46" t="n"/>
    </row>
    <row r="55">
      <c r="E55" s="58"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c r="Q58" s="44" t="inlineStr">
        <is>
          <t>Items: Full Restore / Full Restore</t>
        </is>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Smart Trainer</t>
        </is>
      </c>
      <c r="E62" s="60" t="inlineStr">
        <is>
          <t>Aerial Ace</t>
        </is>
      </c>
      <c r="F62" s="46" t="n"/>
      <c r="G62" s="51" t="inlineStr">
        <is>
          <t>Sing</t>
        </is>
      </c>
      <c r="H62" s="46" t="n"/>
      <c r="I62" s="59"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9" t="inlineStr">
        <is>
          <t>Leech Seed</t>
        </is>
      </c>
      <c r="J63" s="46" t="n"/>
      <c r="K63" s="52" t="inlineStr">
        <is>
          <t>Thunderbolt</t>
        </is>
      </c>
      <c r="L63" s="46" t="n"/>
      <c r="M63" s="63" t="inlineStr">
        <is>
          <t>Calm Mind</t>
        </is>
      </c>
      <c r="N63" s="46" t="n"/>
    </row>
    <row r="64">
      <c r="E64" s="68" t="inlineStr">
        <is>
          <t>Dragon Breath</t>
        </is>
      </c>
      <c r="F64" s="46" t="n"/>
      <c r="G64" s="51" t="inlineStr">
        <is>
          <t>Charm</t>
        </is>
      </c>
      <c r="H64" s="46" t="n"/>
      <c r="I64" s="59" t="inlineStr">
        <is>
          <t>Giga Drain</t>
        </is>
      </c>
      <c r="J64" s="46" t="n"/>
      <c r="K64" s="51" t="inlineStr">
        <is>
          <t>Tri Attack</t>
        </is>
      </c>
      <c r="L64" s="46" t="n"/>
      <c r="M64" s="63"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3" t="inlineStr">
        <is>
          <t>Future Sight</t>
        </is>
      </c>
      <c r="N65" s="46" t="n"/>
    </row>
    <row r="67" ht="20" customHeight="1">
      <c r="B67" s="40" t="inlineStr">
        <is>
          <t>Rival</t>
        </is>
      </c>
      <c r="C67" s="41" t="n"/>
      <c r="D67" s="41" t="n"/>
      <c r="E67" s="42" t="inlineStr">
        <is>
          <t>Rival Wally (Rematch 1)</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
Items: Full Restore / Full Restore</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Smart Trainer</t>
        </is>
      </c>
      <c r="E72" s="60" t="inlineStr">
        <is>
          <t>Aerial Ace</t>
        </is>
      </c>
      <c r="F72" s="46" t="n"/>
      <c r="G72" s="51" t="inlineStr">
        <is>
          <t>Sing</t>
        </is>
      </c>
      <c r="H72" s="46" t="n"/>
      <c r="I72" s="59"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9" t="inlineStr">
        <is>
          <t>Leech Seed</t>
        </is>
      </c>
      <c r="J73" s="46" t="n"/>
      <c r="K73" s="52" t="inlineStr">
        <is>
          <t>Thunderbolt</t>
        </is>
      </c>
      <c r="L73" s="46" t="n"/>
      <c r="M73" s="63" t="inlineStr">
        <is>
          <t>Calm Mind</t>
        </is>
      </c>
      <c r="N73" s="46" t="n"/>
    </row>
    <row r="74">
      <c r="E74" s="68" t="inlineStr">
        <is>
          <t>Dragon Breath</t>
        </is>
      </c>
      <c r="F74" s="46" t="n"/>
      <c r="G74" s="51" t="inlineStr">
        <is>
          <t>Charm</t>
        </is>
      </c>
      <c r="H74" s="46" t="n"/>
      <c r="I74" s="59" t="inlineStr">
        <is>
          <t>Giga Drain</t>
        </is>
      </c>
      <c r="J74" s="46" t="n"/>
      <c r="K74" s="51" t="inlineStr">
        <is>
          <t>Tri Attack</t>
        </is>
      </c>
      <c r="L74" s="46" t="n"/>
      <c r="M74" s="63"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3"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c r="Q80" s="44" t="inlineStr">
        <is>
          <t>Items: Full Restore</t>
        </is>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Smart Trainer</t>
        </is>
      </c>
      <c r="E84" s="63"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3" t="inlineStr">
        <is>
          <t>Future Sight</t>
        </is>
      </c>
      <c r="H86" s="46" t="n"/>
    </row>
    <row r="87">
      <c r="E87" s="62"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
Items: Full Restore</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Self Destruct</t>
        </is>
      </c>
      <c r="F94" s="46" t="n"/>
      <c r="G94" s="65" t="inlineStr">
        <is>
          <t>Force Palm</t>
        </is>
      </c>
      <c r="H94" s="46" t="n"/>
      <c r="I94" s="58" t="inlineStr">
        <is>
          <t>Fire Punch</t>
        </is>
      </c>
      <c r="J94" s="46" t="n"/>
      <c r="Q94" s="47" t="inlineStr">
        <is>
          <t>Moves</t>
        </is>
      </c>
    </row>
    <row r="95">
      <c r="E95" s="51" t="inlineStr">
        <is>
          <t>Body Slam</t>
        </is>
      </c>
      <c r="F95" s="46" t="n"/>
      <c r="G95" s="63" t="inlineStr">
        <is>
          <t>Psychic</t>
        </is>
      </c>
      <c r="H95" s="46" t="n"/>
      <c r="I95" s="52" t="inlineStr">
        <is>
          <t>Thunder Punch</t>
        </is>
      </c>
      <c r="J95" s="46" t="n"/>
    </row>
    <row r="96">
      <c r="E96" s="55" t="inlineStr">
        <is>
          <t>Smog</t>
        </is>
      </c>
      <c r="F96" s="46" t="n"/>
      <c r="G96" s="63" t="inlineStr">
        <is>
          <t>Teleport</t>
        </is>
      </c>
      <c r="H96" s="46" t="n"/>
      <c r="I96" s="59" t="inlineStr">
        <is>
          <t>Energy Ball</t>
        </is>
      </c>
      <c r="J96" s="46" t="n"/>
    </row>
    <row r="97">
      <c r="E97" s="58" t="inlineStr">
        <is>
          <t>Lava Plume</t>
        </is>
      </c>
      <c r="F97" s="46" t="n"/>
      <c r="G97" s="51" t="inlineStr">
        <is>
          <t>Recover</t>
        </is>
      </c>
      <c r="H97" s="46" t="n"/>
      <c r="I97" s="64"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1" t="inlineStr">
        <is>
          <t>Explosion</t>
        </is>
      </c>
      <c r="F104" s="46" t="n"/>
      <c r="G104" s="51" t="inlineStr">
        <is>
          <t>Explosion</t>
        </is>
      </c>
      <c r="H104" s="46" t="n"/>
      <c r="Q104" s="47" t="inlineStr">
        <is>
          <t>Moves</t>
        </is>
      </c>
    </row>
    <row r="105">
      <c r="E105" s="63" t="inlineStr">
        <is>
          <t>Reflect</t>
        </is>
      </c>
      <c r="F105" s="46" t="n"/>
      <c r="G105" s="63" t="inlineStr">
        <is>
          <t>Reflect</t>
        </is>
      </c>
      <c r="H105" s="46" t="n"/>
    </row>
    <row r="106">
      <c r="E106" s="63" t="inlineStr">
        <is>
          <t>Light Screen</t>
        </is>
      </c>
      <c r="F106" s="46" t="n"/>
      <c r="G106" s="63" t="inlineStr">
        <is>
          <t>Light Screen</t>
        </is>
      </c>
      <c r="H106" s="46" t="n"/>
    </row>
    <row r="107">
      <c r="E107" s="63"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
Items: Full Restore</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51" t="inlineStr">
        <is>
          <t>Quick Attack</t>
        </is>
      </c>
      <c r="F114" s="46" t="n"/>
      <c r="G114" s="55" t="inlineStr">
        <is>
          <t>Poison Fang</t>
        </is>
      </c>
      <c r="H114" s="46" t="n"/>
      <c r="I114" s="63" t="inlineStr">
        <is>
          <t>Miracle Eye</t>
        </is>
      </c>
      <c r="J114" s="46" t="n"/>
      <c r="Q114" s="47" t="inlineStr">
        <is>
          <t>Moves</t>
        </is>
      </c>
    </row>
    <row r="115">
      <c r="E115" s="60" t="inlineStr">
        <is>
          <t>Aerial Ace</t>
        </is>
      </c>
      <c r="F115" s="46" t="n"/>
      <c r="G115" s="66" t="inlineStr">
        <is>
          <t>Iron Head</t>
        </is>
      </c>
      <c r="H115" s="46" t="n"/>
      <c r="I115" s="63" t="inlineStr">
        <is>
          <t>Teleport</t>
        </is>
      </c>
      <c r="J115" s="46" t="n"/>
    </row>
    <row r="116">
      <c r="E116" s="51" t="inlineStr">
        <is>
          <t>Endeavor</t>
        </is>
      </c>
      <c r="F116" s="46" t="n"/>
      <c r="G116" s="50" t="inlineStr">
        <is>
          <t>Super Fang</t>
        </is>
      </c>
      <c r="H116" s="46" t="n"/>
      <c r="I116" s="63"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
Items: Full Restore</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Smart Trainer</t>
        </is>
      </c>
      <c r="E124" s="63"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
Items: Full Restore</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Smart Trainer</t>
        </is>
      </c>
      <c r="E136" s="60" t="inlineStr">
        <is>
          <t>Drill Peck</t>
        </is>
      </c>
      <c r="F136" s="46" t="n"/>
      <c r="G136" s="63"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2"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
Items: Full Restore</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3"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
Items: Full Restore</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3" t="inlineStr">
        <is>
          <t>Psychic</t>
        </is>
      </c>
      <c r="F156" s="46" t="n"/>
      <c r="G156" s="63"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
Items: Full Restore</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Slash</t>
        </is>
      </c>
      <c r="F166" s="46" t="n"/>
      <c r="G166" s="63" t="inlineStr">
        <is>
          <t>Imprison</t>
        </is>
      </c>
      <c r="H166" s="46" t="n"/>
      <c r="I166" s="60"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2" t="inlineStr">
        <is>
          <t>Rock Slide</t>
        </is>
      </c>
      <c r="F168" s="46" t="n"/>
      <c r="G168" s="51" t="inlineStr">
        <is>
          <t>Disable</t>
        </is>
      </c>
      <c r="H168" s="46" t="n"/>
      <c r="I168" s="68" t="inlineStr">
        <is>
          <t>Dragon Pulse</t>
        </is>
      </c>
      <c r="J168" s="46" t="n"/>
    </row>
    <row r="169">
      <c r="E169" s="67" t="inlineStr">
        <is>
          <t>Shadow Claw</t>
        </is>
      </c>
      <c r="F169" s="46" t="n"/>
      <c r="G169" s="58" t="inlineStr">
        <is>
          <t>Flamethrower</t>
        </is>
      </c>
      <c r="H169" s="46" t="n"/>
      <c r="I169" s="59"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
Items: Full Restore</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Smart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2" t="inlineStr">
        <is>
          <t>Rock Blast</t>
        </is>
      </c>
      <c r="H177" s="46" t="n"/>
      <c r="I177" s="55" t="inlineStr">
        <is>
          <t>Swallow</t>
        </is>
      </c>
      <c r="J177" s="46" t="n"/>
    </row>
    <row r="178">
      <c r="E178" s="51" t="inlineStr">
        <is>
          <t>Fake Out</t>
        </is>
      </c>
      <c r="F178" s="46" t="n"/>
      <c r="G178" s="51" t="inlineStr">
        <is>
          <t>Explosion</t>
        </is>
      </c>
      <c r="H178" s="46" t="n"/>
      <c r="I178" s="61" t="inlineStr">
        <is>
          <t>Aqua Tail</t>
        </is>
      </c>
      <c r="J178" s="46" t="n"/>
    </row>
    <row r="179">
      <c r="E179" s="61" t="inlineStr">
        <is>
          <t>Aqua Tail</t>
        </is>
      </c>
      <c r="F179" s="46" t="n"/>
      <c r="G179" s="51" t="inlineStr">
        <is>
          <t>Self Destruct</t>
        </is>
      </c>
      <c r="H179" s="46" t="n"/>
      <c r="I179" s="60"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
Items: Full Restore</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Smart Trainer</t>
        </is>
      </c>
      <c r="E186" s="66" t="inlineStr">
        <is>
          <t>Iron Tail</t>
        </is>
      </c>
      <c r="F186" s="46" t="n"/>
      <c r="G186" s="63" t="inlineStr">
        <is>
          <t>Miracle Eye</t>
        </is>
      </c>
      <c r="H186" s="46" t="n"/>
      <c r="I186" s="52" t="inlineStr">
        <is>
          <t>Discharge</t>
        </is>
      </c>
      <c r="J186" s="46" t="n"/>
      <c r="K186" s="50" t="inlineStr">
        <is>
          <t>Crunch</t>
        </is>
      </c>
      <c r="L186" s="46" t="n"/>
      <c r="Q186" s="47" t="inlineStr">
        <is>
          <t>Moves</t>
        </is>
      </c>
    </row>
    <row r="187">
      <c r="E187" s="60" t="inlineStr">
        <is>
          <t>Drill Peck</t>
        </is>
      </c>
      <c r="F187" s="46" t="n"/>
      <c r="G187" s="63" t="inlineStr">
        <is>
          <t>Teleport</t>
        </is>
      </c>
      <c r="H187" s="46" t="n"/>
      <c r="I187" s="66" t="inlineStr">
        <is>
          <t>Flash Cannon</t>
        </is>
      </c>
      <c r="J187" s="46" t="n"/>
      <c r="K187" s="51" t="inlineStr">
        <is>
          <t>Whirlwind</t>
        </is>
      </c>
      <c r="L187" s="46" t="n"/>
    </row>
    <row r="188">
      <c r="E188" s="53" t="inlineStr">
        <is>
          <t>Drill Run</t>
        </is>
      </c>
      <c r="F188" s="46" t="n"/>
      <c r="G188" s="63"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8"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
Items: Full Restore / Full Restore</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Smart Trainer</t>
        </is>
      </c>
      <c r="E198" s="51" t="inlineStr">
        <is>
          <t>Roar</t>
        </is>
      </c>
      <c r="F198" s="46" t="n"/>
      <c r="G198" s="50" t="inlineStr">
        <is>
          <t>Torment</t>
        </is>
      </c>
      <c r="H198" s="46" t="n"/>
      <c r="I198" s="59" t="inlineStr">
        <is>
          <t>Leech Seed</t>
        </is>
      </c>
      <c r="J198" s="46" t="n"/>
      <c r="K198" s="61" t="inlineStr">
        <is>
          <t>Surf</t>
        </is>
      </c>
      <c r="L198" s="46" t="n"/>
      <c r="M198" s="60"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2" t="inlineStr">
        <is>
          <t>Rock Slide</t>
        </is>
      </c>
      <c r="N199" s="46" t="n"/>
    </row>
    <row r="200">
      <c r="E200" s="53" t="inlineStr">
        <is>
          <t>Sand Attack</t>
        </is>
      </c>
      <c r="F200" s="46" t="n"/>
      <c r="G200" s="51" t="inlineStr">
        <is>
          <t>Swagger</t>
        </is>
      </c>
      <c r="H200" s="46" t="n"/>
      <c r="I200" s="59" t="inlineStr">
        <is>
          <t>Needle Arm</t>
        </is>
      </c>
      <c r="J200" s="46" t="n"/>
      <c r="K200" s="51" t="inlineStr">
        <is>
          <t>Strength</t>
        </is>
      </c>
      <c r="L200" s="46" t="n"/>
      <c r="M200" s="51" t="inlineStr">
        <is>
          <t>Swords Dance</t>
        </is>
      </c>
      <c r="N200" s="46" t="n"/>
    </row>
    <row r="201">
      <c r="E201" s="50" t="inlineStr">
        <is>
          <t>Crunch</t>
        </is>
      </c>
      <c r="F201" s="46" t="n"/>
      <c r="G201" s="63" t="inlineStr">
        <is>
          <t>Extrasensory</t>
        </is>
      </c>
      <c r="H201" s="46" t="n"/>
      <c r="I201" s="59"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
Items: Full Restore / Full Restore</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Smart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3" t="inlineStr">
        <is>
          <t>Psychic</t>
        </is>
      </c>
      <c r="L211" s="46" t="n"/>
      <c r="M211" s="64" t="inlineStr">
        <is>
          <t>Ice Beam</t>
        </is>
      </c>
      <c r="N211" s="46" t="n"/>
    </row>
    <row r="212">
      <c r="E212" s="51" t="inlineStr">
        <is>
          <t>Curse</t>
        </is>
      </c>
      <c r="F212" s="46" t="n"/>
      <c r="G212" s="58" t="inlineStr">
        <is>
          <t>Will O Wisp</t>
        </is>
      </c>
      <c r="H212" s="46" t="n"/>
      <c r="I212" s="67" t="inlineStr">
        <is>
          <t>Night Shade</t>
        </is>
      </c>
      <c r="J212" s="46" t="n"/>
      <c r="K212" s="52" t="inlineStr">
        <is>
          <t>Thunderbolt</t>
        </is>
      </c>
      <c r="L212" s="46" t="n"/>
      <c r="M212" s="62"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
Items: Full Restore / Full Restore</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Smart Trainer</t>
        </is>
      </c>
      <c r="E222" s="51" t="inlineStr">
        <is>
          <t>Encore</t>
        </is>
      </c>
      <c r="F222" s="46" t="n"/>
      <c r="G222" s="63" t="inlineStr">
        <is>
          <t>Light Screen</t>
        </is>
      </c>
      <c r="H222" s="46" t="n"/>
      <c r="I222" s="51" t="inlineStr">
        <is>
          <t>Attract</t>
        </is>
      </c>
      <c r="J222" s="46" t="n"/>
      <c r="K222" s="67" t="inlineStr">
        <is>
          <t>Shadow Ball</t>
        </is>
      </c>
      <c r="L222" s="46" t="n"/>
      <c r="M222" s="61"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4" t="inlineStr">
        <is>
          <t>Hail</t>
        </is>
      </c>
      <c r="F224" s="46" t="n"/>
      <c r="G224" s="64" t="inlineStr">
        <is>
          <t>Icy Wind</t>
        </is>
      </c>
      <c r="H224" s="46" t="n"/>
      <c r="I224" s="64" t="inlineStr">
        <is>
          <t>Hail</t>
        </is>
      </c>
      <c r="J224" s="46" t="n"/>
      <c r="K224" s="64" t="inlineStr">
        <is>
          <t>Hail</t>
        </is>
      </c>
      <c r="L224" s="46" t="n"/>
      <c r="M224" s="64" t="inlineStr">
        <is>
          <t>Ice Beam</t>
        </is>
      </c>
      <c r="N224" s="46" t="n"/>
    </row>
    <row r="225">
      <c r="E225" s="64" t="inlineStr">
        <is>
          <t>Ice Ball</t>
        </is>
      </c>
      <c r="F225" s="46" t="n"/>
      <c r="G225" s="64" t="inlineStr">
        <is>
          <t>Ice Beam</t>
        </is>
      </c>
      <c r="H225" s="46" t="n"/>
      <c r="I225" s="64" t="inlineStr">
        <is>
          <t>Blizzard</t>
        </is>
      </c>
      <c r="J225" s="46" t="n"/>
      <c r="K225" s="64" t="inlineStr">
        <is>
          <t>Ice Beam</t>
        </is>
      </c>
      <c r="L225" s="46" t="n"/>
      <c r="M225" s="64"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
Items: Full Restore / Full Restore</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Smart Trainer</t>
        </is>
      </c>
      <c r="E234" s="62" t="inlineStr">
        <is>
          <t>Rock Tomb</t>
        </is>
      </c>
      <c r="F234" s="46" t="n"/>
      <c r="G234" s="51" t="inlineStr">
        <is>
          <t>Double Edge</t>
        </is>
      </c>
      <c r="H234" s="46" t="n"/>
      <c r="I234" s="51" t="inlineStr">
        <is>
          <t>Smokescreen</t>
        </is>
      </c>
      <c r="J234" s="46" t="n"/>
      <c r="K234" s="58" t="inlineStr">
        <is>
          <t>Flamethrower</t>
        </is>
      </c>
      <c r="L234" s="46" t="n"/>
      <c r="M234" s="58"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1" t="inlineStr">
        <is>
          <t>Surf</t>
        </is>
      </c>
      <c r="J236" s="46" t="n"/>
      <c r="K236" s="68" t="inlineStr">
        <is>
          <t>Dragon Breath</t>
        </is>
      </c>
      <c r="L236" s="46" t="n"/>
      <c r="M236" s="62" t="inlineStr">
        <is>
          <t>Rock Slide</t>
        </is>
      </c>
      <c r="N236" s="46" t="n"/>
    </row>
    <row r="237">
      <c r="E237" s="51" t="inlineStr">
        <is>
          <t>Double Edge</t>
        </is>
      </c>
      <c r="F237" s="46" t="n"/>
      <c r="G237" s="60"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c r="Q242" s="44" t="inlineStr">
        <is>
          <t>Items: Full Restore / Full Restore / Full Restore / Full Restore</t>
        </is>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Smart Trainer</t>
        </is>
      </c>
      <c r="E246" s="61" t="inlineStr">
        <is>
          <t>Rain Dance</t>
        </is>
      </c>
      <c r="F246" s="46" t="n"/>
      <c r="G246" s="55" t="inlineStr">
        <is>
          <t>Toxic</t>
        </is>
      </c>
      <c r="H246" s="46" t="n"/>
      <c r="I246" s="59"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1" t="inlineStr">
        <is>
          <t>Water Spout</t>
        </is>
      </c>
      <c r="F247" s="46" t="n"/>
      <c r="G247" s="61" t="inlineStr">
        <is>
          <t>Hydro Pump</t>
        </is>
      </c>
      <c r="H247" s="46" t="n"/>
      <c r="I247" s="61" t="inlineStr">
        <is>
          <t>Surf</t>
        </is>
      </c>
      <c r="J247" s="46" t="n"/>
      <c r="K247" s="61" t="inlineStr">
        <is>
          <t>Surf</t>
        </is>
      </c>
      <c r="L247" s="46" t="n"/>
      <c r="M247" s="53" t="inlineStr">
        <is>
          <t>Earthquake</t>
        </is>
      </c>
      <c r="N247" s="46" t="n"/>
      <c r="O247" s="61" t="inlineStr">
        <is>
          <t>Surf</t>
        </is>
      </c>
      <c r="P247" s="46" t="n"/>
    </row>
    <row r="248">
      <c r="E248" s="51" t="inlineStr">
        <is>
          <t>Double Edge</t>
        </is>
      </c>
      <c r="F248" s="46" t="n"/>
      <c r="G248" s="55" t="inlineStr">
        <is>
          <t>Sludge Bomb</t>
        </is>
      </c>
      <c r="H248" s="46" t="n"/>
      <c r="I248" s="59" t="inlineStr">
        <is>
          <t>Leech Seed</t>
        </is>
      </c>
      <c r="J248" s="46" t="n"/>
      <c r="K248" s="63" t="inlineStr">
        <is>
          <t>Amnesia</t>
        </is>
      </c>
      <c r="L248" s="46" t="n"/>
      <c r="M248" s="51" t="inlineStr">
        <is>
          <t>Hyper Beam</t>
        </is>
      </c>
      <c r="N248" s="46" t="n"/>
      <c r="O248" s="64" t="inlineStr">
        <is>
          <t>Ice Beam</t>
        </is>
      </c>
      <c r="P248" s="46" t="n"/>
    </row>
    <row r="249">
      <c r="E249" s="64" t="inlineStr">
        <is>
          <t>Blizzard</t>
        </is>
      </c>
      <c r="F249" s="46" t="n"/>
      <c r="G249" s="64" t="inlineStr">
        <is>
          <t>Ice Beam</t>
        </is>
      </c>
      <c r="H249" s="46" t="n"/>
      <c r="I249" s="51" t="inlineStr">
        <is>
          <t>Double Team</t>
        </is>
      </c>
      <c r="J249" s="46" t="n"/>
      <c r="K249" s="51" t="inlineStr">
        <is>
          <t>Hyper Beam</t>
        </is>
      </c>
      <c r="L249" s="46" t="n"/>
      <c r="M249" s="61"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Smart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
Items: Full Restore</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Smart Trainer</t>
        </is>
      </c>
      <c r="E22" s="51" t="inlineStr">
        <is>
          <t>Body Slam</t>
        </is>
      </c>
      <c r="F22" s="46" t="n"/>
      <c r="Q22" s="47" t="inlineStr">
        <is>
          <t>Moves</t>
        </is>
      </c>
    </row>
    <row r="23">
      <c r="E23" s="66" t="inlineStr">
        <is>
          <t>Iron Tail</t>
        </is>
      </c>
      <c r="F23" s="46" t="n"/>
    </row>
    <row r="24">
      <c r="E24" s="61"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Sweet Kiss</t>
        </is>
      </c>
      <c r="F32" s="46" t="n"/>
      <c r="G32" s="51" t="inlineStr">
        <is>
          <t>Sweet Kiss</t>
        </is>
      </c>
      <c r="H32" s="46" t="n"/>
      <c r="Q32" s="47" t="inlineStr">
        <is>
          <t>Moves</t>
        </is>
      </c>
    </row>
    <row r="33">
      <c r="E33" s="61" t="inlineStr">
        <is>
          <t>Brine</t>
        </is>
      </c>
      <c r="F33" s="46" t="n"/>
      <c r="G33" s="61"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Smart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4" t="inlineStr">
        <is>
          <t>Ice Beam</t>
        </is>
      </c>
      <c r="H45" s="46" t="n"/>
      <c r="I45" s="51" t="inlineStr">
        <is>
          <t>Smelling Salts</t>
        </is>
      </c>
      <c r="J45" s="46" t="n"/>
    </row>
    <row r="46">
      <c r="E46" s="52" t="inlineStr">
        <is>
          <t>Thunder Punch</t>
        </is>
      </c>
      <c r="F46" s="46" t="n"/>
      <c r="G46" s="61" t="inlineStr">
        <is>
          <t>Brine</t>
        </is>
      </c>
      <c r="H46" s="46" t="n"/>
      <c r="I46" s="65" t="inlineStr">
        <is>
          <t>Submission</t>
        </is>
      </c>
      <c r="J46" s="46" t="n"/>
    </row>
    <row r="47">
      <c r="E47" s="64" t="inlineStr">
        <is>
          <t>Ice Punch</t>
        </is>
      </c>
      <c r="F47" s="46" t="n"/>
      <c r="G47" s="60" t="inlineStr">
        <is>
          <t>Air Slash</t>
        </is>
      </c>
      <c r="H47" s="46" t="n"/>
      <c r="I47" s="62"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0" t="inlineStr">
        <is>
          <t>Crunch</t>
        </is>
      </c>
      <c r="F56" s="46" t="n"/>
      <c r="G56" s="50" t="inlineStr">
        <is>
          <t>Crunch</t>
        </is>
      </c>
      <c r="H56" s="46" t="n"/>
      <c r="Q56" s="47" t="inlineStr">
        <is>
          <t>Moves</t>
        </is>
      </c>
    </row>
    <row r="57">
      <c r="E57" s="58" t="inlineStr">
        <is>
          <t>Flame Wheel</t>
        </is>
      </c>
      <c r="F57" s="46" t="n"/>
      <c r="G57" s="58"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
Items: Full Restore</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Smart Trainer</t>
        </is>
      </c>
      <c r="E66" s="55" t="inlineStr">
        <is>
          <t>Toxic</t>
        </is>
      </c>
      <c r="F66" s="46" t="n"/>
      <c r="Q66" s="47" t="inlineStr">
        <is>
          <t>Moves</t>
        </is>
      </c>
    </row>
    <row r="67">
      <c r="E67" s="59" t="inlineStr">
        <is>
          <t>Magical Leaf</t>
        </is>
      </c>
      <c r="F67" s="46" t="n"/>
    </row>
    <row r="68">
      <c r="E68" s="55" t="inlineStr">
        <is>
          <t>Poison Jab</t>
        </is>
      </c>
      <c r="F68" s="46" t="n"/>
    </row>
    <row r="69">
      <c r="E69" s="59"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Smart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Smart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2" t="inlineStr">
        <is>
          <t>Rock Slide</t>
        </is>
      </c>
      <c r="H90" s="46" t="n"/>
    </row>
    <row r="91">
      <c r="E91" s="61"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87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384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Twins</t>
        </is>
      </c>
      <c r="C7" s="41" t="n"/>
      <c r="D7" s="41" t="n"/>
      <c r="E7" s="42" t="inlineStr">
        <is>
          <t>Twins Amy &amp; Liv</t>
        </is>
      </c>
      <c r="F7" s="41" t="n"/>
      <c r="G7" s="41" t="n"/>
      <c r="H7" s="41" t="n"/>
      <c r="I7" s="41" t="n"/>
      <c r="J7" s="41" t="n"/>
      <c r="K7" s="41" t="n"/>
      <c r="L7" s="41" t="n"/>
      <c r="M7" s="41" t="n"/>
      <c r="N7" s="41" t="n"/>
      <c r="O7" s="41" t="n"/>
      <c r="P7" s="41" t="n"/>
      <c r="Q7" s="41" t="n"/>
    </row>
    <row r="8" ht="69" customHeight="1">
      <c r="E8" s="43">
        <f>IFERROR(_xlfn.IMAGE("https://play.pokemonshowdown.com/sprites/gen5/plusle.png"),"")</f>
        <v/>
      </c>
      <c r="G8" s="43">
        <f>IFERROR(_xlfn.IMAGE("https://play.pokemonshowdown.com/sprites/gen5/minun.png"),"")</f>
        <v/>
      </c>
      <c r="Q8" s="44" t="inlineStr">
        <is>
          <t>DOUBLE BATTLE
Forced on sight (range 1)</t>
        </is>
      </c>
    </row>
    <row r="9">
      <c r="E9" s="45" t="inlineStr">
        <is>
          <t>Lv 15 Plusle</t>
        </is>
      </c>
      <c r="F9" s="46" t="n"/>
      <c r="G9" s="45" t="inlineStr">
        <is>
          <t>Lv 15 Minun</t>
        </is>
      </c>
      <c r="H9" s="46" t="n"/>
      <c r="Q9" s="47" t="inlineStr">
        <is>
          <t>Pokémon</t>
        </is>
      </c>
    </row>
    <row r="10">
      <c r="E10" s="48" t="inlineStr">
        <is>
          <t>Timid</t>
        </is>
      </c>
      <c r="F10" s="48" t="inlineStr">
        <is>
          <t>Plus</t>
        </is>
      </c>
      <c r="G10" s="48" t="inlineStr">
        <is>
          <t>Timid</t>
        </is>
      </c>
      <c r="H10" s="48" t="inlineStr">
        <is>
          <t>Minus</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2" t="inlineStr">
        <is>
          <t>Thunder Wave</t>
        </is>
      </c>
      <c r="F12" s="46" t="n"/>
      <c r="G12" s="52" t="inlineStr">
        <is>
          <t>Thunder Wave</t>
        </is>
      </c>
      <c r="H12" s="46" t="n"/>
      <c r="Q12" s="47" t="inlineStr">
        <is>
          <t>Moves</t>
        </is>
      </c>
    </row>
    <row r="13">
      <c r="E13" s="51" t="inlineStr">
        <is>
          <t>Quick Attack</t>
        </is>
      </c>
      <c r="F13" s="46" t="n"/>
      <c r="G13" s="51" t="inlineStr">
        <is>
          <t>Quick Attack</t>
        </is>
      </c>
      <c r="H13" s="46" t="n"/>
    </row>
    <row r="14">
      <c r="E14" s="51" t="inlineStr">
        <is>
          <t>Helping Hand</t>
        </is>
      </c>
      <c r="F14" s="46" t="n"/>
      <c r="G14" s="51" t="inlineStr">
        <is>
          <t>Helping Hand</t>
        </is>
      </c>
      <c r="H14" s="46" t="n"/>
    </row>
    <row r="15">
      <c r="E15" s="52" t="inlineStr">
        <is>
          <t>Thunder Punch</t>
        </is>
      </c>
      <c r="F15" s="46" t="n"/>
      <c r="G15" s="52" t="inlineStr">
        <is>
          <t>Thunder Punch</t>
        </is>
      </c>
      <c r="H15" s="46" t="n"/>
    </row>
    <row r="16">
      <c r="E16" s="57" t="inlineStr">
        <is>
          <t>Note: Moved out of Split 1 (Route 103, across the water). Assign to a later split.</t>
        </is>
      </c>
    </row>
    <row r="18" ht="20" customHeight="1">
      <c r="B18" s="40" t="inlineStr">
        <is>
          <t>Fisherman</t>
        </is>
      </c>
      <c r="C18" s="41" t="n"/>
      <c r="D18" s="41" t="n"/>
      <c r="E18" s="42" t="inlineStr">
        <is>
          <t>Fisherman Andrew</t>
        </is>
      </c>
      <c r="F18" s="41" t="n"/>
      <c r="G18" s="41" t="n"/>
      <c r="H18" s="41" t="n"/>
      <c r="I18" s="41" t="n"/>
      <c r="J18" s="41" t="n"/>
      <c r="K18" s="41" t="n"/>
      <c r="L18" s="41" t="n"/>
      <c r="M18" s="41" t="n"/>
      <c r="N18" s="41" t="n"/>
      <c r="O18" s="41" t="n"/>
      <c r="P18" s="41" t="n"/>
      <c r="Q18" s="41" t="n"/>
    </row>
    <row r="19" ht="69" customHeight="1">
      <c r="E19" s="43">
        <f>IFERROR(_xlfn.IMAGE("https://play.pokemonshowdown.com/sprites/gen5/magikarp.png"),"")</f>
        <v/>
      </c>
      <c r="G19" s="43">
        <f>IFERROR(_xlfn.IMAGE("https://play.pokemonshowdown.com/sprites/gen5/tentacool.png"),"")</f>
        <v/>
      </c>
      <c r="I19" s="43">
        <f>IFERROR(_xlfn.IMAGE("https://play.pokemonshowdown.com/sprites/gen5/magikarp.png"),"")</f>
        <v/>
      </c>
      <c r="Q19" s="44" t="inlineStr">
        <is>
          <t>Forced on sight (range 3)</t>
        </is>
      </c>
    </row>
    <row r="20">
      <c r="E20" s="45" t="inlineStr">
        <is>
          <t>Lv 5 Magikarp</t>
        </is>
      </c>
      <c r="F20" s="46" t="n"/>
      <c r="G20" s="45" t="inlineStr">
        <is>
          <t>Lv 10 Tentacool</t>
        </is>
      </c>
      <c r="H20" s="46" t="n"/>
      <c r="I20" s="45" t="inlineStr">
        <is>
          <t>Lv 15 Magikarp</t>
        </is>
      </c>
      <c r="J20" s="46" t="n"/>
      <c r="Q20" s="47" t="inlineStr">
        <is>
          <t>Pokémon</t>
        </is>
      </c>
    </row>
    <row r="21">
      <c r="E21" s="48" t="inlineStr">
        <is>
          <t>Modest</t>
        </is>
      </c>
      <c r="F21" s="48" t="inlineStr">
        <is>
          <t>Swift Swim</t>
        </is>
      </c>
      <c r="G21" s="48" t="inlineStr">
        <is>
          <t>Modest</t>
        </is>
      </c>
      <c r="H21" s="48" t="inlineStr">
        <is>
          <t>Rain Dish</t>
        </is>
      </c>
      <c r="I21" s="48" t="inlineStr">
        <is>
          <t>Modest</t>
        </is>
      </c>
      <c r="J21" s="48" t="inlineStr">
        <is>
          <t>Swift Swim</t>
        </is>
      </c>
      <c r="Q21" s="47" t="inlineStr">
        <is>
          <t>Nature / Ability</t>
        </is>
      </c>
    </row>
    <row r="22">
      <c r="B22" s="47" t="inlineStr">
        <is>
          <t>AI Flags:</t>
        </is>
      </c>
      <c r="E22" s="49" t="inlineStr">
        <is>
          <t>(None)</t>
        </is>
      </c>
      <c r="F22" s="46" t="n"/>
      <c r="G22" s="49" t="inlineStr">
        <is>
          <t>(None)</t>
        </is>
      </c>
      <c r="H22" s="46" t="n"/>
      <c r="I22" s="49" t="inlineStr">
        <is>
          <t>(None)</t>
        </is>
      </c>
      <c r="J22" s="46" t="n"/>
      <c r="Q22" s="47" t="inlineStr">
        <is>
          <t>Item</t>
        </is>
      </c>
    </row>
    <row r="23">
      <c r="B23" s="44" t="inlineStr">
        <is>
          <t>Smart Trainer</t>
        </is>
      </c>
      <c r="E23" s="51" t="inlineStr">
        <is>
          <t>Tackle</t>
        </is>
      </c>
      <c r="F23" s="46" t="n"/>
      <c r="G23" s="55" t="inlineStr">
        <is>
          <t>Poison Sting</t>
        </is>
      </c>
      <c r="H23" s="46" t="n"/>
      <c r="I23" s="51" t="inlineStr">
        <is>
          <t>Tackle</t>
        </is>
      </c>
      <c r="J23" s="46" t="n"/>
      <c r="Q23" s="47" t="inlineStr">
        <is>
          <t>Moves</t>
        </is>
      </c>
    </row>
    <row r="24">
      <c r="E24" s="56" t="inlineStr">
        <is>
          <t>-</t>
        </is>
      </c>
      <c r="F24" s="46" t="n"/>
      <c r="G24" s="55" t="inlineStr">
        <is>
          <t>Acid</t>
        </is>
      </c>
      <c r="H24" s="46" t="n"/>
      <c r="I24" s="51" t="inlineStr">
        <is>
          <t>Flail</t>
        </is>
      </c>
      <c r="J24" s="46" t="n"/>
    </row>
    <row r="25">
      <c r="E25" s="56" t="inlineStr">
        <is>
          <t>-</t>
        </is>
      </c>
      <c r="F25" s="46" t="n"/>
      <c r="G25" s="63" t="inlineStr">
        <is>
          <t>Psybeam</t>
        </is>
      </c>
      <c r="H25" s="46" t="n"/>
      <c r="I25" s="56" t="inlineStr">
        <is>
          <t>-</t>
        </is>
      </c>
      <c r="J25" s="46" t="n"/>
    </row>
    <row r="26">
      <c r="E26" s="56" t="inlineStr">
        <is>
          <t>-</t>
        </is>
      </c>
      <c r="F26" s="46" t="n"/>
      <c r="G26" s="56" t="inlineStr">
        <is>
          <t>-</t>
        </is>
      </c>
      <c r="H26" s="46" t="n"/>
      <c r="I26" s="56" t="inlineStr">
        <is>
          <t>-</t>
        </is>
      </c>
      <c r="J26" s="46" t="n"/>
    </row>
    <row r="27">
      <c r="E27" s="57" t="inlineStr">
        <is>
          <t>Note: Moved out of Split 1 (Route 103, across the water). Assign to a later split.</t>
        </is>
      </c>
    </row>
    <row r="29" ht="20" customHeight="1">
      <c r="B29" s="40" t="inlineStr">
        <is>
          <t>Aroma Lady</t>
        </is>
      </c>
      <c r="C29" s="41" t="n"/>
      <c r="D29" s="41" t="n"/>
      <c r="E29" s="42" t="inlineStr">
        <is>
          <t>Aroma Lady Daisy</t>
        </is>
      </c>
      <c r="F29" s="41" t="n"/>
      <c r="G29" s="41" t="n"/>
      <c r="H29" s="41" t="n"/>
      <c r="I29" s="41" t="n"/>
      <c r="J29" s="41" t="n"/>
      <c r="K29" s="41" t="n"/>
      <c r="L29" s="41" t="n"/>
      <c r="M29" s="41" t="n"/>
      <c r="N29" s="41" t="n"/>
      <c r="O29" s="41" t="n"/>
      <c r="P29" s="41" t="n"/>
      <c r="Q29" s="41" t="n"/>
    </row>
    <row r="30" ht="69" customHeight="1">
      <c r="E30" s="43">
        <f>IFERROR(_xlfn.IMAGE("https://play.pokemonshowdown.com/sprites/gen5/shroomish.png"),"")</f>
        <v/>
      </c>
      <c r="G30" s="43">
        <f>IFERROR(_xlfn.IMAGE("https://play.pokemonshowdown.com/sprites/gen5/roselia.png"),"")</f>
        <v/>
      </c>
      <c r="Q30" s="44" t="inlineStr">
        <is>
          <t>Forced on sight (range 3)</t>
        </is>
      </c>
    </row>
    <row r="31">
      <c r="E31" s="45" t="inlineStr">
        <is>
          <t>Lv 14 Shroomish</t>
        </is>
      </c>
      <c r="F31" s="46" t="n"/>
      <c r="G31" s="45" t="inlineStr">
        <is>
          <t>Lv 14 Roselia</t>
        </is>
      </c>
      <c r="H31" s="46" t="n"/>
      <c r="Q31" s="47" t="inlineStr">
        <is>
          <t>Pokémon</t>
        </is>
      </c>
    </row>
    <row r="32">
      <c r="E32" s="48" t="inlineStr">
        <is>
          <t>Adamant</t>
        </is>
      </c>
      <c r="F32" s="48" t="inlineStr">
        <is>
          <t>Poison Heal</t>
        </is>
      </c>
      <c r="G32" s="48" t="inlineStr">
        <is>
          <t>Modest</t>
        </is>
      </c>
      <c r="H32" s="48" t="inlineStr">
        <is>
          <t>Natural Cure</t>
        </is>
      </c>
      <c r="Q32" s="47" t="inlineStr">
        <is>
          <t>Nature / Ability</t>
        </is>
      </c>
    </row>
    <row r="33">
      <c r="B33" s="47" t="inlineStr">
        <is>
          <t>AI Flags:</t>
        </is>
      </c>
      <c r="E33" s="49" t="inlineStr">
        <is>
          <t>(None)</t>
        </is>
      </c>
      <c r="F33" s="46" t="n"/>
      <c r="G33" s="49" t="inlineStr">
        <is>
          <t>(None)</t>
        </is>
      </c>
      <c r="H33" s="46" t="n"/>
      <c r="Q33" s="47" t="inlineStr">
        <is>
          <t>Item</t>
        </is>
      </c>
    </row>
    <row r="34">
      <c r="B34" s="44" t="inlineStr">
        <is>
          <t>Smart Trainer</t>
        </is>
      </c>
      <c r="E34" s="55" t="inlineStr">
        <is>
          <t>Poison Powder</t>
        </is>
      </c>
      <c r="F34" s="46" t="n"/>
      <c r="G34" s="59" t="inlineStr">
        <is>
          <t>Mega Drain</t>
        </is>
      </c>
      <c r="H34" s="46" t="n"/>
      <c r="Q34" s="47" t="inlineStr">
        <is>
          <t>Moves</t>
        </is>
      </c>
    </row>
    <row r="35">
      <c r="E35" s="59" t="inlineStr">
        <is>
          <t>Mega Drain</t>
        </is>
      </c>
      <c r="F35" s="46" t="n"/>
      <c r="G35" s="55" t="inlineStr">
        <is>
          <t>Poison Sting</t>
        </is>
      </c>
      <c r="H35" s="46" t="n"/>
    </row>
    <row r="36">
      <c r="E36" s="51" t="inlineStr">
        <is>
          <t>Take Down</t>
        </is>
      </c>
      <c r="F36" s="46" t="n"/>
      <c r="G36" s="54" t="inlineStr">
        <is>
          <t>Twineedle</t>
        </is>
      </c>
      <c r="H36" s="46" t="n"/>
    </row>
    <row r="37">
      <c r="E37" s="59" t="inlineStr">
        <is>
          <t>Stun Spore</t>
        </is>
      </c>
      <c r="F37" s="46" t="n"/>
      <c r="G37" s="59" t="inlineStr">
        <is>
          <t>Stun Spore</t>
        </is>
      </c>
      <c r="H37" s="46" t="n"/>
    </row>
    <row r="38">
      <c r="E38" s="57" t="inlineStr">
        <is>
          <t>Note: Moved out of Split 1 (Route 103, across the water). Assign to a later split.</t>
        </is>
      </c>
    </row>
    <row r="40" ht="20" customHeight="1">
      <c r="B40" s="40" t="inlineStr">
        <is>
          <t>Swimmer F</t>
        </is>
      </c>
      <c r="C40" s="41" t="n"/>
      <c r="D40" s="41" t="n"/>
      <c r="E40" s="42" t="inlineStr">
        <is>
          <t>Swimmer F Isabelle</t>
        </is>
      </c>
      <c r="F40" s="41" t="n"/>
      <c r="G40" s="41" t="n"/>
      <c r="H40" s="41" t="n"/>
      <c r="I40" s="41" t="n"/>
      <c r="J40" s="41" t="n"/>
      <c r="K40" s="41" t="n"/>
      <c r="L40" s="41" t="n"/>
      <c r="M40" s="41" t="n"/>
      <c r="N40" s="41" t="n"/>
      <c r="O40" s="41" t="n"/>
      <c r="P40" s="41" t="n"/>
      <c r="Q40" s="41" t="n"/>
    </row>
    <row r="41" ht="69" customHeight="1">
      <c r="E41" s="43">
        <f>IFERROR(_xlfn.IMAGE("https://play.pokemonshowdown.com/sprites/gen5/marill.png"),"")</f>
        <v/>
      </c>
      <c r="Q41" s="44" t="inlineStr">
        <is>
          <t>Forced on sight (range 5)</t>
        </is>
      </c>
    </row>
    <row r="42">
      <c r="E42" s="45" t="inlineStr">
        <is>
          <t>Lv 15 Marill</t>
        </is>
      </c>
      <c r="F42" s="46" t="n"/>
      <c r="Q42" s="47" t="inlineStr">
        <is>
          <t>Pokémon</t>
        </is>
      </c>
    </row>
    <row r="43">
      <c r="E43" s="48" t="inlineStr">
        <is>
          <t>Adamant</t>
        </is>
      </c>
      <c r="F43" s="48" t="inlineStr">
        <is>
          <t>Huge Power</t>
        </is>
      </c>
      <c r="Q43" s="47" t="inlineStr">
        <is>
          <t>Nature / Ability</t>
        </is>
      </c>
    </row>
    <row r="44">
      <c r="B44" s="47" t="inlineStr">
        <is>
          <t>AI Flags:</t>
        </is>
      </c>
      <c r="E44" s="49" t="inlineStr">
        <is>
          <t>(None)</t>
        </is>
      </c>
      <c r="F44" s="46" t="n"/>
      <c r="Q44" s="47" t="inlineStr">
        <is>
          <t>Item</t>
        </is>
      </c>
    </row>
    <row r="45">
      <c r="B45" s="44" t="inlineStr">
        <is>
          <t>Smart Trainer</t>
        </is>
      </c>
      <c r="E45" s="51" t="inlineStr">
        <is>
          <t>Present</t>
        </is>
      </c>
      <c r="F45" s="46" t="n"/>
      <c r="Q45" s="47" t="inlineStr">
        <is>
          <t>Moves</t>
        </is>
      </c>
    </row>
    <row r="46">
      <c r="E46" s="61" t="inlineStr">
        <is>
          <t>Water Gun</t>
        </is>
      </c>
      <c r="F46" s="46" t="n"/>
    </row>
    <row r="47">
      <c r="E47" s="56" t="inlineStr">
        <is>
          <t>-</t>
        </is>
      </c>
      <c r="F47" s="46" t="n"/>
    </row>
    <row r="48">
      <c r="E48" s="56" t="inlineStr">
        <is>
          <t>-</t>
        </is>
      </c>
      <c r="F48" s="46" t="n"/>
    </row>
    <row r="49">
      <c r="E49" s="57" t="inlineStr">
        <is>
          <t>Note: Moved out of Split 1 (Route 103, across the water). Assign to a later split.</t>
        </is>
      </c>
    </row>
    <row r="51" ht="20" customHeight="1">
      <c r="B51" s="40" t="inlineStr">
        <is>
          <t>Guitarist</t>
        </is>
      </c>
      <c r="C51" s="41" t="n"/>
      <c r="D51" s="41" t="n"/>
      <c r="E51" s="42" t="inlineStr">
        <is>
          <t>Guitarist Marcos</t>
        </is>
      </c>
      <c r="F51" s="41" t="n"/>
      <c r="G51" s="41" t="n"/>
      <c r="H51" s="41" t="n"/>
      <c r="I51" s="41" t="n"/>
      <c r="J51" s="41" t="n"/>
      <c r="K51" s="41" t="n"/>
      <c r="L51" s="41" t="n"/>
      <c r="M51" s="41" t="n"/>
      <c r="N51" s="41" t="n"/>
      <c r="O51" s="41" t="n"/>
      <c r="P51" s="41" t="n"/>
      <c r="Q51" s="41" t="n"/>
    </row>
    <row r="52" ht="69" customHeight="1">
      <c r="E52" s="43">
        <f>IFERROR(_xlfn.IMAGE("https://play.pokemonshowdown.com/sprites/gen5/voltorb.png"),"")</f>
        <v/>
      </c>
      <c r="Q52" s="44" t="inlineStr">
        <is>
          <t>Forced on sight (range 2)</t>
        </is>
      </c>
    </row>
    <row r="53">
      <c r="E53" s="45" t="inlineStr">
        <is>
          <t>Lv 15 Voltorb</t>
        </is>
      </c>
      <c r="F53" s="46" t="n"/>
      <c r="Q53" s="47" t="inlineStr">
        <is>
          <t>Pokémon</t>
        </is>
      </c>
    </row>
    <row r="54">
      <c r="E54" s="48" t="inlineStr">
        <is>
          <t>Timid</t>
        </is>
      </c>
      <c r="F54" s="48" t="inlineStr">
        <is>
          <t>Aftermath</t>
        </is>
      </c>
      <c r="Q54" s="47" t="inlineStr">
        <is>
          <t>Nature / Ability</t>
        </is>
      </c>
    </row>
    <row r="55">
      <c r="B55" s="47" t="inlineStr">
        <is>
          <t>AI Flags:</t>
        </is>
      </c>
      <c r="E55" s="49" t="inlineStr">
        <is>
          <t>(None)</t>
        </is>
      </c>
      <c r="F55" s="46" t="n"/>
      <c r="Q55" s="47" t="inlineStr">
        <is>
          <t>Item</t>
        </is>
      </c>
    </row>
    <row r="56">
      <c r="B56" s="44" t="inlineStr">
        <is>
          <t>Smart Trainer</t>
        </is>
      </c>
      <c r="E56" s="52" t="inlineStr">
        <is>
          <t>Thunder Shock</t>
        </is>
      </c>
      <c r="F56" s="46" t="n"/>
      <c r="Q56" s="47" t="inlineStr">
        <is>
          <t>Moves</t>
        </is>
      </c>
    </row>
    <row r="57">
      <c r="E57" s="51" t="inlineStr">
        <is>
          <t>Tackle</t>
        </is>
      </c>
      <c r="F57" s="46" t="n"/>
    </row>
    <row r="58">
      <c r="E58" s="52" t="inlineStr">
        <is>
          <t>Shock Wave</t>
        </is>
      </c>
      <c r="F58" s="46" t="n"/>
    </row>
    <row r="59">
      <c r="E59" s="51" t="inlineStr">
        <is>
          <t>Sonic Boom</t>
        </is>
      </c>
      <c r="F59" s="46" t="n"/>
    </row>
    <row r="60">
      <c r="E60" s="57" t="inlineStr">
        <is>
          <t>Note: Moved out of Split 1 (Route 103, across the water). Assign to a later split.</t>
        </is>
      </c>
    </row>
    <row r="62" ht="20" customHeight="1">
      <c r="B62" s="40" t="inlineStr">
        <is>
          <t>Pokefan</t>
        </is>
      </c>
      <c r="C62" s="41" t="n"/>
      <c r="D62" s="41" t="n"/>
      <c r="E62" s="42" t="inlineStr">
        <is>
          <t>Pokefan Miguel</t>
        </is>
      </c>
      <c r="F62" s="41" t="n"/>
      <c r="G62" s="41" t="n"/>
      <c r="H62" s="41" t="n"/>
      <c r="I62" s="41" t="n"/>
      <c r="J62" s="41" t="n"/>
      <c r="K62" s="41" t="n"/>
      <c r="L62" s="41" t="n"/>
      <c r="M62" s="41" t="n"/>
      <c r="N62" s="41" t="n"/>
      <c r="O62" s="41" t="n"/>
      <c r="P62" s="41" t="n"/>
      <c r="Q62" s="41" t="n"/>
    </row>
    <row r="63" ht="69" customHeight="1">
      <c r="E63" s="43">
        <f>IFERROR(_xlfn.IMAGE("https://play.pokemonshowdown.com/sprites/gen5/skitty.png"),"")</f>
        <v/>
      </c>
      <c r="Q63" s="44" t="inlineStr">
        <is>
          <t>Forced on sight (range 5)</t>
        </is>
      </c>
    </row>
    <row r="64">
      <c r="E64" s="45" t="inlineStr">
        <is>
          <t>Lv 15 Skitty</t>
        </is>
      </c>
      <c r="F64" s="46" t="n"/>
      <c r="Q64" s="47" t="inlineStr">
        <is>
          <t>Pokémon</t>
        </is>
      </c>
    </row>
    <row r="65">
      <c r="E65" s="48" t="inlineStr">
        <is>
          <t>Adamant</t>
        </is>
      </c>
      <c r="F65" s="48" t="inlineStr">
        <is>
          <t>Cute Charm</t>
        </is>
      </c>
      <c r="Q65" s="47" t="inlineStr">
        <is>
          <t>Nature / Ability</t>
        </is>
      </c>
    </row>
    <row r="66">
      <c r="B66" s="47" t="inlineStr">
        <is>
          <t>AI Flags:</t>
        </is>
      </c>
      <c r="E66" s="49" t="inlineStr">
        <is>
          <t>Oran Berry</t>
        </is>
      </c>
      <c r="F66" s="46" t="n"/>
      <c r="Q66" s="47" t="inlineStr">
        <is>
          <t>Item</t>
        </is>
      </c>
    </row>
    <row r="67">
      <c r="B67" s="44" t="inlineStr">
        <is>
          <t>Smart Trainer</t>
        </is>
      </c>
      <c r="E67" s="51" t="inlineStr">
        <is>
          <t>Foresight</t>
        </is>
      </c>
      <c r="F67" s="46" t="n"/>
      <c r="Q67" s="47" t="inlineStr">
        <is>
          <t>Moves</t>
        </is>
      </c>
    </row>
    <row r="68">
      <c r="E68" s="51" t="inlineStr">
        <is>
          <t>Attract</t>
        </is>
      </c>
      <c r="F68" s="46" t="n"/>
    </row>
    <row r="69">
      <c r="E69" s="51" t="inlineStr">
        <is>
          <t>Sing</t>
        </is>
      </c>
      <c r="F69" s="46" t="n"/>
    </row>
    <row r="70">
      <c r="E70" s="51" t="inlineStr">
        <is>
          <t>Double Slap</t>
        </is>
      </c>
      <c r="F70" s="46" t="n"/>
    </row>
    <row r="71">
      <c r="E71" s="57" t="inlineStr">
        <is>
          <t>Note: Moved out of Split 1 (Route 103, across the water). Assign to a later split.</t>
        </is>
      </c>
    </row>
    <row r="73" ht="20" customHeight="1">
      <c r="B73" s="40" t="inlineStr">
        <is>
          <t>Swimmer M</t>
        </is>
      </c>
      <c r="C73" s="41" t="n"/>
      <c r="D73" s="41" t="n"/>
      <c r="E73" s="42" t="inlineStr">
        <is>
          <t>Swimmer M Pete</t>
        </is>
      </c>
      <c r="F73" s="41" t="n"/>
      <c r="G73" s="41" t="n"/>
      <c r="H73" s="41" t="n"/>
      <c r="I73" s="41" t="n"/>
      <c r="J73" s="41" t="n"/>
      <c r="K73" s="41" t="n"/>
      <c r="L73" s="41" t="n"/>
      <c r="M73" s="41" t="n"/>
      <c r="N73" s="41" t="n"/>
      <c r="O73" s="41" t="n"/>
      <c r="P73" s="41" t="n"/>
      <c r="Q73" s="41" t="n"/>
    </row>
    <row r="74" ht="69" customHeight="1">
      <c r="E74" s="43">
        <f>IFERROR(_xlfn.IMAGE("https://play.pokemonshowdown.com/sprites/gen5/tentacool.png"),"")</f>
        <v/>
      </c>
      <c r="Q74" s="44" t="inlineStr">
        <is>
          <t>Forced on sight (range 5)</t>
        </is>
      </c>
    </row>
    <row r="75">
      <c r="E75" s="45" t="inlineStr">
        <is>
          <t>Lv 15 Tentacool</t>
        </is>
      </c>
      <c r="F75" s="46" t="n"/>
      <c r="Q75" s="47" t="inlineStr">
        <is>
          <t>Pokémon</t>
        </is>
      </c>
    </row>
    <row r="76">
      <c r="E76" s="48" t="inlineStr">
        <is>
          <t>Modest</t>
        </is>
      </c>
      <c r="F76" s="48" t="inlineStr">
        <is>
          <t>Rain Dish</t>
        </is>
      </c>
      <c r="Q76" s="47" t="inlineStr">
        <is>
          <t>Nature / Ability</t>
        </is>
      </c>
    </row>
    <row r="77">
      <c r="B77" s="47" t="inlineStr">
        <is>
          <t>AI Flags:</t>
        </is>
      </c>
      <c r="E77" s="49" t="inlineStr">
        <is>
          <t>(None)</t>
        </is>
      </c>
      <c r="F77" s="46" t="n"/>
      <c r="Q77" s="47" t="inlineStr">
        <is>
          <t>Item</t>
        </is>
      </c>
    </row>
    <row r="78">
      <c r="B78" s="44" t="inlineStr">
        <is>
          <t>Smart Trainer</t>
        </is>
      </c>
      <c r="E78" s="55" t="inlineStr">
        <is>
          <t>Acid</t>
        </is>
      </c>
      <c r="F78" s="46" t="n"/>
      <c r="Q78" s="47" t="inlineStr">
        <is>
          <t>Moves</t>
        </is>
      </c>
    </row>
    <row r="79">
      <c r="E79" s="63" t="inlineStr">
        <is>
          <t>Psybeam</t>
        </is>
      </c>
      <c r="F79" s="46" t="n"/>
    </row>
    <row r="80">
      <c r="E80" s="61" t="inlineStr">
        <is>
          <t>Bubble Beam</t>
        </is>
      </c>
      <c r="F80" s="46" t="n"/>
    </row>
    <row r="81">
      <c r="E81" s="54" t="inlineStr">
        <is>
          <t>Signal Beam</t>
        </is>
      </c>
      <c r="F81" s="46" t="n"/>
    </row>
    <row r="82">
      <c r="E82" s="57" t="inlineStr">
        <is>
          <t>Note: Moved out of Split 1 (Route 103, across the water). Assign to a later split.</t>
        </is>
      </c>
    </row>
    <row r="84" ht="20" customHeight="1">
      <c r="B84" s="40" t="inlineStr">
        <is>
          <t>Black Belt</t>
        </is>
      </c>
      <c r="C84" s="41" t="n"/>
      <c r="D84" s="41" t="n"/>
      <c r="E84" s="42" t="inlineStr">
        <is>
          <t>Black Belt Rhett</t>
        </is>
      </c>
      <c r="F84" s="41" t="n"/>
      <c r="G84" s="41" t="n"/>
      <c r="H84" s="41" t="n"/>
      <c r="I84" s="41" t="n"/>
      <c r="J84" s="41" t="n"/>
      <c r="K84" s="41" t="n"/>
      <c r="L84" s="41" t="n"/>
      <c r="M84" s="41" t="n"/>
      <c r="N84" s="41" t="n"/>
      <c r="O84" s="41" t="n"/>
      <c r="P84" s="41" t="n"/>
      <c r="Q84" s="41" t="n"/>
    </row>
    <row r="85" ht="69" customHeight="1">
      <c r="E85" s="43">
        <f>IFERROR(_xlfn.IMAGE("https://play.pokemonshowdown.com/sprites/gen5/makuhita.png"),"")</f>
        <v/>
      </c>
      <c r="Q85" s="44" t="inlineStr">
        <is>
          <t>Forced on sight (range 2)</t>
        </is>
      </c>
    </row>
    <row r="86">
      <c r="E86" s="45" t="inlineStr">
        <is>
          <t>Lv 15 Makuhita</t>
        </is>
      </c>
      <c r="F86" s="46" t="n"/>
      <c r="Q86" s="47" t="inlineStr">
        <is>
          <t>Pokémon</t>
        </is>
      </c>
    </row>
    <row r="87">
      <c r="E87" s="48" t="inlineStr">
        <is>
          <t>Adamant</t>
        </is>
      </c>
      <c r="F87" s="48" t="inlineStr">
        <is>
          <t>Guts</t>
        </is>
      </c>
      <c r="Q87" s="47" t="inlineStr">
        <is>
          <t>Nature / Ability</t>
        </is>
      </c>
    </row>
    <row r="88">
      <c r="B88" s="47" t="inlineStr">
        <is>
          <t>AI Flags:</t>
        </is>
      </c>
      <c r="E88" s="49" t="inlineStr">
        <is>
          <t>(None)</t>
        </is>
      </c>
      <c r="F88" s="46" t="n"/>
      <c r="Q88" s="47" t="inlineStr">
        <is>
          <t>Item</t>
        </is>
      </c>
    </row>
    <row r="89">
      <c r="B89" s="44" t="inlineStr">
        <is>
          <t>Smart Trainer</t>
        </is>
      </c>
      <c r="E89" s="53" t="inlineStr">
        <is>
          <t>Sand Attack</t>
        </is>
      </c>
      <c r="F89" s="46" t="n"/>
      <c r="Q89" s="47" t="inlineStr">
        <is>
          <t>Moves</t>
        </is>
      </c>
    </row>
    <row r="90">
      <c r="E90" s="51" t="inlineStr">
        <is>
          <t>Whirlwind</t>
        </is>
      </c>
      <c r="F90" s="46" t="n"/>
    </row>
    <row r="91">
      <c r="E91" s="65" t="inlineStr">
        <is>
          <t>Vital Throw</t>
        </is>
      </c>
      <c r="F91" s="46" t="n"/>
    </row>
    <row r="92">
      <c r="E92" s="51" t="inlineStr">
        <is>
          <t>Take Down</t>
        </is>
      </c>
      <c r="F92" s="46" t="n"/>
    </row>
    <row r="93">
      <c r="E93" s="57" t="inlineStr">
        <is>
          <t>Note: Moved out of Split 1 (Route 103, across the water). Assign to a later split.</t>
        </is>
      </c>
    </row>
    <row r="95" ht="24" customHeight="1">
      <c r="B95" s="38" t="inlineStr">
        <is>
          <t>Route 109 - Seashore House</t>
        </is>
      </c>
      <c r="C95" s="39" t="n"/>
      <c r="D95" s="39" t="n"/>
      <c r="E95" s="39" t="n"/>
      <c r="F95" s="39" t="n"/>
      <c r="G95" s="39" t="n"/>
      <c r="H95" s="39" t="n"/>
      <c r="I95" s="39" t="n"/>
      <c r="J95" s="39" t="n"/>
      <c r="K95" s="39" t="n"/>
      <c r="L95" s="39" t="n"/>
      <c r="M95" s="39" t="n"/>
      <c r="N95" s="39" t="n"/>
      <c r="O95" s="39" t="n"/>
      <c r="P95" s="39" t="n"/>
      <c r="Q95" s="39" t="n"/>
    </row>
    <row r="97" ht="20" customHeight="1">
      <c r="B97" s="40" t="inlineStr">
        <is>
          <t>Sailor</t>
        </is>
      </c>
      <c r="C97" s="41" t="n"/>
      <c r="D97" s="41" t="n"/>
      <c r="E97" s="42" t="inlineStr">
        <is>
          <t>Sailor Dwayne</t>
        </is>
      </c>
      <c r="F97" s="41" t="n"/>
      <c r="G97" s="41" t="n"/>
      <c r="H97" s="41" t="n"/>
      <c r="I97" s="41" t="n"/>
      <c r="J97" s="41" t="n"/>
      <c r="K97" s="41" t="n"/>
      <c r="L97" s="41" t="n"/>
      <c r="M97" s="41" t="n"/>
      <c r="N97" s="41" t="n"/>
      <c r="O97" s="41" t="n"/>
      <c r="P97" s="41" t="n"/>
      <c r="Q97" s="41" t="n"/>
    </row>
    <row r="98" ht="69" customHeight="1">
      <c r="E98" s="43">
        <f>IFERROR(_xlfn.IMAGE("https://play.pokemonshowdown.com/sprites/gen5/wingull.png"),"")</f>
        <v/>
      </c>
      <c r="G98" s="43">
        <f>IFERROR(_xlfn.IMAGE("https://play.pokemonshowdown.com/sprites/gen5/machop.png"),"")</f>
        <v/>
      </c>
      <c r="I98" s="43">
        <f>IFERROR(_xlfn.IMAGE("https://play.pokemonshowdown.com/sprites/gen5/tentacool.png"),"")</f>
        <v/>
      </c>
      <c r="Q98" s="44" t="inlineStr">
        <is>
          <t>Forced on sight (range 2)</t>
        </is>
      </c>
    </row>
    <row r="99">
      <c r="E99" s="45" t="inlineStr">
        <is>
          <t>Lv 11 Wingull</t>
        </is>
      </c>
      <c r="F99" s="46" t="n"/>
      <c r="G99" s="45" t="inlineStr">
        <is>
          <t>Lv 11 Machop</t>
        </is>
      </c>
      <c r="H99" s="46" t="n"/>
      <c r="I99" s="45" t="inlineStr">
        <is>
          <t>Lv 11 Tentacool</t>
        </is>
      </c>
      <c r="J99" s="46" t="n"/>
      <c r="Q99" s="47" t="inlineStr">
        <is>
          <t>Pokémon</t>
        </is>
      </c>
    </row>
    <row r="100">
      <c r="E100" s="48" t="inlineStr">
        <is>
          <t>Modest</t>
        </is>
      </c>
      <c r="F100" s="48" t="inlineStr">
        <is>
          <t>Gluttony</t>
        </is>
      </c>
      <c r="G100" s="48" t="inlineStr">
        <is>
          <t>Adamant</t>
        </is>
      </c>
      <c r="H100" s="48" t="inlineStr">
        <is>
          <t>No Guard</t>
        </is>
      </c>
      <c r="I100" s="48" t="inlineStr">
        <is>
          <t>Modest</t>
        </is>
      </c>
      <c r="J100" s="48" t="inlineStr">
        <is>
          <t>Rain Dish</t>
        </is>
      </c>
      <c r="Q100" s="47" t="inlineStr">
        <is>
          <t>Nature / Ability</t>
        </is>
      </c>
    </row>
    <row r="101">
      <c r="B101" s="47" t="inlineStr">
        <is>
          <t>AI Flags:</t>
        </is>
      </c>
      <c r="E101" s="49" t="inlineStr">
        <is>
          <t>(None)</t>
        </is>
      </c>
      <c r="F101" s="46" t="n"/>
      <c r="G101" s="49" t="inlineStr">
        <is>
          <t>(None)</t>
        </is>
      </c>
      <c r="H101" s="46" t="n"/>
      <c r="I101" s="49" t="inlineStr">
        <is>
          <t>(None)</t>
        </is>
      </c>
      <c r="J101" s="46" t="n"/>
      <c r="Q101" s="47" t="inlineStr">
        <is>
          <t>Item</t>
        </is>
      </c>
    </row>
    <row r="102">
      <c r="B102" s="44" t="inlineStr">
        <is>
          <t>Smart Trainer</t>
        </is>
      </c>
      <c r="E102" s="60" t="inlineStr">
        <is>
          <t>Peck</t>
        </is>
      </c>
      <c r="F102" s="46" t="n"/>
      <c r="G102" s="65" t="inlineStr">
        <is>
          <t>Karate Chop</t>
        </is>
      </c>
      <c r="H102" s="46" t="n"/>
      <c r="I102" s="55" t="inlineStr">
        <is>
          <t>Poison Sting</t>
        </is>
      </c>
      <c r="J102" s="46" t="n"/>
      <c r="Q102" s="47" t="inlineStr">
        <is>
          <t>Moves</t>
        </is>
      </c>
    </row>
    <row r="103">
      <c r="E103" s="61" t="inlineStr">
        <is>
          <t>Water Gun</t>
        </is>
      </c>
      <c r="F103" s="46" t="n"/>
      <c r="G103" s="51" t="inlineStr">
        <is>
          <t>Pound</t>
        </is>
      </c>
      <c r="H103" s="46" t="n"/>
      <c r="I103" s="55" t="inlineStr">
        <is>
          <t>Acid</t>
        </is>
      </c>
      <c r="J103" s="46" t="n"/>
    </row>
    <row r="104">
      <c r="E104" s="51" t="inlineStr">
        <is>
          <t>Supersonic</t>
        </is>
      </c>
      <c r="F104" s="46" t="n"/>
      <c r="G104" s="62" t="inlineStr">
        <is>
          <t>Rock Throw</t>
        </is>
      </c>
      <c r="H104" s="46" t="n"/>
      <c r="I104" s="63" t="inlineStr">
        <is>
          <t>Psybeam</t>
        </is>
      </c>
      <c r="J104" s="46" t="n"/>
    </row>
    <row r="105">
      <c r="E105" s="50" t="inlineStr">
        <is>
          <t>Bite</t>
        </is>
      </c>
      <c r="F105" s="46" t="n"/>
      <c r="G105" s="65" t="inlineStr">
        <is>
          <t>Seismic Toss</t>
        </is>
      </c>
      <c r="H105" s="46" t="n"/>
      <c r="I105" s="56" t="inlineStr">
        <is>
          <t>-</t>
        </is>
      </c>
      <c r="J105" s="46" t="n"/>
    </row>
    <row r="107" ht="20" customHeight="1">
      <c r="B107" s="40" t="inlineStr">
        <is>
          <t>Beauty</t>
        </is>
      </c>
      <c r="C107" s="41" t="n"/>
      <c r="D107" s="41" t="n"/>
      <c r="E107" s="42" t="inlineStr">
        <is>
          <t>Beauty Johanna</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IFERROR(_xlfn.IMAGE("https://play.pokemonshowdown.com/sprites/gen5/goldeen.png"),"")</f>
        <v/>
      </c>
    </row>
    <row r="109">
      <c r="E109" s="45" t="inlineStr">
        <is>
          <t>Lv 13 Goldeen</t>
        </is>
      </c>
      <c r="F109" s="46" t="n"/>
      <c r="Q109" s="47" t="inlineStr">
        <is>
          <t>Pokémon</t>
        </is>
      </c>
    </row>
    <row r="110">
      <c r="E110" s="48" t="inlineStr">
        <is>
          <t>Adamant</t>
        </is>
      </c>
      <c r="F110" s="48" t="inlineStr">
        <is>
          <t>Swift Swim</t>
        </is>
      </c>
      <c r="Q110" s="47" t="inlineStr">
        <is>
          <t>Nature / Ability</t>
        </is>
      </c>
    </row>
    <row r="111">
      <c r="B111" s="47" t="inlineStr">
        <is>
          <t>AI Flags:</t>
        </is>
      </c>
      <c r="E111" s="49" t="inlineStr">
        <is>
          <t>(None)</t>
        </is>
      </c>
      <c r="F111" s="46" t="n"/>
      <c r="Q111" s="47" t="inlineStr">
        <is>
          <t>Item</t>
        </is>
      </c>
    </row>
    <row r="112">
      <c r="B112" s="44" t="inlineStr">
        <is>
          <t>Smart Trainer</t>
        </is>
      </c>
      <c r="E112" s="60" t="inlineStr">
        <is>
          <t>Peck</t>
        </is>
      </c>
      <c r="F112" s="46" t="n"/>
      <c r="Q112" s="47" t="inlineStr">
        <is>
          <t>Moves</t>
        </is>
      </c>
    </row>
    <row r="113">
      <c r="E113" s="61" t="inlineStr">
        <is>
          <t>Aqua Jet</t>
        </is>
      </c>
      <c r="F113" s="46" t="n"/>
    </row>
    <row r="114">
      <c r="E114" s="53" t="inlineStr">
        <is>
          <t>Mud Shot</t>
        </is>
      </c>
      <c r="F114" s="46" t="n"/>
    </row>
    <row r="115">
      <c r="E115" s="63" t="inlineStr">
        <is>
          <t>Psybeam</t>
        </is>
      </c>
      <c r="F115" s="46" t="n"/>
    </row>
    <row r="117" ht="20" customHeight="1">
      <c r="B117" s="40" t="inlineStr">
        <is>
          <t>Tuber M</t>
        </is>
      </c>
      <c r="C117" s="41" t="n"/>
      <c r="D117" s="41" t="n"/>
      <c r="E117" s="42" t="inlineStr">
        <is>
          <t>Tuber M Simon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IFERROR(_xlfn.IMAGE("https://play.pokemonshowdown.com/sprites/gen5/azurill.png"),"")</f>
        <v/>
      </c>
      <c r="G118" s="43">
        <f>IFERROR(_xlfn.IMAGE("https://play.pokemonshowdown.com/sprites/gen5/marill.png"),"")</f>
        <v/>
      </c>
      <c r="Q118" s="44" t="inlineStr">
        <is>
          <t>Forced on sight (range 2)</t>
        </is>
      </c>
    </row>
    <row r="119">
      <c r="E119" s="45" t="inlineStr">
        <is>
          <t>Lv 12 Azurill</t>
        </is>
      </c>
      <c r="F119" s="46" t="n"/>
      <c r="G119" s="45" t="inlineStr">
        <is>
          <t>Lv 12 Marill</t>
        </is>
      </c>
      <c r="H119" s="46" t="n"/>
      <c r="Q119" s="47" t="inlineStr">
        <is>
          <t>Pokémon</t>
        </is>
      </c>
    </row>
    <row r="120">
      <c r="E120" s="48" t="inlineStr">
        <is>
          <t>Adamant</t>
        </is>
      </c>
      <c r="F120" s="48" t="inlineStr">
        <is>
          <t>Huge Power</t>
        </is>
      </c>
      <c r="G120" s="48" t="inlineStr">
        <is>
          <t>Adamant</t>
        </is>
      </c>
      <c r="H120" s="48" t="inlineStr">
        <is>
          <t>Huge Power</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1" t="inlineStr">
        <is>
          <t>Present</t>
        </is>
      </c>
      <c r="F122" s="46" t="n"/>
      <c r="G122" s="51" t="inlineStr">
        <is>
          <t>Present</t>
        </is>
      </c>
      <c r="H122" s="46" t="n"/>
      <c r="Q122" s="47" t="inlineStr">
        <is>
          <t>Moves</t>
        </is>
      </c>
    </row>
    <row r="123">
      <c r="E123" s="61" t="inlineStr">
        <is>
          <t>Water Gun</t>
        </is>
      </c>
      <c r="F123" s="46" t="n"/>
      <c r="G123" s="61" t="inlineStr">
        <is>
          <t>Water Gun</t>
        </is>
      </c>
      <c r="H123" s="46" t="n"/>
    </row>
    <row r="124">
      <c r="E124" s="51" t="inlineStr">
        <is>
          <t>Pound</t>
        </is>
      </c>
      <c r="F124" s="46" t="n"/>
      <c r="G124" s="56" t="inlineStr">
        <is>
          <t>-</t>
        </is>
      </c>
      <c r="H124" s="46" t="n"/>
    </row>
    <row r="125">
      <c r="E125" s="61" t="inlineStr">
        <is>
          <t>Bubble Beam</t>
        </is>
      </c>
      <c r="F125" s="46" t="n"/>
      <c r="G125" s="56" t="inlineStr">
        <is>
          <t>-</t>
        </is>
      </c>
      <c r="H125" s="46" t="n"/>
    </row>
    <row r="127" ht="24" customHeight="1">
      <c r="B127" s="38" t="inlineStr">
        <is>
          <t>Meteor Falls - Stevens Cave</t>
        </is>
      </c>
      <c r="C127" s="39" t="n"/>
      <c r="D127" s="39" t="n"/>
      <c r="E127" s="39" t="n"/>
      <c r="F127" s="39" t="n"/>
      <c r="G127" s="39" t="n"/>
      <c r="H127" s="39" t="n"/>
      <c r="I127" s="39" t="n"/>
      <c r="J127" s="39" t="n"/>
      <c r="K127" s="39" t="n"/>
      <c r="L127" s="39" t="n"/>
      <c r="M127" s="39" t="n"/>
      <c r="N127" s="39" t="n"/>
      <c r="O127" s="39" t="n"/>
      <c r="P127" s="39" t="n"/>
      <c r="Q127" s="39" t="n"/>
    </row>
    <row r="129" ht="20" customHeight="1">
      <c r="B129" s="40" t="inlineStr">
        <is>
          <t>Rival</t>
        </is>
      </c>
      <c r="C129" s="41" t="n"/>
      <c r="D129" s="41" t="n"/>
      <c r="E129" s="42" t="inlineStr">
        <is>
          <t>Rival Steven</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IFERROR(_xlfn.IMAGE("https://play.pokemonshowdown.com/sprites/gen5/claydol.png"),"")</f>
        <v/>
      </c>
      <c r="I130" s="43">
        <f>IFERROR(_xlfn.IMAGE("https://play.pokemonshowdown.com/sprites/gen5/aggron.png"),"")</f>
        <v/>
      </c>
      <c r="K130" s="43">
        <f>IFERROR(_xlfn.IMAGE("https://play.pokemonshowdown.com/sprites/gen5/cradily.png"),"")</f>
        <v/>
      </c>
      <c r="M130" s="43">
        <f>IFERROR(_xlfn.IMAGE("https://play.pokemonshowdown.com/sprites/gen5/armaldo.png"),"")</f>
        <v/>
      </c>
      <c r="O130" s="43">
        <f>IFERROR(_xlfn.IMAGE("https://play.pokemonshowdown.com/sprites/gen5/metagross.png"),"")</f>
        <v/>
      </c>
      <c r="Q130" s="44" t="inlineStr">
        <is>
          <t>Optional
Items: Full Restore / Full Restore / Full Restore / Full Restore</t>
        </is>
      </c>
    </row>
    <row r="131">
      <c r="E131" s="45" t="inlineStr">
        <is>
          <t>Lv 77 Skarmory</t>
        </is>
      </c>
      <c r="F131" s="46" t="n"/>
      <c r="G131" s="45" t="inlineStr">
        <is>
          <t>Lv 75 Claydol</t>
        </is>
      </c>
      <c r="H131" s="46" t="n"/>
      <c r="I131" s="45" t="inlineStr">
        <is>
          <t>Lv 76 Aggron</t>
        </is>
      </c>
      <c r="J131" s="46" t="n"/>
      <c r="K131" s="45" t="inlineStr">
        <is>
          <t>Lv 76 Cradily</t>
        </is>
      </c>
      <c r="L131" s="46" t="n"/>
      <c r="M131" s="45" t="inlineStr">
        <is>
          <t>Lv 76 Armaldo</t>
        </is>
      </c>
      <c r="N131" s="46" t="n"/>
      <c r="O131" s="45" t="inlineStr">
        <is>
          <t>Lv 78 Metagross</t>
        </is>
      </c>
      <c r="P131" s="46" t="n"/>
      <c r="Q131" s="47" t="inlineStr">
        <is>
          <t>Pokémon</t>
        </is>
      </c>
    </row>
    <row r="132">
      <c r="E132" s="48" t="inlineStr">
        <is>
          <t>Impish</t>
        </is>
      </c>
      <c r="F132" s="48" t="inlineStr">
        <is>
          <t>Filter</t>
        </is>
      </c>
      <c r="G132" s="48" t="inlineStr">
        <is>
          <t>Careful</t>
        </is>
      </c>
      <c r="H132" s="48" t="inlineStr">
        <is>
          <t>Levitate</t>
        </is>
      </c>
      <c r="I132" s="48" t="inlineStr">
        <is>
          <t>Naughty</t>
        </is>
      </c>
      <c r="J132" s="48" t="inlineStr">
        <is>
          <t>Rock Head</t>
        </is>
      </c>
      <c r="K132" s="48" t="inlineStr">
        <is>
          <t>Modest</t>
        </is>
      </c>
      <c r="L132" s="48" t="inlineStr">
        <is>
          <t>Solid Rock</t>
        </is>
      </c>
      <c r="M132" s="48" t="inlineStr">
        <is>
          <t>Naughty</t>
        </is>
      </c>
      <c r="N132" s="48" t="inlineStr">
        <is>
          <t>Swift Swim</t>
        </is>
      </c>
      <c r="O132" s="48" t="inlineStr">
        <is>
          <t>Naughty</t>
        </is>
      </c>
      <c r="P132" s="48" t="inlineStr">
        <is>
          <t>Clear Body</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M133" s="49" t="inlineStr">
        <is>
          <t>(None)</t>
        </is>
      </c>
      <c r="N133" s="46" t="n"/>
      <c r="O133" s="49" t="inlineStr">
        <is>
          <t>Sitrus Berry</t>
        </is>
      </c>
      <c r="P133" s="46" t="n"/>
      <c r="Q133" s="47" t="inlineStr">
        <is>
          <t>Item</t>
        </is>
      </c>
    </row>
    <row r="134">
      <c r="B134" s="44" t="inlineStr">
        <is>
          <t>Smart Trainer</t>
        </is>
      </c>
      <c r="E134" s="55" t="inlineStr">
        <is>
          <t>Toxic</t>
        </is>
      </c>
      <c r="F134" s="46" t="n"/>
      <c r="G134" s="63" t="inlineStr">
        <is>
          <t>Reflect</t>
        </is>
      </c>
      <c r="H134" s="46" t="n"/>
      <c r="I134" s="52" t="inlineStr">
        <is>
          <t>Thunder</t>
        </is>
      </c>
      <c r="J134" s="46" t="n"/>
      <c r="K134" s="59" t="inlineStr">
        <is>
          <t>Giga Drain</t>
        </is>
      </c>
      <c r="L134" s="46" t="n"/>
      <c r="M134" s="61" t="inlineStr">
        <is>
          <t>Water Pulse</t>
        </is>
      </c>
      <c r="N134" s="46" t="n"/>
      <c r="O134" s="53" t="inlineStr">
        <is>
          <t>Earthquake</t>
        </is>
      </c>
      <c r="P134" s="46" t="n"/>
      <c r="Q134" s="47" t="inlineStr">
        <is>
          <t>Moves</t>
        </is>
      </c>
    </row>
    <row r="135">
      <c r="E135" s="60" t="inlineStr">
        <is>
          <t>Aerial Ace</t>
        </is>
      </c>
      <c r="F135" s="46" t="n"/>
      <c r="G135" s="63" t="inlineStr">
        <is>
          <t>Light Screen</t>
        </is>
      </c>
      <c r="H135" s="46" t="n"/>
      <c r="I135" s="53" t="inlineStr">
        <is>
          <t>Earthquake</t>
        </is>
      </c>
      <c r="J135" s="46" t="n"/>
      <c r="K135" s="62" t="inlineStr">
        <is>
          <t>Ancient Power</t>
        </is>
      </c>
      <c r="L135" s="46" t="n"/>
      <c r="M135" s="62" t="inlineStr">
        <is>
          <t>Ancient Power</t>
        </is>
      </c>
      <c r="N135" s="46" t="n"/>
      <c r="O135" s="63" t="inlineStr">
        <is>
          <t>Psychic</t>
        </is>
      </c>
      <c r="P135" s="46" t="n"/>
    </row>
    <row r="136">
      <c r="E136" s="53" t="inlineStr">
        <is>
          <t>Spikes</t>
        </is>
      </c>
      <c r="F136" s="46" t="n"/>
      <c r="G136" s="62" t="inlineStr">
        <is>
          <t>Ancient Power</t>
        </is>
      </c>
      <c r="H136" s="46" t="n"/>
      <c r="I136" s="59" t="inlineStr">
        <is>
          <t>Solar Beam</t>
        </is>
      </c>
      <c r="J136" s="46" t="n"/>
      <c r="K136" s="59" t="inlineStr">
        <is>
          <t>Ingrain</t>
        </is>
      </c>
      <c r="L136" s="46" t="n"/>
      <c r="M136" s="60" t="inlineStr">
        <is>
          <t>Aerial Ace</t>
        </is>
      </c>
      <c r="N136" s="46" t="n"/>
      <c r="O136" s="66" t="inlineStr">
        <is>
          <t>Meteor Mash</t>
        </is>
      </c>
      <c r="P136" s="46" t="n"/>
    </row>
    <row r="137">
      <c r="E137" s="66" t="inlineStr">
        <is>
          <t>Steel Wing</t>
        </is>
      </c>
      <c r="F137" s="46" t="n"/>
      <c r="G137" s="53" t="inlineStr">
        <is>
          <t>Earthquake</t>
        </is>
      </c>
      <c r="H137" s="46" t="n"/>
      <c r="I137" s="68" t="inlineStr">
        <is>
          <t>Dragon Claw</t>
        </is>
      </c>
      <c r="J137" s="46" t="n"/>
      <c r="K137" s="67" t="inlineStr">
        <is>
          <t>Confuse Ray</t>
        </is>
      </c>
      <c r="L137" s="46" t="n"/>
      <c r="M137" s="51" t="inlineStr">
        <is>
          <t>Slash</t>
        </is>
      </c>
      <c r="N137" s="46" t="n"/>
      <c r="O137" s="67" t="inlineStr">
        <is>
          <t>Shadow Ball</t>
        </is>
      </c>
      <c r="P137" s="46" t="n"/>
    </row>
    <row r="139" ht="24" customHeight="1">
      <c r="B139" s="38" t="inlineStr">
        <is>
          <t>Meteor Falls - 1F - 2R</t>
        </is>
      </c>
      <c r="C139" s="39" t="n"/>
      <c r="D139" s="39" t="n"/>
      <c r="E139" s="39" t="n"/>
      <c r="F139" s="39" t="n"/>
      <c r="G139" s="39" t="n"/>
      <c r="H139" s="39" t="n"/>
      <c r="I139" s="39" t="n"/>
      <c r="J139" s="39" t="n"/>
      <c r="K139" s="39" t="n"/>
      <c r="L139" s="39" t="n"/>
      <c r="M139" s="39" t="n"/>
      <c r="N139" s="39" t="n"/>
      <c r="O139" s="39" t="n"/>
      <c r="P139" s="39" t="n"/>
      <c r="Q139" s="39" t="n"/>
    </row>
    <row r="141" ht="20" customHeight="1">
      <c r="B141" s="40" t="inlineStr">
        <is>
          <t>Old Couple</t>
        </is>
      </c>
      <c r="C141" s="41" t="n"/>
      <c r="D141" s="41" t="n"/>
      <c r="E141" s="42" t="inlineStr">
        <is>
          <t>Old Couple John &amp; Jay</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IFERROR(_xlfn.IMAGE("https://play.pokemonshowdown.com/sprites/gen5/medicham.png"),"")</f>
        <v/>
      </c>
      <c r="G142" s="43">
        <f>IFERROR(_xlfn.IMAGE("https://play.pokemonshowdown.com/sprites/gen5/hariyama.png"),"")</f>
        <v/>
      </c>
      <c r="Q142" s="44" t="inlineStr">
        <is>
          <t>DOUBLE BATTLE
Forced on sight (range 1)</t>
        </is>
      </c>
    </row>
    <row r="143">
      <c r="E143" s="45" t="inlineStr">
        <is>
          <t>Lv 39 Medicham</t>
        </is>
      </c>
      <c r="F143" s="46" t="n"/>
      <c r="G143" s="45" t="inlineStr">
        <is>
          <t>Lv 39 Hariyama</t>
        </is>
      </c>
      <c r="H143" s="46" t="n"/>
      <c r="Q143" s="47" t="inlineStr">
        <is>
          <t>Pokémon</t>
        </is>
      </c>
    </row>
    <row r="144">
      <c r="E144" s="48" t="inlineStr">
        <is>
          <t>Naughty</t>
        </is>
      </c>
      <c r="F144" s="48" t="inlineStr">
        <is>
          <t>Pure Power</t>
        </is>
      </c>
      <c r="G144" s="48" t="inlineStr">
        <is>
          <t>Adamant</t>
        </is>
      </c>
      <c r="H144" s="48" t="inlineStr">
        <is>
          <t>Guts</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3" t="inlineStr">
        <is>
          <t>Psychic</t>
        </is>
      </c>
      <c r="F146" s="46" t="n"/>
      <c r="G146" s="65" t="inlineStr">
        <is>
          <t>Focus Punch</t>
        </is>
      </c>
      <c r="H146" s="46" t="n"/>
      <c r="Q146" s="47" t="inlineStr">
        <is>
          <t>Moves</t>
        </is>
      </c>
    </row>
    <row r="147">
      <c r="E147" s="58" t="inlineStr">
        <is>
          <t>Fire Punch</t>
        </is>
      </c>
      <c r="F147" s="46" t="n"/>
      <c r="G147" s="62" t="inlineStr">
        <is>
          <t>Rock Tomb</t>
        </is>
      </c>
      <c r="H147" s="46" t="n"/>
    </row>
    <row r="148">
      <c r="E148" s="51" t="inlineStr">
        <is>
          <t>Psych Up</t>
        </is>
      </c>
      <c r="F148" s="46" t="n"/>
      <c r="G148" s="63" t="inlineStr">
        <is>
          <t>Rest</t>
        </is>
      </c>
      <c r="H148" s="46" t="n"/>
    </row>
    <row r="149">
      <c r="E149" s="51" t="inlineStr">
        <is>
          <t>Protect</t>
        </is>
      </c>
      <c r="F149" s="46" t="n"/>
      <c r="G149" s="51" t="inlineStr">
        <is>
          <t>Belly Drum</t>
        </is>
      </c>
      <c r="H149" s="46" t="n"/>
    </row>
    <row r="151" ht="20" customHeight="1">
      <c r="B151" s="40" t="inlineStr">
        <is>
          <t>Dragon Tamer</t>
        </is>
      </c>
      <c r="C151" s="41" t="n"/>
      <c r="D151" s="41" t="n"/>
      <c r="E151" s="42" t="inlineStr">
        <is>
          <t>Dragon Tamer Nicolas</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IFERROR(_xlfn.IMAGE("https://play.pokemonshowdown.com/sprites/gen5/altaria.png"),"")</f>
        <v/>
      </c>
      <c r="G152" s="43">
        <f>IFERROR(_xlfn.IMAGE("https://play.pokemonshowdown.com/sprites/gen5/altaria.png"),"")</f>
        <v/>
      </c>
      <c r="Q152" s="44" t="inlineStr">
        <is>
          <t>Forced on sight (range 1)</t>
        </is>
      </c>
    </row>
    <row r="153">
      <c r="E153" s="45" t="inlineStr">
        <is>
          <t>Lv 37 Altaria</t>
        </is>
      </c>
      <c r="F153" s="46" t="n"/>
      <c r="G153" s="45" t="inlineStr">
        <is>
          <t>Lv 37 Altaria</t>
        </is>
      </c>
      <c r="H153" s="46" t="n"/>
      <c r="Q153" s="47" t="inlineStr">
        <is>
          <t>Pokémon</t>
        </is>
      </c>
    </row>
    <row r="154">
      <c r="E154" s="48" t="inlineStr">
        <is>
          <t>Adamant</t>
        </is>
      </c>
      <c r="F154" s="48" t="inlineStr">
        <is>
          <t>Serene Grace</t>
        </is>
      </c>
      <c r="G154" s="48" t="inlineStr">
        <is>
          <t>Adamant</t>
        </is>
      </c>
      <c r="H154" s="48" t="inlineStr">
        <is>
          <t>Serene Grace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8" t="inlineStr">
        <is>
          <t>Dragon Rush</t>
        </is>
      </c>
      <c r="F156" s="46" t="n"/>
      <c r="G156" s="68" t="inlineStr">
        <is>
          <t>Dragon Rush</t>
        </is>
      </c>
      <c r="H156" s="46" t="n"/>
      <c r="Q156" s="47" t="inlineStr">
        <is>
          <t>Moves</t>
        </is>
      </c>
    </row>
    <row r="157">
      <c r="E157" s="58" t="inlineStr">
        <is>
          <t>Fire Blast</t>
        </is>
      </c>
      <c r="F157" s="46" t="n"/>
      <c r="G157" s="58" t="inlineStr">
        <is>
          <t>Fire Blast</t>
        </is>
      </c>
      <c r="H157" s="46" t="n"/>
    </row>
    <row r="158">
      <c r="E158" s="68" t="inlineStr">
        <is>
          <t>Dragon Breath</t>
        </is>
      </c>
      <c r="F158" s="46" t="n"/>
      <c r="G158" s="68" t="inlineStr">
        <is>
          <t>Dragon Breath</t>
        </is>
      </c>
      <c r="H158" s="46" t="n"/>
    </row>
    <row r="159">
      <c r="E159" s="51" t="inlineStr">
        <is>
          <t>Sing</t>
        </is>
      </c>
      <c r="F159" s="46" t="n"/>
      <c r="G159" s="51" t="inlineStr">
        <is>
          <t>Sing</t>
        </is>
      </c>
      <c r="H159" s="46" t="n"/>
    </row>
    <row r="161" ht="24" customHeight="1">
      <c r="B161" s="38" t="inlineStr">
        <is>
          <t>Route 115</t>
        </is>
      </c>
      <c r="C161" s="39" t="n"/>
      <c r="D161" s="39" t="n"/>
      <c r="E161" s="39" t="n"/>
      <c r="F161" s="39" t="n"/>
      <c r="G161" s="39" t="n"/>
      <c r="H161" s="39" t="n"/>
      <c r="I161" s="39" t="n"/>
      <c r="J161" s="39" t="n"/>
      <c r="K161" s="39" t="n"/>
      <c r="L161" s="39" t="n"/>
      <c r="M161" s="39" t="n"/>
      <c r="N161" s="39" t="n"/>
      <c r="O161" s="39" t="n"/>
      <c r="P161" s="39" t="n"/>
      <c r="Q161" s="39" t="n"/>
    </row>
    <row r="163" ht="20" customHeight="1">
      <c r="B163" s="40" t="inlineStr">
        <is>
          <t>Psychic</t>
        </is>
      </c>
      <c r="C163" s="41" t="n"/>
      <c r="D163" s="41" t="n"/>
      <c r="E163" s="42" t="inlineStr">
        <is>
          <t>Psychic Alix</t>
        </is>
      </c>
      <c r="F163" s="41" t="n"/>
      <c r="G163" s="41" t="n"/>
      <c r="H163" s="41" t="n"/>
      <c r="I163" s="41" t="n"/>
      <c r="J163" s="41" t="n"/>
      <c r="K163" s="41" t="n"/>
      <c r="L163" s="41" t="n"/>
      <c r="M163" s="41" t="n"/>
      <c r="N163" s="41" t="n"/>
      <c r="O163" s="41" t="n"/>
      <c r="P163" s="41" t="n"/>
      <c r="Q163" s="41" t="n"/>
    </row>
    <row r="164" ht="69" customHeight="1">
      <c r="E164" s="43">
        <f>IFERROR(_xlfn.IMAGE("https://play.pokemonshowdown.com/sprites/gen5/kadabra.png"),"")</f>
        <v/>
      </c>
      <c r="G164" s="43">
        <f>IFERROR(_xlfn.IMAGE("https://play.pokemonshowdown.com/sprites/gen5/kirlia.png"),"")</f>
        <v/>
      </c>
      <c r="Q164" s="44" t="inlineStr">
        <is>
          <t>Forced on sight (range 4)</t>
        </is>
      </c>
    </row>
    <row r="165">
      <c r="E165" s="45" t="inlineStr">
        <is>
          <t>Lv 26 Kadabra</t>
        </is>
      </c>
      <c r="F165" s="46" t="n"/>
      <c r="G165" s="45" t="inlineStr">
        <is>
          <t>Lv 26 Kirlia</t>
        </is>
      </c>
      <c r="H165" s="46" t="n"/>
      <c r="Q165" s="47" t="inlineStr">
        <is>
          <t>Pokémon</t>
        </is>
      </c>
    </row>
    <row r="166">
      <c r="E166" s="48" t="inlineStr">
        <is>
          <t>Modest</t>
        </is>
      </c>
      <c r="F166" s="48" t="inlineStr">
        <is>
          <t>Magic Guard</t>
        </is>
      </c>
      <c r="G166" s="48" t="inlineStr">
        <is>
          <t>Modest</t>
        </is>
      </c>
      <c r="H166" s="48" t="inlineStr">
        <is>
          <t>Trace</t>
        </is>
      </c>
      <c r="Q166" s="47" t="inlineStr">
        <is>
          <t>Nature / Ability</t>
        </is>
      </c>
    </row>
    <row r="167">
      <c r="B167" s="47" t="inlineStr">
        <is>
          <t>AI Flags:</t>
        </is>
      </c>
      <c r="E167" s="49" t="inlineStr">
        <is>
          <t>(None)</t>
        </is>
      </c>
      <c r="F167" s="46" t="n"/>
      <c r="G167" s="49" t="inlineStr">
        <is>
          <t>(None)</t>
        </is>
      </c>
      <c r="H167" s="46" t="n"/>
      <c r="Q167" s="47" t="inlineStr">
        <is>
          <t>Item</t>
        </is>
      </c>
    </row>
    <row r="168">
      <c r="B168" s="44" t="inlineStr">
        <is>
          <t>Smart Trainer</t>
        </is>
      </c>
      <c r="E168" s="63" t="inlineStr">
        <is>
          <t>Confusion</t>
        </is>
      </c>
      <c r="F168" s="46" t="n"/>
      <c r="G168" s="63" t="inlineStr">
        <is>
          <t>Confusion</t>
        </is>
      </c>
      <c r="H168" s="46" t="n"/>
      <c r="Q168" s="47" t="inlineStr">
        <is>
          <t>Moves</t>
        </is>
      </c>
    </row>
    <row r="169">
      <c r="E169" s="63" t="inlineStr">
        <is>
          <t>Psycho Cut</t>
        </is>
      </c>
      <c r="F169" s="46" t="n"/>
      <c r="G169" s="63" t="inlineStr">
        <is>
          <t>Future Sight</t>
        </is>
      </c>
      <c r="H169" s="46" t="n"/>
    </row>
    <row r="170">
      <c r="E170" s="63" t="inlineStr">
        <is>
          <t>Teleport</t>
        </is>
      </c>
      <c r="F170" s="46" t="n"/>
      <c r="G170" s="59" t="inlineStr">
        <is>
          <t>Magical Leaf</t>
        </is>
      </c>
      <c r="H170" s="46" t="n"/>
    </row>
    <row r="171">
      <c r="E171" s="51" t="inlineStr">
        <is>
          <t>Disable</t>
        </is>
      </c>
      <c r="F171" s="46" t="n"/>
      <c r="G171" s="51" t="inlineStr">
        <is>
          <t>Lucky Chant</t>
        </is>
      </c>
      <c r="H171" s="46" t="n"/>
    </row>
    <row r="173" ht="20" customHeight="1">
      <c r="B173" s="40" t="inlineStr">
        <is>
          <t>Battle Girl</t>
        </is>
      </c>
      <c r="C173" s="41" t="n"/>
      <c r="D173" s="41" t="n"/>
      <c r="E173" s="42" t="inlineStr">
        <is>
          <t>Battle Girl Cyndy</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IFERROR(_xlfn.IMAGE("https://play.pokemonshowdown.com/sprites/gen5/meditite.png"),"")</f>
        <v/>
      </c>
      <c r="G174" s="43">
        <f>IFERROR(_xlfn.IMAGE("https://play.pokemonshowdown.com/sprites/gen5/makuhita.png"),"")</f>
        <v/>
      </c>
      <c r="Q174" s="44" t="inlineStr">
        <is>
          <t>Forced on sight (range 3)</t>
        </is>
      </c>
    </row>
    <row r="175">
      <c r="E175" s="45" t="inlineStr">
        <is>
          <t>Lv 18 Meditite</t>
        </is>
      </c>
      <c r="F175" s="46" t="n"/>
      <c r="G175" s="45" t="inlineStr">
        <is>
          <t>Lv 18 Makuhita</t>
        </is>
      </c>
      <c r="H175" s="46" t="n"/>
      <c r="Q175" s="47" t="inlineStr">
        <is>
          <t>Pokémon</t>
        </is>
      </c>
    </row>
    <row r="176">
      <c r="E176" s="48" t="inlineStr">
        <is>
          <t>Adamant</t>
        </is>
      </c>
      <c r="F176" s="48" t="inlineStr">
        <is>
          <t>Pure Power</t>
        </is>
      </c>
      <c r="G176" s="48" t="inlineStr">
        <is>
          <t>Adamant</t>
        </is>
      </c>
      <c r="H176" s="48" t="inlineStr">
        <is>
          <t>Guts</t>
        </is>
      </c>
      <c r="Q176" s="47" t="inlineStr">
        <is>
          <t>Nature / Ability</t>
        </is>
      </c>
    </row>
    <row r="177">
      <c r="B177" s="47" t="inlineStr">
        <is>
          <t>AI Flags:</t>
        </is>
      </c>
      <c r="E177" s="49" t="inlineStr">
        <is>
          <t>(None)</t>
        </is>
      </c>
      <c r="F177" s="46" t="n"/>
      <c r="G177" s="49" t="inlineStr">
        <is>
          <t>(None)</t>
        </is>
      </c>
      <c r="H177" s="46" t="n"/>
      <c r="Q177" s="47" t="inlineStr">
        <is>
          <t>Item</t>
        </is>
      </c>
    </row>
    <row r="178">
      <c r="B178" s="44" t="inlineStr">
        <is>
          <t>Smart Trainer</t>
        </is>
      </c>
      <c r="E178" s="63" t="inlineStr">
        <is>
          <t>Confusion</t>
        </is>
      </c>
      <c r="F178" s="46" t="n"/>
      <c r="G178" s="51" t="inlineStr">
        <is>
          <t>Whirlwind</t>
        </is>
      </c>
      <c r="H178" s="46" t="n"/>
      <c r="Q178" s="47" t="inlineStr">
        <is>
          <t>Moves</t>
        </is>
      </c>
    </row>
    <row r="179">
      <c r="E179" s="51" t="inlineStr">
        <is>
          <t>Hidden Power</t>
        </is>
      </c>
      <c r="F179" s="46" t="n"/>
      <c r="G179" s="65" t="inlineStr">
        <is>
          <t>Vital Throw</t>
        </is>
      </c>
      <c r="H179" s="46" t="n"/>
    </row>
    <row r="180">
      <c r="E180" s="51" t="inlineStr">
        <is>
          <t>Secret Power</t>
        </is>
      </c>
      <c r="F180" s="46" t="n"/>
      <c r="G180" s="51" t="inlineStr">
        <is>
          <t>Take Down</t>
        </is>
      </c>
      <c r="H180" s="46" t="n"/>
    </row>
    <row r="181">
      <c r="E181" s="63" t="inlineStr">
        <is>
          <t>Teleport</t>
        </is>
      </c>
      <c r="F181" s="46" t="n"/>
      <c r="G181" s="65" t="inlineStr">
        <is>
          <t>Seismic Toss</t>
        </is>
      </c>
      <c r="H181" s="46" t="n"/>
    </row>
    <row r="183" ht="20" customHeight="1">
      <c r="B183" s="40" t="inlineStr">
        <is>
          <t>Collector</t>
        </is>
      </c>
      <c r="C183" s="41" t="n"/>
      <c r="D183" s="41" t="n"/>
      <c r="E183" s="42" t="inlineStr">
        <is>
          <t>Collector Hector</t>
        </is>
      </c>
      <c r="F183" s="41" t="n"/>
      <c r="G183" s="41" t="n"/>
      <c r="H183" s="41" t="n"/>
      <c r="I183" s="41" t="n"/>
      <c r="J183" s="41" t="n"/>
      <c r="K183" s="41" t="n"/>
      <c r="L183" s="41" t="n"/>
      <c r="M183" s="41" t="n"/>
      <c r="N183" s="41" t="n"/>
      <c r="O183" s="41" t="n"/>
      <c r="P183" s="41" t="n"/>
      <c r="Q183" s="41" t="n"/>
    </row>
    <row r="184" ht="69" customHeight="1">
      <c r="E184" s="43">
        <f>IFERROR(_xlfn.IMAGE("https://play.pokemonshowdown.com/sprites/gen5/zangoose.png"),"")</f>
        <v/>
      </c>
      <c r="G184" s="43">
        <f>IFERROR(_xlfn.IMAGE("https://play.pokemonshowdown.com/sprites/gen5/seviper.png"),"")</f>
        <v/>
      </c>
      <c r="Q184" s="44" t="inlineStr">
        <is>
          <t>Forced on sight (range 4)</t>
        </is>
      </c>
    </row>
    <row r="185">
      <c r="E185" s="45" t="inlineStr">
        <is>
          <t>Lv 18 Zangoose</t>
        </is>
      </c>
      <c r="F185" s="46" t="n"/>
      <c r="G185" s="45" t="inlineStr">
        <is>
          <t>Lv 18 Seviper</t>
        </is>
      </c>
      <c r="H185" s="46" t="n"/>
      <c r="Q185" s="47" t="inlineStr">
        <is>
          <t>Pokémon</t>
        </is>
      </c>
    </row>
    <row r="186">
      <c r="E186" s="48" t="inlineStr">
        <is>
          <t>Adamant</t>
        </is>
      </c>
      <c r="F186" s="48" t="inlineStr">
        <is>
          <t>Hyper Cutter</t>
        </is>
      </c>
      <c r="G186" s="48" t="inlineStr">
        <is>
          <t>Jolly</t>
        </is>
      </c>
      <c r="H186" s="48" t="inlineStr">
        <is>
          <t>Hyper Cutter</t>
        </is>
      </c>
      <c r="Q186" s="47" t="inlineStr">
        <is>
          <t>Nature / Ability</t>
        </is>
      </c>
    </row>
    <row r="187">
      <c r="B187" s="47" t="inlineStr">
        <is>
          <t>AI Flags:</t>
        </is>
      </c>
      <c r="E187" s="49" t="inlineStr">
        <is>
          <t>(None)</t>
        </is>
      </c>
      <c r="F187" s="46" t="n"/>
      <c r="G187" s="49" t="inlineStr">
        <is>
          <t>(None)</t>
        </is>
      </c>
      <c r="H187" s="46" t="n"/>
      <c r="Q187" s="47" t="inlineStr">
        <is>
          <t>Item</t>
        </is>
      </c>
    </row>
    <row r="188">
      <c r="B188" s="44" t="inlineStr">
        <is>
          <t>Smart Trainer</t>
        </is>
      </c>
      <c r="E188" s="51" t="inlineStr">
        <is>
          <t>False Swipe</t>
        </is>
      </c>
      <c r="F188" s="46" t="n"/>
      <c r="G188" s="51" t="inlineStr">
        <is>
          <t>Wrap</t>
        </is>
      </c>
      <c r="H188" s="46" t="n"/>
      <c r="Q188" s="47" t="inlineStr">
        <is>
          <t>Moves</t>
        </is>
      </c>
    </row>
    <row r="189">
      <c r="E189" s="66" t="inlineStr">
        <is>
          <t>Metal Claw</t>
        </is>
      </c>
      <c r="F189" s="46" t="n"/>
      <c r="G189" s="55" t="inlineStr">
        <is>
          <t>Cross Poison</t>
        </is>
      </c>
      <c r="H189" s="46" t="n"/>
    </row>
    <row r="190">
      <c r="E190" s="54" t="inlineStr">
        <is>
          <t>Fury Cutter</t>
        </is>
      </c>
      <c r="F190" s="46" t="n"/>
      <c r="G190" s="50" t="inlineStr">
        <is>
          <t>Bite</t>
        </is>
      </c>
      <c r="H190" s="46" t="n"/>
    </row>
    <row r="191">
      <c r="E191" s="51" t="inlineStr">
        <is>
          <t>Slash</t>
        </is>
      </c>
      <c r="F191" s="46" t="n"/>
      <c r="G191" s="50" t="inlineStr">
        <is>
          <t>Pursuit</t>
        </is>
      </c>
      <c r="H191" s="46" t="n"/>
    </row>
    <row r="193" ht="20" customHeight="1">
      <c r="B193" s="40" t="inlineStr">
        <is>
          <t>Battle Girl</t>
        </is>
      </c>
      <c r="C193" s="41" t="n"/>
      <c r="D193" s="41" t="n"/>
      <c r="E193" s="42" t="inlineStr">
        <is>
          <t>Battle Girl Helene</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IFERROR(_xlfn.IMAGE("https://play.pokemonshowdown.com/sprites/gen5/meditite.png"),"")</f>
        <v/>
      </c>
      <c r="G194" s="43">
        <f>IFERROR(_xlfn.IMAGE("https://play.pokemonshowdown.com/sprites/gen5/makuhita.png"),"")</f>
        <v/>
      </c>
      <c r="Q194" s="44" t="inlineStr">
        <is>
          <t>Forced on sight (range 4)</t>
        </is>
      </c>
    </row>
    <row r="195">
      <c r="E195" s="45" t="inlineStr">
        <is>
          <t>Lv 26 Meditite</t>
        </is>
      </c>
      <c r="F195" s="46" t="n"/>
      <c r="G195" s="45" t="inlineStr">
        <is>
          <t>Lv 26 Makuhita</t>
        </is>
      </c>
      <c r="H195" s="46" t="n"/>
      <c r="Q195" s="47" t="inlineStr">
        <is>
          <t>Pokémon</t>
        </is>
      </c>
    </row>
    <row r="196">
      <c r="E196" s="48" t="inlineStr">
        <is>
          <t>Adamant</t>
        </is>
      </c>
      <c r="F196" s="48" t="inlineStr">
        <is>
          <t>Pure Power</t>
        </is>
      </c>
      <c r="G196" s="48" t="inlineStr">
        <is>
          <t>Adamant</t>
        </is>
      </c>
      <c r="H196" s="48" t="inlineStr">
        <is>
          <t>Guts</t>
        </is>
      </c>
      <c r="Q196" s="47" t="inlineStr">
        <is>
          <t>Nature / Ability</t>
        </is>
      </c>
    </row>
    <row r="197">
      <c r="B197" s="47" t="inlineStr">
        <is>
          <t>AI Flags:</t>
        </is>
      </c>
      <c r="E197" s="49" t="inlineStr">
        <is>
          <t>(None)</t>
        </is>
      </c>
      <c r="F197" s="46" t="n"/>
      <c r="G197" s="49" t="inlineStr">
        <is>
          <t>(None)</t>
        </is>
      </c>
      <c r="H197" s="46" t="n"/>
      <c r="Q197" s="47" t="inlineStr">
        <is>
          <t>Item</t>
        </is>
      </c>
    </row>
    <row r="198">
      <c r="B198" s="44" t="inlineStr">
        <is>
          <t>Smart Trainer</t>
        </is>
      </c>
      <c r="E198" s="51" t="inlineStr">
        <is>
          <t>Secret Power</t>
        </is>
      </c>
      <c r="F198" s="46" t="n"/>
      <c r="G198" s="51" t="inlineStr">
        <is>
          <t>Take Down</t>
        </is>
      </c>
      <c r="H198" s="46" t="n"/>
      <c r="Q198" s="47" t="inlineStr">
        <is>
          <t>Moves</t>
        </is>
      </c>
    </row>
    <row r="199">
      <c r="E199" s="63" t="inlineStr">
        <is>
          <t>Teleport</t>
        </is>
      </c>
      <c r="F199" s="46" t="n"/>
      <c r="G199" s="65" t="inlineStr">
        <is>
          <t>Seismic Toss</t>
        </is>
      </c>
      <c r="H199" s="46" t="n"/>
    </row>
    <row r="200">
      <c r="E200" s="62" t="inlineStr">
        <is>
          <t>Rock Throw</t>
        </is>
      </c>
      <c r="F200" s="46" t="n"/>
      <c r="G200" s="65" t="inlineStr">
        <is>
          <t>Submission</t>
        </is>
      </c>
      <c r="H200" s="46" t="n"/>
    </row>
    <row r="201">
      <c r="E201" s="65" t="inlineStr">
        <is>
          <t>Seismic Toss</t>
        </is>
      </c>
      <c r="F201" s="46" t="n"/>
      <c r="G201" s="51" t="inlineStr">
        <is>
          <t>Smelling Salts</t>
        </is>
      </c>
      <c r="H201" s="46" t="n"/>
    </row>
    <row r="203" ht="20" customHeight="1">
      <c r="B203" s="40" t="inlineStr">
        <is>
          <t>Ninja Boy</t>
        </is>
      </c>
      <c r="C203" s="41" t="n"/>
      <c r="D203" s="41" t="n"/>
      <c r="E203" s="42" t="inlineStr">
        <is>
          <t>Ninja Boy Jaiden</t>
        </is>
      </c>
      <c r="F203" s="41" t="n"/>
      <c r="G203" s="41" t="n"/>
      <c r="H203" s="41" t="n"/>
      <c r="I203" s="41" t="n"/>
      <c r="J203" s="41" t="n"/>
      <c r="K203" s="41" t="n"/>
      <c r="L203" s="41" t="n"/>
      <c r="M203" s="41" t="n"/>
      <c r="N203" s="41" t="n"/>
      <c r="O203" s="41" t="n"/>
      <c r="P203" s="41" t="n"/>
      <c r="Q203" s="41" t="n"/>
    </row>
    <row r="204" ht="69" customHeight="1">
      <c r="E204" s="43">
        <f>IFERROR(_xlfn.IMAGE("https://play.pokemonshowdown.com/sprites/gen5/ninjask.png"),"")</f>
        <v/>
      </c>
      <c r="G204" s="43">
        <f>IFERROR(_xlfn.IMAGE("https://play.pokemonshowdown.com/sprites/gen5/gulpin.png"),"")</f>
        <v/>
      </c>
      <c r="Q204" s="44" t="inlineStr">
        <is>
          <t>Forced on sight (range 3)</t>
        </is>
      </c>
    </row>
    <row r="205">
      <c r="E205" s="45" t="inlineStr">
        <is>
          <t>Lv 26 Ninjask</t>
        </is>
      </c>
      <c r="F205" s="46" t="n"/>
      <c r="G205" s="45" t="inlineStr">
        <is>
          <t>Lv 26 Gulpin</t>
        </is>
      </c>
      <c r="H205" s="46" t="n"/>
      <c r="Q205" s="47" t="inlineStr">
        <is>
          <t>Pokémon</t>
        </is>
      </c>
    </row>
    <row r="206">
      <c r="E206" s="48" t="inlineStr">
        <is>
          <t>Adamant</t>
        </is>
      </c>
      <c r="F206" s="48" t="inlineStr">
        <is>
          <t>Speed Boost</t>
        </is>
      </c>
      <c r="G206" s="48" t="inlineStr">
        <is>
          <t>Adamant</t>
        </is>
      </c>
      <c r="H206" s="48" t="inlineStr">
        <is>
          <t>Gluttony</t>
        </is>
      </c>
      <c r="Q206" s="47" t="inlineStr">
        <is>
          <t>Nature / Ability</t>
        </is>
      </c>
    </row>
    <row r="207">
      <c r="B207" s="47" t="inlineStr">
        <is>
          <t>AI Flags:</t>
        </is>
      </c>
      <c r="E207" s="49" t="inlineStr">
        <is>
          <t>(None)</t>
        </is>
      </c>
      <c r="F207" s="46" t="n"/>
      <c r="G207" s="49" t="inlineStr">
        <is>
          <t>(None)</t>
        </is>
      </c>
      <c r="H207" s="46" t="n"/>
      <c r="Q207" s="47" t="inlineStr">
        <is>
          <t>Item</t>
        </is>
      </c>
    </row>
    <row r="208">
      <c r="B208" s="44" t="inlineStr">
        <is>
          <t>Smart Trainer</t>
        </is>
      </c>
      <c r="E208" s="51" t="inlineStr">
        <is>
          <t>Roar</t>
        </is>
      </c>
      <c r="F208" s="46" t="n"/>
      <c r="G208" s="55" t="inlineStr">
        <is>
          <t>Toxic</t>
        </is>
      </c>
      <c r="H208" s="46" t="n"/>
      <c r="Q208" s="47" t="inlineStr">
        <is>
          <t>Moves</t>
        </is>
      </c>
    </row>
    <row r="209">
      <c r="E209" s="51" t="inlineStr">
        <is>
          <t>Hyper Voice</t>
        </is>
      </c>
      <c r="F209" s="46" t="n"/>
      <c r="G209" s="51" t="inlineStr">
        <is>
          <t>Body Slam</t>
        </is>
      </c>
      <c r="H209" s="46" t="n"/>
    </row>
    <row r="210">
      <c r="E210" s="51" t="inlineStr">
        <is>
          <t>Whirlwind</t>
        </is>
      </c>
      <c r="F210" s="46" t="n"/>
      <c r="G210" s="51" t="inlineStr">
        <is>
          <t>Encore</t>
        </is>
      </c>
      <c r="H210" s="46" t="n"/>
    </row>
    <row r="211">
      <c r="E211" s="60" t="inlineStr">
        <is>
          <t>Aerial Ace</t>
        </is>
      </c>
      <c r="F211" s="46" t="n"/>
      <c r="G211" s="55" t="inlineStr">
        <is>
          <t>Sludge</t>
        </is>
      </c>
      <c r="H211" s="46" t="n"/>
    </row>
    <row r="213" ht="20" customHeight="1">
      <c r="B213" s="40" t="inlineStr">
        <is>
          <t>Black Belt</t>
        </is>
      </c>
      <c r="C213" s="41" t="n"/>
      <c r="D213" s="41" t="n"/>
      <c r="E213" s="42" t="inlineStr">
        <is>
          <t>Black Belt Koichi</t>
        </is>
      </c>
      <c r="F213" s="41" t="n"/>
      <c r="G213" s="41" t="n"/>
      <c r="H213" s="41" t="n"/>
      <c r="I213" s="41" t="n"/>
      <c r="J213" s="41" t="n"/>
      <c r="K213" s="41" t="n"/>
      <c r="L213" s="41" t="n"/>
      <c r="M213" s="41" t="n"/>
      <c r="N213" s="41" t="n"/>
      <c r="O213" s="41" t="n"/>
      <c r="P213" s="41" t="n"/>
      <c r="Q213" s="41" t="n"/>
    </row>
    <row r="214" ht="69" customHeight="1">
      <c r="E214" s="43">
        <f>IFERROR(_xlfn.IMAGE("https://play.pokemonshowdown.com/sprites/gen5/machop.png"),"")</f>
        <v/>
      </c>
      <c r="G214" s="43">
        <f>IFERROR(_xlfn.IMAGE("https://play.pokemonshowdown.com/sprites/gen5/machoke.png"),"")</f>
        <v/>
      </c>
      <c r="Q214" s="44" t="inlineStr">
        <is>
          <t>Forced on sight (range 2)</t>
        </is>
      </c>
    </row>
    <row r="215">
      <c r="E215" s="45" t="inlineStr">
        <is>
          <t>Lv 24 Machop</t>
        </is>
      </c>
      <c r="F215" s="46" t="n"/>
      <c r="G215" s="45" t="inlineStr">
        <is>
          <t>Lv 28 Machoke</t>
        </is>
      </c>
      <c r="H215" s="46" t="n"/>
      <c r="Q215" s="47" t="inlineStr">
        <is>
          <t>Pokémon</t>
        </is>
      </c>
    </row>
    <row r="216">
      <c r="E216" s="48" t="inlineStr">
        <is>
          <t>Adamant</t>
        </is>
      </c>
      <c r="F216" s="48" t="inlineStr">
        <is>
          <t>No Guard</t>
        </is>
      </c>
      <c r="G216" s="48" t="inlineStr">
        <is>
          <t>Adamant</t>
        </is>
      </c>
      <c r="H216" s="48" t="inlineStr">
        <is>
          <t>Huge Power</t>
        </is>
      </c>
      <c r="Q216" s="47" t="inlineStr">
        <is>
          <t>Nature / Ability</t>
        </is>
      </c>
    </row>
    <row r="217">
      <c r="B217" s="47" t="inlineStr">
        <is>
          <t>AI Flags:</t>
        </is>
      </c>
      <c r="E217" s="49" t="inlineStr">
        <is>
          <t>(None)</t>
        </is>
      </c>
      <c r="F217" s="46" t="n"/>
      <c r="G217" s="49" t="inlineStr">
        <is>
          <t>(None)</t>
        </is>
      </c>
      <c r="H217" s="46" t="n"/>
      <c r="Q217" s="47" t="inlineStr">
        <is>
          <t>Item</t>
        </is>
      </c>
    </row>
    <row r="218">
      <c r="B218" s="44" t="inlineStr">
        <is>
          <t>Smart Trainer</t>
        </is>
      </c>
      <c r="E218" s="65" t="inlineStr">
        <is>
          <t>Seismic Toss</t>
        </is>
      </c>
      <c r="F218" s="46" t="n"/>
      <c r="G218" s="58" t="inlineStr">
        <is>
          <t>Fire Punch</t>
        </is>
      </c>
      <c r="H218" s="46" t="n"/>
      <c r="Q218" s="47" t="inlineStr">
        <is>
          <t>Moves</t>
        </is>
      </c>
    </row>
    <row r="219">
      <c r="E219" s="65" t="inlineStr">
        <is>
          <t>Wake Up Slap</t>
        </is>
      </c>
      <c r="F219" s="46" t="n"/>
      <c r="G219" s="65" t="inlineStr">
        <is>
          <t>Seismic Toss</t>
        </is>
      </c>
      <c r="H219" s="46" t="n"/>
    </row>
    <row r="220">
      <c r="E220" s="51" t="inlineStr">
        <is>
          <t>Mega Punch</t>
        </is>
      </c>
      <c r="F220" s="46" t="n"/>
      <c r="G220" s="52" t="inlineStr">
        <is>
          <t>Thunder Punch</t>
        </is>
      </c>
      <c r="H220" s="46" t="n"/>
    </row>
    <row r="221">
      <c r="E221" s="58" t="inlineStr">
        <is>
          <t>Fire Punch</t>
        </is>
      </c>
      <c r="F221" s="46" t="n"/>
      <c r="G221" s="65" t="inlineStr">
        <is>
          <t>Wake Up Slap</t>
        </is>
      </c>
      <c r="H221" s="46" t="n"/>
    </row>
    <row r="223" ht="20" customHeight="1">
      <c r="B223" s="40" t="inlineStr">
        <is>
          <t>Triathlete</t>
        </is>
      </c>
      <c r="C223" s="41" t="n"/>
      <c r="D223" s="41" t="n"/>
      <c r="E223" s="42" t="inlineStr">
        <is>
          <t>Triathlete Kyra</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IFERROR(_xlfn.IMAGE("https://play.pokemonshowdown.com/sprites/gen5/doduo.png"),"")</f>
        <v/>
      </c>
      <c r="G224" s="43">
        <f>IFERROR(_xlfn.IMAGE("https://play.pokemonshowdown.com/sprites/gen5/dodrio.png"),"")</f>
        <v/>
      </c>
      <c r="Q224" s="44" t="inlineStr">
        <is>
          <t>Forced on sight (range 2)</t>
        </is>
      </c>
    </row>
    <row r="225">
      <c r="E225" s="45" t="inlineStr">
        <is>
          <t>Lv 26 Doduo</t>
        </is>
      </c>
      <c r="F225" s="46" t="n"/>
      <c r="G225" s="45" t="inlineStr">
        <is>
          <t>Lv 26 Dodrio</t>
        </is>
      </c>
      <c r="H225" s="46" t="n"/>
      <c r="Q225" s="47" t="inlineStr">
        <is>
          <t>Pokémon</t>
        </is>
      </c>
    </row>
    <row r="226">
      <c r="E226" s="48" t="inlineStr">
        <is>
          <t>Adamant</t>
        </is>
      </c>
      <c r="F226" s="48" t="inlineStr">
        <is>
          <t>Tangled Feet</t>
        </is>
      </c>
      <c r="G226" s="48" t="inlineStr">
        <is>
          <t>Jolly</t>
        </is>
      </c>
      <c r="H226" s="48" t="inlineStr">
        <is>
          <t>Quick Feet</t>
        </is>
      </c>
      <c r="Q226" s="47" t="inlineStr">
        <is>
          <t>Nature / Ability</t>
        </is>
      </c>
    </row>
    <row r="227">
      <c r="B227" s="47" t="inlineStr">
        <is>
          <t>AI Flags:</t>
        </is>
      </c>
      <c r="E227" s="49" t="inlineStr">
        <is>
          <t>(None)</t>
        </is>
      </c>
      <c r="F227" s="46" t="n"/>
      <c r="G227" s="49" t="inlineStr">
        <is>
          <t>(None)</t>
        </is>
      </c>
      <c r="H227" s="46" t="n"/>
      <c r="Q227" s="47" t="inlineStr">
        <is>
          <t>Item</t>
        </is>
      </c>
    </row>
    <row r="228">
      <c r="B228" s="44" t="inlineStr">
        <is>
          <t>Smart Trainer</t>
        </is>
      </c>
      <c r="E228" s="51" t="inlineStr">
        <is>
          <t>Scratch</t>
        </is>
      </c>
      <c r="F228" s="46" t="n"/>
      <c r="G228" s="60" t="inlineStr">
        <is>
          <t>Bounce</t>
        </is>
      </c>
      <c r="H228" s="46" t="n"/>
      <c r="Q228" s="47" t="inlineStr">
        <is>
          <t>Moves</t>
        </is>
      </c>
    </row>
    <row r="229">
      <c r="E229" s="60" t="inlineStr">
        <is>
          <t>Pluck</t>
        </is>
      </c>
      <c r="F229" s="46" t="n"/>
      <c r="G229" s="51" t="inlineStr">
        <is>
          <t>Body Slam</t>
        </is>
      </c>
      <c r="H229" s="46" t="n"/>
    </row>
    <row r="230">
      <c r="E230" s="51" t="inlineStr">
        <is>
          <t>Secret Power</t>
        </is>
      </c>
      <c r="F230" s="46" t="n"/>
      <c r="G230" s="51" t="inlineStr">
        <is>
          <t>Swift</t>
        </is>
      </c>
      <c r="H230" s="46" t="n"/>
    </row>
    <row r="231">
      <c r="E231" s="66" t="inlineStr">
        <is>
          <t>Metal Claw</t>
        </is>
      </c>
      <c r="F231" s="46" t="n"/>
      <c r="G231" s="66" t="inlineStr">
        <is>
          <t>Iron Tail</t>
        </is>
      </c>
      <c r="H231" s="46" t="n"/>
    </row>
    <row r="233" ht="20" customHeight="1">
      <c r="B233" s="40" t="inlineStr">
        <is>
          <t>Psychic</t>
        </is>
      </c>
      <c r="C233" s="41" t="n"/>
      <c r="D233" s="41" t="n"/>
      <c r="E233" s="42" t="inlineStr">
        <is>
          <t>Psychic Marlene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IFERROR(_xlfn.IMAGE("https://play.pokemonshowdown.com/sprites/gen5/meditite.png"),"")</f>
        <v/>
      </c>
      <c r="G234" s="43">
        <f>IFERROR(_xlfn.IMAGE("https://play.pokemonshowdown.com/sprites/gen5/spoink.png"),"")</f>
        <v/>
      </c>
      <c r="Q234" s="44" t="inlineStr">
        <is>
          <t>Forced on sight (range 4)</t>
        </is>
      </c>
    </row>
    <row r="235">
      <c r="E235" s="45" t="inlineStr">
        <is>
          <t>Lv 18 Meditite</t>
        </is>
      </c>
      <c r="F235" s="46" t="n"/>
      <c r="G235" s="45" t="inlineStr">
        <is>
          <t>Lv 18 Spoink</t>
        </is>
      </c>
      <c r="H235" s="46" t="n"/>
      <c r="Q235" s="47" t="inlineStr">
        <is>
          <t>Pokémon</t>
        </is>
      </c>
    </row>
    <row r="236">
      <c r="E236" s="48" t="inlineStr">
        <is>
          <t>Adamant</t>
        </is>
      </c>
      <c r="F236" s="48" t="inlineStr">
        <is>
          <t>Pure Power</t>
        </is>
      </c>
      <c r="G236" s="48" t="inlineStr">
        <is>
          <t>Modest</t>
        </is>
      </c>
      <c r="H236" s="48" t="inlineStr">
        <is>
          <t>Thick Fat</t>
        </is>
      </c>
      <c r="Q236" s="47" t="inlineStr">
        <is>
          <t>Nature / Ability</t>
        </is>
      </c>
    </row>
    <row r="237">
      <c r="B237" s="47" t="inlineStr">
        <is>
          <t>AI Flags:</t>
        </is>
      </c>
      <c r="E237" s="49" t="inlineStr">
        <is>
          <t>(None)</t>
        </is>
      </c>
      <c r="F237" s="46" t="n"/>
      <c r="G237" s="49" t="inlineStr">
        <is>
          <t>(None)</t>
        </is>
      </c>
      <c r="H237" s="46" t="n"/>
      <c r="Q237" s="47" t="inlineStr">
        <is>
          <t>Item</t>
        </is>
      </c>
    </row>
    <row r="238">
      <c r="B238" s="44" t="inlineStr">
        <is>
          <t>Smart Trainer</t>
        </is>
      </c>
      <c r="E238" s="63" t="inlineStr">
        <is>
          <t>Confusion</t>
        </is>
      </c>
      <c r="F238" s="46" t="n"/>
      <c r="G238" s="63" t="inlineStr">
        <is>
          <t>Magic Coat</t>
        </is>
      </c>
      <c r="H238" s="46" t="n"/>
      <c r="Q238" s="47" t="inlineStr">
        <is>
          <t>Moves</t>
        </is>
      </c>
    </row>
    <row r="239">
      <c r="E239" s="51" t="inlineStr">
        <is>
          <t>Hidden Power</t>
        </is>
      </c>
      <c r="F239" s="46" t="n"/>
      <c r="G239" s="63" t="inlineStr">
        <is>
          <t>Psybeam</t>
        </is>
      </c>
      <c r="H239" s="46" t="n"/>
    </row>
    <row r="240">
      <c r="E240" s="51" t="inlineStr">
        <is>
          <t>Secret Power</t>
        </is>
      </c>
      <c r="F240" s="46" t="n"/>
      <c r="G240" s="51" t="inlineStr">
        <is>
          <t>Body Slam</t>
        </is>
      </c>
      <c r="H240" s="46" t="n"/>
    </row>
    <row r="241">
      <c r="E241" s="63" t="inlineStr">
        <is>
          <t>Teleport</t>
        </is>
      </c>
      <c r="F241" s="46" t="n"/>
      <c r="G241" s="67" t="inlineStr">
        <is>
          <t>Confuse Ray</t>
        </is>
      </c>
      <c r="H241" s="46" t="n"/>
    </row>
    <row r="243" ht="20" customHeight="1">
      <c r="B243" s="40" t="inlineStr">
        <is>
          <t>Black Belt</t>
        </is>
      </c>
      <c r="C243" s="41" t="n"/>
      <c r="D243" s="41" t="n"/>
      <c r="E243" s="42" t="inlineStr">
        <is>
          <t>Black Belt Nob</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IFERROR(_xlfn.IMAGE("https://play.pokemonshowdown.com/sprites/gen5/machop.png"),"")</f>
        <v/>
      </c>
      <c r="Q244" s="44" t="inlineStr">
        <is>
          <t>Forced on sight (range 4)</t>
        </is>
      </c>
    </row>
    <row r="245">
      <c r="E245" s="45" t="inlineStr">
        <is>
          <t>Lv 19 Machop</t>
        </is>
      </c>
      <c r="F245" s="46" t="n"/>
      <c r="Q245" s="47" t="inlineStr">
        <is>
          <t>Pokémon</t>
        </is>
      </c>
    </row>
    <row r="246">
      <c r="E246" s="48" t="inlineStr">
        <is>
          <t>Adamant</t>
        </is>
      </c>
      <c r="F246" s="48" t="inlineStr">
        <is>
          <t>No Guard</t>
        </is>
      </c>
      <c r="Q246" s="47" t="inlineStr">
        <is>
          <t>Nature / Ability</t>
        </is>
      </c>
    </row>
    <row r="247">
      <c r="B247" s="47" t="inlineStr">
        <is>
          <t>AI Flags:</t>
        </is>
      </c>
      <c r="E247" s="49" t="inlineStr">
        <is>
          <t>(None)</t>
        </is>
      </c>
      <c r="F247" s="46" t="n"/>
      <c r="Q247" s="47" t="inlineStr">
        <is>
          <t>Item</t>
        </is>
      </c>
    </row>
    <row r="248">
      <c r="B248" s="44" t="inlineStr">
        <is>
          <t>Smart Trainer</t>
        </is>
      </c>
      <c r="E248" s="62" t="inlineStr">
        <is>
          <t>Rock Throw</t>
        </is>
      </c>
      <c r="F248" s="46" t="n"/>
      <c r="Q248" s="47" t="inlineStr">
        <is>
          <t>Moves</t>
        </is>
      </c>
    </row>
    <row r="249">
      <c r="E249" s="65" t="inlineStr">
        <is>
          <t>Seismic Toss</t>
        </is>
      </c>
      <c r="F249" s="46" t="n"/>
    </row>
    <row r="250">
      <c r="E250" s="65" t="inlineStr">
        <is>
          <t>Wake Up Slap</t>
        </is>
      </c>
      <c r="F250" s="46" t="n"/>
    </row>
    <row r="251">
      <c r="E251" s="51" t="inlineStr">
        <is>
          <t>Mega Punch</t>
        </is>
      </c>
      <c r="F251" s="46" t="n"/>
    </row>
    <row r="253" ht="20" customHeight="1">
      <c r="B253" s="40" t="inlineStr">
        <is>
          <t>Expert</t>
        </is>
      </c>
      <c r="C253" s="41" t="n"/>
      <c r="D253" s="41" t="n"/>
      <c r="E253" s="42" t="inlineStr">
        <is>
          <t>Expert Timothy</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IFERROR(_xlfn.IMAGE("https://play.pokemonshowdown.com/sprites/gen5/hariyama.png"),"")</f>
        <v/>
      </c>
      <c r="Q254" s="44" t="inlineStr">
        <is>
          <t>Forced on sight (range 6)</t>
        </is>
      </c>
    </row>
    <row r="255">
      <c r="E255" s="45" t="inlineStr">
        <is>
          <t>Lv 27 Hariyama</t>
        </is>
      </c>
      <c r="F255" s="46" t="n"/>
      <c r="Q255" s="47" t="inlineStr">
        <is>
          <t>Pokémon</t>
        </is>
      </c>
    </row>
    <row r="256">
      <c r="E256" s="48" t="inlineStr">
        <is>
          <t>Adamant</t>
        </is>
      </c>
      <c r="F256" s="48" t="inlineStr">
        <is>
          <t>Guts</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Body Slam</t>
        </is>
      </c>
      <c r="F258" s="46" t="n"/>
      <c r="Q258" s="47" t="inlineStr">
        <is>
          <t>Moves</t>
        </is>
      </c>
    </row>
    <row r="259">
      <c r="E259" s="51" t="inlineStr">
        <is>
          <t>Whirlwind</t>
        </is>
      </c>
      <c r="F259" s="46" t="n"/>
    </row>
    <row r="260">
      <c r="E260" s="51" t="inlineStr">
        <is>
          <t>Smelling Salts</t>
        </is>
      </c>
      <c r="F260" s="46" t="n"/>
    </row>
    <row r="261">
      <c r="E261" s="65" t="inlineStr">
        <is>
          <t>Submission</t>
        </is>
      </c>
      <c r="F261" s="46" t="n"/>
    </row>
    <row r="263" ht="24" customHeight="1">
      <c r="B263" s="38" t="inlineStr">
        <is>
          <t>Route 129</t>
        </is>
      </c>
      <c r="C263" s="39" t="n"/>
      <c r="D263" s="39" t="n"/>
      <c r="E263" s="39" t="n"/>
      <c r="F263" s="39" t="n"/>
      <c r="G263" s="39" t="n"/>
      <c r="H263" s="39" t="n"/>
      <c r="I263" s="39" t="n"/>
      <c r="J263" s="39" t="n"/>
      <c r="K263" s="39" t="n"/>
      <c r="L263" s="39" t="n"/>
      <c r="M263" s="39" t="n"/>
      <c r="N263" s="39" t="n"/>
      <c r="O263" s="39" t="n"/>
      <c r="P263" s="39" t="n"/>
      <c r="Q263" s="39" t="n"/>
    </row>
    <row r="265" ht="20" customHeight="1">
      <c r="B265" s="40" t="inlineStr">
        <is>
          <t>Triathlete</t>
        </is>
      </c>
      <c r="C265" s="41" t="n"/>
      <c r="D265" s="41" t="n"/>
      <c r="E265" s="42" t="inlineStr">
        <is>
          <t>Triathlete Allison</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IFERROR(_xlfn.IMAGE("https://play.pokemonshowdown.com/sprites/gen5/wingull.png"),"")</f>
        <v/>
      </c>
      <c r="G266" s="43">
        <f>IFERROR(_xlfn.IMAGE("https://play.pokemonshowdown.com/sprites/gen5/staryu.png"),"")</f>
        <v/>
      </c>
    </row>
    <row r="267">
      <c r="E267" s="45" t="inlineStr">
        <is>
          <t>Lv 27 Wingull</t>
        </is>
      </c>
      <c r="F267" s="46" t="n"/>
      <c r="G267" s="45" t="inlineStr">
        <is>
          <t>Lv 33 Staryu</t>
        </is>
      </c>
      <c r="H267" s="46" t="n"/>
      <c r="Q267" s="47" t="inlineStr">
        <is>
          <t>Pokémon</t>
        </is>
      </c>
    </row>
    <row r="268">
      <c r="E268" s="48" t="inlineStr">
        <is>
          <t>Modest</t>
        </is>
      </c>
      <c r="F268" s="48" t="inlineStr">
        <is>
          <t>Gluttony</t>
        </is>
      </c>
      <c r="G268" s="48" t="inlineStr">
        <is>
          <t>Modest</t>
        </is>
      </c>
      <c r="H268" s="48" t="inlineStr">
        <is>
          <t>Magic Guard</t>
        </is>
      </c>
      <c r="Q268" s="47" t="inlineStr">
        <is>
          <t>Nature / Ability</t>
        </is>
      </c>
    </row>
    <row r="269">
      <c r="B269" s="47" t="inlineStr">
        <is>
          <t>AI Flags:</t>
        </is>
      </c>
      <c r="E269" s="49" t="inlineStr">
        <is>
          <t>(None)</t>
        </is>
      </c>
      <c r="F269" s="46" t="n"/>
      <c r="G269" s="49" t="inlineStr">
        <is>
          <t>(None)</t>
        </is>
      </c>
      <c r="H269" s="46" t="n"/>
      <c r="Q269" s="47" t="inlineStr">
        <is>
          <t>Item</t>
        </is>
      </c>
    </row>
    <row r="270">
      <c r="B270" s="44" t="inlineStr">
        <is>
          <t>Smart Trainer</t>
        </is>
      </c>
      <c r="E270" s="50" t="inlineStr">
        <is>
          <t>Bite</t>
        </is>
      </c>
      <c r="F270" s="46" t="n"/>
      <c r="G270" s="63" t="inlineStr">
        <is>
          <t>Teleport</t>
        </is>
      </c>
      <c r="H270" s="46" t="n"/>
      <c r="Q270" s="47" t="inlineStr">
        <is>
          <t>Moves</t>
        </is>
      </c>
    </row>
    <row r="271">
      <c r="E271" s="60" t="inlineStr">
        <is>
          <t>Wing Attack</t>
        </is>
      </c>
      <c r="F271" s="46" t="n"/>
      <c r="G271" s="51" t="inlineStr">
        <is>
          <t>Take Down</t>
        </is>
      </c>
      <c r="H271" s="46" t="n"/>
    </row>
    <row r="272">
      <c r="E272" s="61" t="inlineStr">
        <is>
          <t>Water Pulse</t>
        </is>
      </c>
      <c r="F272" s="46" t="n"/>
      <c r="G272" s="63" t="inlineStr">
        <is>
          <t>Psybeam</t>
        </is>
      </c>
      <c r="H272" s="46" t="n"/>
    </row>
    <row r="273">
      <c r="E273" s="50" t="inlineStr">
        <is>
          <t>Pursuit</t>
        </is>
      </c>
      <c r="F273" s="46" t="n"/>
      <c r="G273" s="62" t="inlineStr">
        <is>
          <t>Power Gem</t>
        </is>
      </c>
      <c r="H273" s="46" t="n"/>
    </row>
    <row r="275" ht="20" customHeight="1">
      <c r="B275" s="40" t="inlineStr">
        <is>
          <t>Triathlete</t>
        </is>
      </c>
      <c r="C275" s="41" t="n"/>
      <c r="D275" s="41" t="n"/>
      <c r="E275" s="42" t="inlineStr">
        <is>
          <t>Triathlete Chase</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IFERROR(_xlfn.IMAGE("https://play.pokemonshowdown.com/sprites/gen5/wingull.png"),"")</f>
        <v/>
      </c>
      <c r="G276" s="43">
        <f>IFERROR(_xlfn.IMAGE("https://play.pokemonshowdown.com/sprites/gen5/staryu.png"),"")</f>
        <v/>
      </c>
    </row>
    <row r="277">
      <c r="E277" s="45" t="inlineStr">
        <is>
          <t>Lv 26 Wingull</t>
        </is>
      </c>
      <c r="F277" s="46" t="n"/>
      <c r="G277" s="45" t="inlineStr">
        <is>
          <t>Lv 34 Staryu</t>
        </is>
      </c>
      <c r="H277" s="46" t="n"/>
      <c r="Q277" s="47" t="inlineStr">
        <is>
          <t>Pokémon</t>
        </is>
      </c>
    </row>
    <row r="278">
      <c r="E278" s="48" t="inlineStr">
        <is>
          <t>Modest</t>
        </is>
      </c>
      <c r="F278" s="48" t="inlineStr">
        <is>
          <t>Gluttony</t>
        </is>
      </c>
      <c r="G278" s="48" t="inlineStr">
        <is>
          <t>Modest</t>
        </is>
      </c>
      <c r="H278" s="48" t="inlineStr">
        <is>
          <t>Magic Guard</t>
        </is>
      </c>
      <c r="Q278" s="47" t="inlineStr">
        <is>
          <t>Nature / Ability</t>
        </is>
      </c>
    </row>
    <row r="279">
      <c r="B279" s="47" t="inlineStr">
        <is>
          <t>AI Flags:</t>
        </is>
      </c>
      <c r="E279" s="49" t="inlineStr">
        <is>
          <t>(None)</t>
        </is>
      </c>
      <c r="F279" s="46" t="n"/>
      <c r="G279" s="49" t="inlineStr">
        <is>
          <t>(None)</t>
        </is>
      </c>
      <c r="H279" s="46" t="n"/>
      <c r="Q279" s="47" t="inlineStr">
        <is>
          <t>Item</t>
        </is>
      </c>
    </row>
    <row r="280">
      <c r="B280" s="44" t="inlineStr">
        <is>
          <t>Smart Trainer</t>
        </is>
      </c>
      <c r="E280" s="50" t="inlineStr">
        <is>
          <t>Bite</t>
        </is>
      </c>
      <c r="F280" s="46" t="n"/>
      <c r="G280" s="63" t="inlineStr">
        <is>
          <t>Teleport</t>
        </is>
      </c>
      <c r="H280" s="46" t="n"/>
      <c r="Q280" s="47" t="inlineStr">
        <is>
          <t>Moves</t>
        </is>
      </c>
    </row>
    <row r="281">
      <c r="E281" s="60" t="inlineStr">
        <is>
          <t>Wing Attack</t>
        </is>
      </c>
      <c r="F281" s="46" t="n"/>
      <c r="G281" s="51" t="inlineStr">
        <is>
          <t>Take Down</t>
        </is>
      </c>
      <c r="H281" s="46" t="n"/>
    </row>
    <row r="282">
      <c r="E282" s="61" t="inlineStr">
        <is>
          <t>Water Pulse</t>
        </is>
      </c>
      <c r="F282" s="46" t="n"/>
      <c r="G282" s="63" t="inlineStr">
        <is>
          <t>Psybeam</t>
        </is>
      </c>
      <c r="H282" s="46" t="n"/>
    </row>
    <row r="283">
      <c r="E283" s="50" t="inlineStr">
        <is>
          <t>Pursuit</t>
        </is>
      </c>
      <c r="F283" s="46" t="n"/>
      <c r="G283" s="62" t="inlineStr">
        <is>
          <t>Power Gem</t>
        </is>
      </c>
      <c r="H283" s="46" t="n"/>
    </row>
    <row r="285" ht="20" customHeight="1">
      <c r="B285" s="40" t="inlineStr">
        <is>
          <t>Swimmer M</t>
        </is>
      </c>
      <c r="C285" s="41" t="n"/>
      <c r="D285" s="41" t="n"/>
      <c r="E285" s="42" t="inlineStr">
        <is>
          <t>Swimmer M Clarence</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IFERROR(_xlfn.IMAGE("https://play.pokemonshowdown.com/sprites/gen5/sharpedo.png"),"")</f>
        <v/>
      </c>
    </row>
    <row r="287">
      <c r="E287" s="45" t="inlineStr">
        <is>
          <t>Lv 34 Sharpedo</t>
        </is>
      </c>
      <c r="F287" s="46" t="n"/>
      <c r="Q287" s="47" t="inlineStr">
        <is>
          <t>Pokémon</t>
        </is>
      </c>
    </row>
    <row r="288">
      <c r="E288" s="48" t="inlineStr">
        <is>
          <t>Jolly</t>
        </is>
      </c>
      <c r="F288" s="48" t="inlineStr">
        <is>
          <t>Tinted Lens</t>
        </is>
      </c>
      <c r="Q288" s="47" t="inlineStr">
        <is>
          <t>Nature / Ability</t>
        </is>
      </c>
    </row>
    <row r="289">
      <c r="B289" s="47" t="inlineStr">
        <is>
          <t>AI Flags:</t>
        </is>
      </c>
      <c r="E289" s="49" t="inlineStr">
        <is>
          <t>(None)</t>
        </is>
      </c>
      <c r="F289" s="46" t="n"/>
      <c r="Q289" s="47" t="inlineStr">
        <is>
          <t>Item</t>
        </is>
      </c>
    </row>
    <row r="290">
      <c r="B290" s="44" t="inlineStr">
        <is>
          <t>Smart Trainer</t>
        </is>
      </c>
      <c r="E290" s="50" t="inlineStr">
        <is>
          <t>Assurance</t>
        </is>
      </c>
      <c r="F290" s="46" t="n"/>
      <c r="Q290" s="47" t="inlineStr">
        <is>
          <t>Moves</t>
        </is>
      </c>
    </row>
    <row r="291">
      <c r="E291" s="61" t="inlineStr">
        <is>
          <t>Aqua Cutter</t>
        </is>
      </c>
      <c r="F291" s="46" t="n"/>
    </row>
    <row r="292">
      <c r="E292" s="51" t="inlineStr">
        <is>
          <t>Hyper Fang</t>
        </is>
      </c>
      <c r="F292" s="46" t="n"/>
    </row>
    <row r="293">
      <c r="E293" s="61" t="inlineStr">
        <is>
          <t>Water Pulse</t>
        </is>
      </c>
      <c r="F293" s="46" t="n"/>
    </row>
    <row r="295" ht="20" customHeight="1">
      <c r="B295" s="40" t="inlineStr">
        <is>
          <t>Swimmer M</t>
        </is>
      </c>
      <c r="C295" s="41" t="n"/>
      <c r="D295" s="41" t="n"/>
      <c r="E295" s="42" t="inlineStr">
        <is>
          <t>Swimmer M Reed</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IFERROR(_xlfn.IMAGE("https://play.pokemonshowdown.com/sprites/gen5/spheal.png"),"")</f>
        <v/>
      </c>
      <c r="G296" s="43">
        <f>IFERROR(_xlfn.IMAGE("https://play.pokemonshowdown.com/sprites/gen5/sharpedo.png"),"")</f>
        <v/>
      </c>
    </row>
    <row r="297">
      <c r="E297" s="45" t="inlineStr">
        <is>
          <t>Lv 33 Spheal</t>
        </is>
      </c>
      <c r="F297" s="46" t="n"/>
      <c r="G297" s="45" t="inlineStr">
        <is>
          <t>Lv 33 Sharpedo</t>
        </is>
      </c>
      <c r="H297" s="46" t="n"/>
      <c r="Q297" s="47" t="inlineStr">
        <is>
          <t>Pokémon</t>
        </is>
      </c>
    </row>
    <row r="298">
      <c r="E298" s="48" t="inlineStr">
        <is>
          <t>Modest</t>
        </is>
      </c>
      <c r="F298" s="48" t="inlineStr">
        <is>
          <t>Thick Fat</t>
        </is>
      </c>
      <c r="G298" s="48" t="inlineStr">
        <is>
          <t>Jolly</t>
        </is>
      </c>
      <c r="H298" s="48" t="inlineStr">
        <is>
          <t>Tinted Lens</t>
        </is>
      </c>
      <c r="Q298" s="47" t="inlineStr">
        <is>
          <t>Nature / Ability</t>
        </is>
      </c>
    </row>
    <row r="299">
      <c r="B299" s="47" t="inlineStr">
        <is>
          <t>AI Flags:</t>
        </is>
      </c>
      <c r="E299" s="49" t="inlineStr">
        <is>
          <t>(None)</t>
        </is>
      </c>
      <c r="F299" s="46" t="n"/>
      <c r="G299" s="49" t="inlineStr">
        <is>
          <t>(None)</t>
        </is>
      </c>
      <c r="H299" s="46" t="n"/>
      <c r="Q299" s="47" t="inlineStr">
        <is>
          <t>Item</t>
        </is>
      </c>
    </row>
    <row r="300">
      <c r="B300" s="44" t="inlineStr">
        <is>
          <t>Smart Trainer</t>
        </is>
      </c>
      <c r="E300" s="61" t="inlineStr">
        <is>
          <t>Bubble Beam</t>
        </is>
      </c>
      <c r="F300" s="46" t="n"/>
      <c r="G300" s="52" t="inlineStr">
        <is>
          <t>Thunder Fang</t>
        </is>
      </c>
      <c r="H300" s="46" t="n"/>
      <c r="Q300" s="47" t="inlineStr">
        <is>
          <t>Moves</t>
        </is>
      </c>
    </row>
    <row r="301">
      <c r="E301" s="60" t="inlineStr">
        <is>
          <t>Bounce</t>
        </is>
      </c>
      <c r="F301" s="46" t="n"/>
      <c r="G301" s="50" t="inlineStr">
        <is>
          <t>Assurance</t>
        </is>
      </c>
      <c r="H301" s="46" t="n"/>
    </row>
    <row r="302">
      <c r="E302" s="66" t="inlineStr">
        <is>
          <t>Gyro Ball</t>
        </is>
      </c>
      <c r="F302" s="46" t="n"/>
      <c r="G302" s="61" t="inlineStr">
        <is>
          <t>Aqua Cutter</t>
        </is>
      </c>
      <c r="H302" s="46" t="n"/>
    </row>
    <row r="303">
      <c r="E303" s="51" t="inlineStr">
        <is>
          <t>Encore</t>
        </is>
      </c>
      <c r="F303" s="46" t="n"/>
      <c r="G303" s="51" t="inlineStr">
        <is>
          <t>Hyper Fang</t>
        </is>
      </c>
      <c r="H303" s="46" t="n"/>
    </row>
    <row r="305" ht="20" customHeight="1">
      <c r="B305" s="40" t="inlineStr">
        <is>
          <t>Swimmer F</t>
        </is>
      </c>
      <c r="C305" s="41" t="n"/>
      <c r="D305" s="41" t="n"/>
      <c r="E305" s="42" t="inlineStr">
        <is>
          <t>Swimmer F Tisha</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IFERROR(_xlfn.IMAGE("https://play.pokemonshowdown.com/sprites/gen5/chinchou.png"),"")</f>
        <v/>
      </c>
    </row>
    <row r="307">
      <c r="E307" s="45" t="inlineStr">
        <is>
          <t>Lv 34 Chinchou</t>
        </is>
      </c>
      <c r="F307" s="46" t="n"/>
      <c r="Q307" s="47" t="inlineStr">
        <is>
          <t>Pokémon</t>
        </is>
      </c>
    </row>
    <row r="308">
      <c r="E308" s="48" t="inlineStr">
        <is>
          <t>Modest</t>
        </is>
      </c>
      <c r="F308" s="48" t="inlineStr">
        <is>
          <t>Volt Absorb</t>
        </is>
      </c>
      <c r="Q308" s="47" t="inlineStr">
        <is>
          <t>Nature / Ability</t>
        </is>
      </c>
    </row>
    <row r="309">
      <c r="B309" s="47" t="inlineStr">
        <is>
          <t>AI Flags:</t>
        </is>
      </c>
      <c r="E309" s="49" t="inlineStr">
        <is>
          <t>(None)</t>
        </is>
      </c>
      <c r="F309" s="46" t="n"/>
      <c r="Q309" s="47" t="inlineStr">
        <is>
          <t>Item</t>
        </is>
      </c>
    </row>
    <row r="310">
      <c r="B310" s="44" t="inlineStr">
        <is>
          <t>Smart Trainer</t>
        </is>
      </c>
      <c r="E310" s="64" t="inlineStr">
        <is>
          <t>Aurora Beam</t>
        </is>
      </c>
      <c r="F310" s="46" t="n"/>
      <c r="Q310" s="47" t="inlineStr">
        <is>
          <t>Moves</t>
        </is>
      </c>
    </row>
    <row r="311">
      <c r="E311" s="61" t="inlineStr">
        <is>
          <t>Bubble Beam</t>
        </is>
      </c>
      <c r="F311" s="46" t="n"/>
    </row>
    <row r="312">
      <c r="E312" s="52" t="inlineStr">
        <is>
          <t>Wild Charge</t>
        </is>
      </c>
      <c r="F312" s="46" t="n"/>
    </row>
    <row r="313">
      <c r="E313" s="51" t="inlineStr">
        <is>
          <t>Flash</t>
        </is>
      </c>
      <c r="F313" s="46" t="n"/>
    </row>
    <row r="315" ht="24" customHeight="1">
      <c r="B315" s="38" t="inlineStr">
        <is>
          <t>Route 130</t>
        </is>
      </c>
      <c r="C315" s="39" t="n"/>
      <c r="D315" s="39" t="n"/>
      <c r="E315" s="39" t="n"/>
      <c r="F315" s="39" t="n"/>
      <c r="G315" s="39" t="n"/>
      <c r="H315" s="39" t="n"/>
      <c r="I315" s="39" t="n"/>
      <c r="J315" s="39" t="n"/>
      <c r="K315" s="39" t="n"/>
      <c r="L315" s="39" t="n"/>
      <c r="M315" s="39" t="n"/>
      <c r="N315" s="39" t="n"/>
      <c r="O315" s="39" t="n"/>
      <c r="P315" s="39" t="n"/>
      <c r="Q315" s="39" t="n"/>
    </row>
    <row r="317" ht="20" customHeight="1">
      <c r="B317" s="40" t="inlineStr">
        <is>
          <t>Swimmer F</t>
        </is>
      </c>
      <c r="C317" s="41" t="n"/>
      <c r="D317" s="41" t="n"/>
      <c r="E317" s="42" t="inlineStr">
        <is>
          <t>Swimmer F Katie</t>
        </is>
      </c>
      <c r="F317" s="41" t="n"/>
      <c r="G317" s="41" t="n"/>
      <c r="H317" s="41" t="n"/>
      <c r="I317" s="41" t="n"/>
      <c r="J317" s="41" t="n"/>
      <c r="K317" s="41" t="n"/>
      <c r="L317" s="41" t="n"/>
      <c r="M317" s="41" t="n"/>
      <c r="N317" s="41" t="n"/>
      <c r="O317" s="41" t="n"/>
      <c r="P317" s="41" t="n"/>
      <c r="Q317" s="41" t="n"/>
    </row>
    <row r="318" ht="69" customHeight="1">
      <c r="E318" s="43">
        <f>IFERROR(_xlfn.IMAGE("https://play.pokemonshowdown.com/sprites/gen5/goldeen.png"),"")</f>
        <v/>
      </c>
      <c r="G318" s="43">
        <f>IFERROR(_xlfn.IMAGE("https://play.pokemonshowdown.com/sprites/gen5/spheal.png"),"")</f>
        <v/>
      </c>
    </row>
    <row r="319">
      <c r="E319" s="45" t="inlineStr">
        <is>
          <t>Lv 33 Goldeen</t>
        </is>
      </c>
      <c r="F319" s="46" t="n"/>
      <c r="G319" s="45" t="inlineStr">
        <is>
          <t>Lv 33 Spheal</t>
        </is>
      </c>
      <c r="H319" s="46" t="n"/>
      <c r="Q319" s="47" t="inlineStr">
        <is>
          <t>Pokémon</t>
        </is>
      </c>
    </row>
    <row r="320">
      <c r="E320" s="48" t="inlineStr">
        <is>
          <t>Adamant</t>
        </is>
      </c>
      <c r="F320" s="48" t="inlineStr">
        <is>
          <t>Swift Swim</t>
        </is>
      </c>
      <c r="G320" s="48" t="inlineStr">
        <is>
          <t>Modest</t>
        </is>
      </c>
      <c r="H320" s="48" t="inlineStr">
        <is>
          <t>Thick Fat</t>
        </is>
      </c>
      <c r="Q320" s="47" t="inlineStr">
        <is>
          <t>Nature / Ability</t>
        </is>
      </c>
    </row>
    <row r="321">
      <c r="B321" s="47" t="inlineStr">
        <is>
          <t>AI Flags:</t>
        </is>
      </c>
      <c r="E321" s="49" t="inlineStr">
        <is>
          <t>(None)</t>
        </is>
      </c>
      <c r="F321" s="46" t="n"/>
      <c r="G321" s="49" t="inlineStr">
        <is>
          <t>(None)</t>
        </is>
      </c>
      <c r="H321" s="46" t="n"/>
      <c r="Q321" s="47" t="inlineStr">
        <is>
          <t>Item</t>
        </is>
      </c>
    </row>
    <row r="322">
      <c r="B322" s="44" t="inlineStr">
        <is>
          <t>Smart Trainer</t>
        </is>
      </c>
      <c r="E322" s="61" t="inlineStr">
        <is>
          <t>Dive</t>
        </is>
      </c>
      <c r="F322" s="46" t="n"/>
      <c r="G322" s="61" t="inlineStr">
        <is>
          <t>Bubble Beam</t>
        </is>
      </c>
      <c r="H322" s="46" t="n"/>
      <c r="Q322" s="47" t="inlineStr">
        <is>
          <t>Moves</t>
        </is>
      </c>
    </row>
    <row r="323">
      <c r="E323" s="51" t="inlineStr">
        <is>
          <t>Flail</t>
        </is>
      </c>
      <c r="F323" s="46" t="n"/>
      <c r="G323" s="60" t="inlineStr">
        <is>
          <t>Bounce</t>
        </is>
      </c>
      <c r="H323" s="46" t="n"/>
    </row>
    <row r="324">
      <c r="E324" s="61" t="inlineStr">
        <is>
          <t>Aqua Ring</t>
        </is>
      </c>
      <c r="F324" s="46" t="n"/>
      <c r="G324" s="66" t="inlineStr">
        <is>
          <t>Gyro Ball</t>
        </is>
      </c>
      <c r="H324" s="46" t="n"/>
    </row>
    <row r="325">
      <c r="E325" s="51" t="inlineStr">
        <is>
          <t>Fury Attack</t>
        </is>
      </c>
      <c r="F325" s="46" t="n"/>
      <c r="G325" s="51" t="inlineStr">
        <is>
          <t>Encore</t>
        </is>
      </c>
      <c r="H325" s="46" t="n"/>
    </row>
    <row r="327" ht="20" customHeight="1">
      <c r="B327" s="40" t="inlineStr">
        <is>
          <t>Swimmer M</t>
        </is>
      </c>
      <c r="C327" s="41" t="n"/>
      <c r="D327" s="41" t="n"/>
      <c r="E327" s="42" t="inlineStr">
        <is>
          <t>Swimmer M Rodney</t>
        </is>
      </c>
      <c r="F327" s="41" t="n"/>
      <c r="G327" s="41" t="n"/>
      <c r="H327" s="41" t="n"/>
      <c r="I327" s="41" t="n"/>
      <c r="J327" s="41" t="n"/>
      <c r="K327" s="41" t="n"/>
      <c r="L327" s="41" t="n"/>
      <c r="M327" s="41" t="n"/>
      <c r="N327" s="41" t="n"/>
      <c r="O327" s="41" t="n"/>
      <c r="P327" s="41" t="n"/>
      <c r="Q327" s="41" t="n"/>
    </row>
    <row r="328" ht="69" customHeight="1">
      <c r="E328" s="43">
        <f>IFERROR(_xlfn.IMAGE("https://play.pokemonshowdown.com/sprites/gen5/gyarados.png"),"")</f>
        <v/>
      </c>
    </row>
    <row r="329">
      <c r="E329" s="45" t="inlineStr">
        <is>
          <t>Lv 34 Gyarados</t>
        </is>
      </c>
      <c r="F329" s="46" t="n"/>
      <c r="Q329" s="47" t="inlineStr">
        <is>
          <t>Pokémon</t>
        </is>
      </c>
    </row>
    <row r="330">
      <c r="E330" s="48" t="inlineStr">
        <is>
          <t>Adamant</t>
        </is>
      </c>
      <c r="F330" s="48" t="inlineStr">
        <is>
          <t>Intimidate</t>
        </is>
      </c>
      <c r="Q330" s="47" t="inlineStr">
        <is>
          <t>Nature / Ability</t>
        </is>
      </c>
    </row>
    <row r="331">
      <c r="B331" s="47" t="inlineStr">
        <is>
          <t>AI Flags:</t>
        </is>
      </c>
      <c r="E331" s="49" t="inlineStr">
        <is>
          <t>(None)</t>
        </is>
      </c>
      <c r="F331" s="46" t="n"/>
      <c r="Q331" s="47" t="inlineStr">
        <is>
          <t>Item</t>
        </is>
      </c>
    </row>
    <row r="332">
      <c r="B332" s="44" t="inlineStr">
        <is>
          <t>Smart Trainer</t>
        </is>
      </c>
      <c r="E332" s="51" t="inlineStr">
        <is>
          <t>Double Edge</t>
        </is>
      </c>
      <c r="F332" s="46" t="n"/>
      <c r="Q332" s="47" t="inlineStr">
        <is>
          <t>Moves</t>
        </is>
      </c>
    </row>
    <row r="333">
      <c r="E333" s="50" t="inlineStr">
        <is>
          <t>Bite</t>
        </is>
      </c>
      <c r="F333" s="46" t="n"/>
    </row>
    <row r="334">
      <c r="E334" s="51" t="inlineStr">
        <is>
          <t>Roar</t>
        </is>
      </c>
      <c r="F334" s="46" t="n"/>
    </row>
    <row r="335">
      <c r="E335" s="56" t="inlineStr">
        <is>
          <t>-</t>
        </is>
      </c>
      <c r="F335" s="46" t="n"/>
    </row>
    <row r="337" ht="20" customHeight="1">
      <c r="B337" s="40" t="inlineStr">
        <is>
          <t>Swimmer M</t>
        </is>
      </c>
      <c r="C337" s="41" t="n"/>
      <c r="D337" s="41" t="n"/>
      <c r="E337" s="42" t="inlineStr">
        <is>
          <t>Swimmer M Santiago</t>
        </is>
      </c>
      <c r="F337" s="41" t="n"/>
      <c r="G337" s="41" t="n"/>
      <c r="H337" s="41" t="n"/>
      <c r="I337" s="41" t="n"/>
      <c r="J337" s="41" t="n"/>
      <c r="K337" s="41" t="n"/>
      <c r="L337" s="41" t="n"/>
      <c r="M337" s="41" t="n"/>
      <c r="N337" s="41" t="n"/>
      <c r="O337" s="41" t="n"/>
      <c r="P337" s="41" t="n"/>
      <c r="Q337" s="41" t="n"/>
    </row>
    <row r="338" ht="69" customHeight="1">
      <c r="E338" s="43">
        <f>IFERROR(_xlfn.IMAGE("https://play.pokemonshowdown.com/sprites/gen5/tentacruel.png"),"")</f>
        <v/>
      </c>
      <c r="G338" s="43">
        <f>IFERROR(_xlfn.IMAGE("https://play.pokemonshowdown.com/sprites/gen5/wailmer.png"),"")</f>
        <v/>
      </c>
    </row>
    <row r="339">
      <c r="E339" s="45" t="inlineStr">
        <is>
          <t>Lv 33 Tentacruel</t>
        </is>
      </c>
      <c r="F339" s="46" t="n"/>
      <c r="G339" s="45" t="inlineStr">
        <is>
          <t>Lv 33 Wailmer</t>
        </is>
      </c>
      <c r="H339" s="46" t="n"/>
      <c r="Q339" s="47" t="inlineStr">
        <is>
          <t>Pokémon</t>
        </is>
      </c>
    </row>
    <row r="340">
      <c r="E340" s="48" t="inlineStr">
        <is>
          <t>Timid</t>
        </is>
      </c>
      <c r="F340" s="48" t="inlineStr">
        <is>
          <t>Rain Dish</t>
        </is>
      </c>
      <c r="G340" s="48" t="inlineStr">
        <is>
          <t>Adamant</t>
        </is>
      </c>
      <c r="H340" s="48" t="inlineStr">
        <is>
          <t>Pressure</t>
        </is>
      </c>
      <c r="Q340" s="47" t="inlineStr">
        <is>
          <t>Nature / Ability</t>
        </is>
      </c>
    </row>
    <row r="341">
      <c r="B341" s="47" t="inlineStr">
        <is>
          <t>AI Flags:</t>
        </is>
      </c>
      <c r="E341" s="49" t="inlineStr">
        <is>
          <t>(None)</t>
        </is>
      </c>
      <c r="F341" s="46" t="n"/>
      <c r="G341" s="49" t="inlineStr">
        <is>
          <t>(None)</t>
        </is>
      </c>
      <c r="H341" s="46" t="n"/>
      <c r="Q341" s="47" t="inlineStr">
        <is>
          <t>Item</t>
        </is>
      </c>
    </row>
    <row r="342">
      <c r="B342" s="44" t="inlineStr">
        <is>
          <t>Smart Trainer</t>
        </is>
      </c>
      <c r="E342" s="55" t="inlineStr">
        <is>
          <t>Poison Jab</t>
        </is>
      </c>
      <c r="F342" s="46" t="n"/>
      <c r="G342" s="51" t="inlineStr">
        <is>
          <t>Hyper Voice</t>
        </is>
      </c>
      <c r="H342" s="46" t="n"/>
      <c r="Q342" s="47" t="inlineStr">
        <is>
          <t>Moves</t>
        </is>
      </c>
    </row>
    <row r="343">
      <c r="E343" s="61" t="inlineStr">
        <is>
          <t>Bubble Beam</t>
        </is>
      </c>
      <c r="F343" s="46" t="n"/>
      <c r="G343" s="51" t="inlineStr">
        <is>
          <t>Roar</t>
        </is>
      </c>
      <c r="H343" s="46" t="n"/>
    </row>
    <row r="344">
      <c r="E344" s="67" t="inlineStr">
        <is>
          <t>Confuse Ray</t>
        </is>
      </c>
      <c r="F344" s="46" t="n"/>
      <c r="G344" s="55" t="inlineStr">
        <is>
          <t>Swallow</t>
        </is>
      </c>
      <c r="H344" s="46" t="n"/>
    </row>
    <row r="345">
      <c r="E345" s="51" t="inlineStr">
        <is>
          <t>Wrap</t>
        </is>
      </c>
      <c r="F345" s="46" t="n"/>
      <c r="G345" s="61" t="inlineStr">
        <is>
          <t>Dive</t>
        </is>
      </c>
      <c r="H345" s="46" t="n"/>
    </row>
    <row r="347" ht="24" customHeight="1">
      <c r="B347" s="38" t="inlineStr">
        <is>
          <t>Route 131</t>
        </is>
      </c>
      <c r="C347" s="39" t="n"/>
      <c r="D347" s="39" t="n"/>
      <c r="E347" s="39" t="n"/>
      <c r="F347" s="39" t="n"/>
      <c r="G347" s="39" t="n"/>
      <c r="H347" s="39" t="n"/>
      <c r="I347" s="39" t="n"/>
      <c r="J347" s="39" t="n"/>
      <c r="K347" s="39" t="n"/>
      <c r="L347" s="39" t="n"/>
      <c r="M347" s="39" t="n"/>
      <c r="N347" s="39" t="n"/>
      <c r="O347" s="39" t="n"/>
      <c r="P347" s="39" t="n"/>
      <c r="Q347" s="39" t="n"/>
    </row>
    <row r="349" ht="20" customHeight="1">
      <c r="B349" s="40" t="inlineStr">
        <is>
          <t>Swimmer M</t>
        </is>
      </c>
      <c r="C349" s="41" t="n"/>
      <c r="D349" s="41" t="n"/>
      <c r="E349" s="42" t="inlineStr">
        <is>
          <t>Swimmer M Herman</t>
        </is>
      </c>
      <c r="F349" s="41" t="n"/>
      <c r="G349" s="41" t="n"/>
      <c r="H349" s="41" t="n"/>
      <c r="I349" s="41" t="n"/>
      <c r="J349" s="41" t="n"/>
      <c r="K349" s="41" t="n"/>
      <c r="L349" s="41" t="n"/>
      <c r="M349" s="41" t="n"/>
      <c r="N349" s="41" t="n"/>
      <c r="O349" s="41" t="n"/>
      <c r="P349" s="41" t="n"/>
      <c r="Q349" s="41" t="n"/>
    </row>
    <row r="350" ht="69" customHeight="1">
      <c r="E350" s="43">
        <f>IFERROR(_xlfn.IMAGE("https://play.pokemonshowdown.com/sprites/gen5/wingull.png"),"")</f>
        <v/>
      </c>
      <c r="G350" s="43">
        <f>IFERROR(_xlfn.IMAGE("https://play.pokemonshowdown.com/sprites/gen5/tentacruel.png"),"")</f>
        <v/>
      </c>
    </row>
    <row r="351">
      <c r="E351" s="45" t="inlineStr">
        <is>
          <t>Lv 33 Wingull</t>
        </is>
      </c>
      <c r="F351" s="46" t="n"/>
      <c r="G351" s="45" t="inlineStr">
        <is>
          <t>Lv 33 Tentacruel</t>
        </is>
      </c>
      <c r="H351" s="46" t="n"/>
      <c r="Q351" s="47" t="inlineStr">
        <is>
          <t>Pokémon</t>
        </is>
      </c>
    </row>
    <row r="352">
      <c r="E352" s="48" t="inlineStr">
        <is>
          <t>Modest</t>
        </is>
      </c>
      <c r="F352" s="48" t="inlineStr">
        <is>
          <t>Gluttony</t>
        </is>
      </c>
      <c r="G352" s="48" t="inlineStr">
        <is>
          <t>Timid</t>
        </is>
      </c>
      <c r="H352" s="48" t="inlineStr">
        <is>
          <t>Rain Dish</t>
        </is>
      </c>
      <c r="Q352" s="47" t="inlineStr">
        <is>
          <t>Nature / Ability</t>
        </is>
      </c>
    </row>
    <row r="353">
      <c r="B353" s="47" t="inlineStr">
        <is>
          <t>AI Flags:</t>
        </is>
      </c>
      <c r="E353" s="49" t="inlineStr">
        <is>
          <t>(None)</t>
        </is>
      </c>
      <c r="F353" s="46" t="n"/>
      <c r="G353" s="49" t="inlineStr">
        <is>
          <t>(None)</t>
        </is>
      </c>
      <c r="H353" s="46" t="n"/>
      <c r="Q353" s="47" t="inlineStr">
        <is>
          <t>Item</t>
        </is>
      </c>
    </row>
    <row r="354">
      <c r="B354" s="44" t="inlineStr">
        <is>
          <t>Smart Trainer</t>
        </is>
      </c>
      <c r="E354" s="60" t="inlineStr">
        <is>
          <t>Wing Attack</t>
        </is>
      </c>
      <c r="F354" s="46" t="n"/>
      <c r="G354" s="55" t="inlineStr">
        <is>
          <t>Poison Jab</t>
        </is>
      </c>
      <c r="H354" s="46" t="n"/>
      <c r="Q354" s="47" t="inlineStr">
        <is>
          <t>Moves</t>
        </is>
      </c>
    </row>
    <row r="355">
      <c r="E355" s="61" t="inlineStr">
        <is>
          <t>Water Pulse</t>
        </is>
      </c>
      <c r="F355" s="46" t="n"/>
      <c r="G355" s="61" t="inlineStr">
        <is>
          <t>Bubble Beam</t>
        </is>
      </c>
      <c r="H355" s="46" t="n"/>
    </row>
    <row r="356">
      <c r="E356" s="50" t="inlineStr">
        <is>
          <t>Pursuit</t>
        </is>
      </c>
      <c r="F356" s="46" t="n"/>
      <c r="G356" s="67" t="inlineStr">
        <is>
          <t>Confuse Ray</t>
        </is>
      </c>
      <c r="H356" s="46" t="n"/>
    </row>
    <row r="357">
      <c r="E357" s="60" t="inlineStr">
        <is>
          <t>Pluck</t>
        </is>
      </c>
      <c r="F357" s="46" t="n"/>
      <c r="G357" s="51" t="inlineStr">
        <is>
          <t>Wrap</t>
        </is>
      </c>
      <c r="H357" s="46" t="n"/>
    </row>
    <row r="359" ht="20" customHeight="1">
      <c r="B359" s="40" t="inlineStr">
        <is>
          <t>Swimmer F</t>
        </is>
      </c>
      <c r="C359" s="41" t="n"/>
      <c r="D359" s="41" t="n"/>
      <c r="E359" s="42" t="inlineStr">
        <is>
          <t>Swimmer F Kara</t>
        </is>
      </c>
      <c r="F359" s="41" t="n"/>
      <c r="G359" s="41" t="n"/>
      <c r="H359" s="41" t="n"/>
      <c r="I359" s="41" t="n"/>
      <c r="J359" s="41" t="n"/>
      <c r="K359" s="41" t="n"/>
      <c r="L359" s="41" t="n"/>
      <c r="M359" s="41" t="n"/>
      <c r="N359" s="41" t="n"/>
      <c r="O359" s="41" t="n"/>
      <c r="P359" s="41" t="n"/>
      <c r="Q359" s="41" t="n"/>
    </row>
    <row r="360" ht="69" customHeight="1">
      <c r="E360" s="43">
        <f>IFERROR(_xlfn.IMAGE("https://play.pokemonshowdown.com/sprites/gen5/seaking.png"),"")</f>
        <v/>
      </c>
    </row>
    <row r="361">
      <c r="E361" s="45" t="inlineStr">
        <is>
          <t>Lv 34 Seaking</t>
        </is>
      </c>
      <c r="F361" s="46" t="n"/>
      <c r="Q361" s="47" t="inlineStr">
        <is>
          <t>Pokémon</t>
        </is>
      </c>
    </row>
    <row r="362">
      <c r="E362" s="48" t="inlineStr">
        <is>
          <t>Adamant</t>
        </is>
      </c>
      <c r="F362" s="48" t="inlineStr">
        <is>
          <t>Swift Swim</t>
        </is>
      </c>
      <c r="Q362" s="47" t="inlineStr">
        <is>
          <t>Nature / Ability</t>
        </is>
      </c>
    </row>
    <row r="363">
      <c r="B363" s="47" t="inlineStr">
        <is>
          <t>AI Flags:</t>
        </is>
      </c>
      <c r="E363" s="49" t="inlineStr">
        <is>
          <t>(None)</t>
        </is>
      </c>
      <c r="F363" s="46" t="n"/>
      <c r="Q363" s="47" t="inlineStr">
        <is>
          <t>Item</t>
        </is>
      </c>
    </row>
    <row r="364">
      <c r="B364" s="44" t="inlineStr">
        <is>
          <t>Smart Trainer</t>
        </is>
      </c>
      <c r="E364" s="61" t="inlineStr">
        <is>
          <t>Aqua Tail</t>
        </is>
      </c>
      <c r="F364" s="46" t="n"/>
      <c r="Q364" s="47" t="inlineStr">
        <is>
          <t>Moves</t>
        </is>
      </c>
    </row>
    <row r="365">
      <c r="E365" s="51" t="inlineStr">
        <is>
          <t>Flail</t>
        </is>
      </c>
      <c r="F365" s="46" t="n"/>
    </row>
    <row r="366">
      <c r="E366" s="61" t="inlineStr">
        <is>
          <t>Aqua Ring</t>
        </is>
      </c>
      <c r="F366" s="46" t="n"/>
    </row>
    <row r="367">
      <c r="E367" s="51" t="inlineStr">
        <is>
          <t>Fury Attack</t>
        </is>
      </c>
      <c r="F367" s="46" t="n"/>
    </row>
    <row r="369" ht="20" customHeight="1">
      <c r="B369" s="40" t="inlineStr">
        <is>
          <t>Swimmer M</t>
        </is>
      </c>
      <c r="C369" s="41" t="n"/>
      <c r="D369" s="41" t="n"/>
      <c r="E369" s="42" t="inlineStr">
        <is>
          <t>Swimmer M Kevin</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IFERROR(_xlfn.IMAGE("https://play.pokemonshowdown.com/sprites/gen5/spheal.png"),"")</f>
        <v/>
      </c>
    </row>
    <row r="371">
      <c r="E371" s="45" t="inlineStr">
        <is>
          <t>Lv 34 Spheal</t>
        </is>
      </c>
      <c r="F371" s="46" t="n"/>
      <c r="Q371" s="47" t="inlineStr">
        <is>
          <t>Pokémon</t>
        </is>
      </c>
    </row>
    <row r="372">
      <c r="E372" s="48" t="inlineStr">
        <is>
          <t>Modest</t>
        </is>
      </c>
      <c r="F372" s="48" t="inlineStr">
        <is>
          <t>Thick Fat</t>
        </is>
      </c>
      <c r="Q372" s="47" t="inlineStr">
        <is>
          <t>Nature / Ability</t>
        </is>
      </c>
    </row>
    <row r="373">
      <c r="B373" s="47" t="inlineStr">
        <is>
          <t>AI Flags:</t>
        </is>
      </c>
      <c r="E373" s="49" t="inlineStr">
        <is>
          <t>(None)</t>
        </is>
      </c>
      <c r="F373" s="46" t="n"/>
      <c r="Q373" s="47" t="inlineStr">
        <is>
          <t>Item</t>
        </is>
      </c>
    </row>
    <row r="374">
      <c r="B374" s="44" t="inlineStr">
        <is>
          <t>Smart Trainer</t>
        </is>
      </c>
      <c r="E374" s="61" t="inlineStr">
        <is>
          <t>Bubble Beam</t>
        </is>
      </c>
      <c r="F374" s="46" t="n"/>
      <c r="Q374" s="47" t="inlineStr">
        <is>
          <t>Moves</t>
        </is>
      </c>
    </row>
    <row r="375">
      <c r="E375" s="60" t="inlineStr">
        <is>
          <t>Bounce</t>
        </is>
      </c>
      <c r="F375" s="46" t="n"/>
    </row>
    <row r="376">
      <c r="E376" s="66" t="inlineStr">
        <is>
          <t>Gyro Ball</t>
        </is>
      </c>
      <c r="F376" s="46" t="n"/>
    </row>
    <row r="377">
      <c r="E377" s="51" t="inlineStr">
        <is>
          <t>Encore</t>
        </is>
      </c>
      <c r="F377" s="46" t="n"/>
    </row>
    <row r="379" ht="20" customHeight="1">
      <c r="B379" s="40" t="inlineStr">
        <is>
          <t>Sis And Bro</t>
        </is>
      </c>
      <c r="C379" s="41" t="n"/>
      <c r="D379" s="41" t="n"/>
      <c r="E379" s="42" t="inlineStr">
        <is>
          <t>Sis And Bro Reli &amp; Ian</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IFERROR(_xlfn.IMAGE("https://play.pokemonshowdown.com/sprites/gen5/azumarill.png"),"")</f>
        <v/>
      </c>
      <c r="G380" s="43">
        <f>IFERROR(_xlfn.IMAGE("https://play.pokemonshowdown.com/sprites/gen5/wingull.png"),"")</f>
        <v/>
      </c>
      <c r="Q380" s="44" t="inlineStr">
        <is>
          <t>DOUBLE BATTLE
Forced on sight (range 1)</t>
        </is>
      </c>
    </row>
    <row r="381">
      <c r="E381" s="45" t="inlineStr">
        <is>
          <t>Lv 35 Azumarill</t>
        </is>
      </c>
      <c r="F381" s="46" t="n"/>
      <c r="G381" s="45" t="inlineStr">
        <is>
          <t>Lv 33 Wingull</t>
        </is>
      </c>
      <c r="H381" s="46" t="n"/>
      <c r="Q381" s="47" t="inlineStr">
        <is>
          <t>Pokémon</t>
        </is>
      </c>
    </row>
    <row r="382">
      <c r="E382" s="48" t="inlineStr">
        <is>
          <t>Adamant</t>
        </is>
      </c>
      <c r="F382" s="48" t="inlineStr">
        <is>
          <t>Huge Power</t>
        </is>
      </c>
      <c r="G382" s="48" t="inlineStr">
        <is>
          <t>Modest</t>
        </is>
      </c>
      <c r="H382" s="48" t="inlineStr">
        <is>
          <t>Gluttony</t>
        </is>
      </c>
      <c r="Q382" s="47" t="inlineStr">
        <is>
          <t>Nature / Ability</t>
        </is>
      </c>
    </row>
    <row r="383">
      <c r="B383" s="47" t="inlineStr">
        <is>
          <t>AI Flags:</t>
        </is>
      </c>
      <c r="E383" s="49" t="inlineStr">
        <is>
          <t>(None)</t>
        </is>
      </c>
      <c r="F383" s="46" t="n"/>
      <c r="G383" s="49" t="inlineStr">
        <is>
          <t>(None)</t>
        </is>
      </c>
      <c r="H383" s="46" t="n"/>
      <c r="Q383" s="47" t="inlineStr">
        <is>
          <t>Item</t>
        </is>
      </c>
    </row>
    <row r="384">
      <c r="B384" s="44" t="inlineStr">
        <is>
          <t>Smart Trainer</t>
        </is>
      </c>
      <c r="E384" s="65" t="inlineStr">
        <is>
          <t>Brick Break</t>
        </is>
      </c>
      <c r="F384" s="46" t="n"/>
      <c r="G384" s="60" t="inlineStr">
        <is>
          <t>Wing Attack</t>
        </is>
      </c>
      <c r="H384" s="46" t="n"/>
      <c r="Q384" s="47" t="inlineStr">
        <is>
          <t>Moves</t>
        </is>
      </c>
    </row>
    <row r="385">
      <c r="E385" s="61" t="inlineStr">
        <is>
          <t>Bubble Beam</t>
        </is>
      </c>
      <c r="F385" s="46" t="n"/>
      <c r="G385" s="61" t="inlineStr">
        <is>
          <t>Water Pulse</t>
        </is>
      </c>
      <c r="H385" s="46" t="n"/>
    </row>
    <row r="386">
      <c r="E386" s="51" t="inlineStr">
        <is>
          <t>Body Slam</t>
        </is>
      </c>
      <c r="F386" s="46" t="n"/>
      <c r="G386" s="50" t="inlineStr">
        <is>
          <t>Pursuit</t>
        </is>
      </c>
      <c r="H386" s="46" t="n"/>
    </row>
    <row r="387">
      <c r="E387" s="66" t="inlineStr">
        <is>
          <t>Iron Tail</t>
        </is>
      </c>
      <c r="F387" s="46" t="n"/>
      <c r="G387" s="60" t="inlineStr">
        <is>
          <t>Pluck</t>
        </is>
      </c>
      <c r="H387" s="46" t="n"/>
    </row>
    <row r="389" ht="20" customHeight="1">
      <c r="B389" s="40" t="inlineStr">
        <is>
          <t>Swimmer M</t>
        </is>
      </c>
      <c r="C389" s="41" t="n"/>
      <c r="D389" s="41" t="n"/>
      <c r="E389" s="42" t="inlineStr">
        <is>
          <t>Swimmer M Richard</t>
        </is>
      </c>
      <c r="F389" s="41" t="n"/>
      <c r="G389" s="41" t="n"/>
      <c r="H389" s="41" t="n"/>
      <c r="I389" s="41" t="n"/>
      <c r="J389" s="41" t="n"/>
      <c r="K389" s="41" t="n"/>
      <c r="L389" s="41" t="n"/>
      <c r="M389" s="41" t="n"/>
      <c r="N389" s="41" t="n"/>
      <c r="O389" s="41" t="n"/>
      <c r="P389" s="41" t="n"/>
      <c r="Q389" s="41" t="n"/>
    </row>
    <row r="390" ht="69" customHeight="1">
      <c r="E390" s="43">
        <f>IFERROR(_xlfn.IMAGE("https://play.pokemonshowdown.com/sprites/gen5/pelipper.png"),"")</f>
        <v/>
      </c>
    </row>
    <row r="391">
      <c r="E391" s="45" t="inlineStr">
        <is>
          <t>Lv 34 Pelipper</t>
        </is>
      </c>
      <c r="F391" s="46" t="n"/>
      <c r="Q391" s="47" t="inlineStr">
        <is>
          <t>Pokémon</t>
        </is>
      </c>
    </row>
    <row r="392">
      <c r="E392" s="48" t="inlineStr">
        <is>
          <t>Modest</t>
        </is>
      </c>
      <c r="F392" s="48" t="inlineStr">
        <is>
          <t>Unburden</t>
        </is>
      </c>
      <c r="Q392" s="47" t="inlineStr">
        <is>
          <t>Nature / Ability</t>
        </is>
      </c>
    </row>
    <row r="393">
      <c r="B393" s="47" t="inlineStr">
        <is>
          <t>AI Flags:</t>
        </is>
      </c>
      <c r="E393" s="49" t="inlineStr">
        <is>
          <t>(None)</t>
        </is>
      </c>
      <c r="F393" s="46" t="n"/>
      <c r="Q393" s="47" t="inlineStr">
        <is>
          <t>Item</t>
        </is>
      </c>
    </row>
    <row r="394">
      <c r="B394" s="44" t="inlineStr">
        <is>
          <t>Smart Trainer</t>
        </is>
      </c>
      <c r="E394" s="61" t="inlineStr">
        <is>
          <t>Bubble Beam</t>
        </is>
      </c>
      <c r="F394" s="46" t="n"/>
      <c r="Q394" s="47" t="inlineStr">
        <is>
          <t>Moves</t>
        </is>
      </c>
    </row>
    <row r="395">
      <c r="E395" s="60" t="inlineStr">
        <is>
          <t>Pluck</t>
        </is>
      </c>
      <c r="F395" s="46" t="n"/>
    </row>
    <row r="396">
      <c r="E396" s="50" t="inlineStr">
        <is>
          <t>Payback</t>
        </is>
      </c>
      <c r="F396" s="46" t="n"/>
    </row>
    <row r="397">
      <c r="E397" s="64" t="inlineStr">
        <is>
          <t>Ice Beam</t>
        </is>
      </c>
      <c r="F397" s="46" t="n"/>
    </row>
    <row r="399" ht="20" customHeight="1">
      <c r="B399" s="40" t="inlineStr">
        <is>
          <t>Swimmer F</t>
        </is>
      </c>
      <c r="C399" s="41" t="n"/>
      <c r="D399" s="41" t="n"/>
      <c r="E399" s="42" t="inlineStr">
        <is>
          <t>Swimmer F Susie</t>
        </is>
      </c>
      <c r="F399" s="41" t="n"/>
      <c r="G399" s="41" t="n"/>
      <c r="H399" s="41" t="n"/>
      <c r="I399" s="41" t="n"/>
      <c r="J399" s="41" t="n"/>
      <c r="K399" s="41" t="n"/>
      <c r="L399" s="41" t="n"/>
      <c r="M399" s="41" t="n"/>
      <c r="N399" s="41" t="n"/>
      <c r="O399" s="41" t="n"/>
      <c r="P399" s="41" t="n"/>
      <c r="Q399" s="41" t="n"/>
    </row>
    <row r="400" ht="69" customHeight="1">
      <c r="E400" s="43">
        <f>IFERROR(_xlfn.IMAGE("https://play.pokemonshowdown.com/sprites/gen5/luvdisc.png"),"")</f>
        <v/>
      </c>
    </row>
    <row r="401">
      <c r="E401" s="45" t="inlineStr">
        <is>
          <t>Lv 34 Luvdisc</t>
        </is>
      </c>
      <c r="F401" s="46" t="n"/>
      <c r="Q401" s="47" t="inlineStr">
        <is>
          <t>Pokémon</t>
        </is>
      </c>
    </row>
    <row r="402">
      <c r="E402" s="48" t="inlineStr">
        <is>
          <t>Timid</t>
        </is>
      </c>
      <c r="F402" s="48" t="inlineStr">
        <is>
          <t>Swift Swim</t>
        </is>
      </c>
      <c r="Q402" s="47" t="inlineStr">
        <is>
          <t>Nature / Ability</t>
        </is>
      </c>
    </row>
    <row r="403">
      <c r="B403" s="47" t="inlineStr">
        <is>
          <t>AI Flags:</t>
        </is>
      </c>
      <c r="E403" s="49" t="inlineStr">
        <is>
          <t>(None)</t>
        </is>
      </c>
      <c r="F403" s="46" t="n"/>
      <c r="Q403" s="47" t="inlineStr">
        <is>
          <t>Item</t>
        </is>
      </c>
    </row>
    <row r="404">
      <c r="B404" s="44" t="inlineStr">
        <is>
          <t>Smart Trainer</t>
        </is>
      </c>
      <c r="E404" s="51" t="inlineStr">
        <is>
          <t>Lucky Chant</t>
        </is>
      </c>
      <c r="F404" s="46" t="n"/>
      <c r="Q404" s="47" t="inlineStr">
        <is>
          <t>Moves</t>
        </is>
      </c>
    </row>
    <row r="405">
      <c r="E405" s="51" t="inlineStr">
        <is>
          <t>Attract</t>
        </is>
      </c>
      <c r="F405" s="46" t="n"/>
    </row>
    <row r="406">
      <c r="E406" s="51" t="inlineStr">
        <is>
          <t>Sweet Kiss</t>
        </is>
      </c>
      <c r="F406" s="46" t="n"/>
    </row>
    <row r="407">
      <c r="E407" s="61" t="inlineStr">
        <is>
          <t>Brine</t>
        </is>
      </c>
      <c r="F407" s="46" t="n"/>
    </row>
    <row r="409" ht="20" customHeight="1">
      <c r="B409" s="40" t="inlineStr">
        <is>
          <t>Triathlete</t>
        </is>
      </c>
      <c r="C409" s="41" t="n"/>
      <c r="D409" s="41" t="n"/>
      <c r="E409" s="42" t="inlineStr">
        <is>
          <t>Triathlete Talia</t>
        </is>
      </c>
      <c r="F409" s="41" t="n"/>
      <c r="G409" s="41" t="n"/>
      <c r="H409" s="41" t="n"/>
      <c r="I409" s="41" t="n"/>
      <c r="J409" s="41" t="n"/>
      <c r="K409" s="41" t="n"/>
      <c r="L409" s="41" t="n"/>
      <c r="M409" s="41" t="n"/>
      <c r="N409" s="41" t="n"/>
      <c r="O409" s="41" t="n"/>
      <c r="P409" s="41" t="n"/>
      <c r="Q409" s="41" t="n"/>
    </row>
    <row r="410" ht="69" customHeight="1">
      <c r="E410" s="43">
        <f>IFERROR(_xlfn.IMAGE("https://play.pokemonshowdown.com/sprites/gen5/staryu.png"),"")</f>
        <v/>
      </c>
    </row>
    <row r="411">
      <c r="E411" s="45" t="inlineStr">
        <is>
          <t>Lv 34 Staryu</t>
        </is>
      </c>
      <c r="F411" s="46" t="n"/>
      <c r="Q411" s="47" t="inlineStr">
        <is>
          <t>Pokémon</t>
        </is>
      </c>
    </row>
    <row r="412">
      <c r="E412" s="48" t="inlineStr">
        <is>
          <t>Modest</t>
        </is>
      </c>
      <c r="F412" s="48" t="inlineStr">
        <is>
          <t>Magic Guard</t>
        </is>
      </c>
      <c r="Q412" s="47" t="inlineStr">
        <is>
          <t>Nature / Ability</t>
        </is>
      </c>
    </row>
    <row r="413">
      <c r="B413" s="47" t="inlineStr">
        <is>
          <t>AI Flags:</t>
        </is>
      </c>
      <c r="E413" s="49" t="inlineStr">
        <is>
          <t>(None)</t>
        </is>
      </c>
      <c r="F413" s="46" t="n"/>
      <c r="Q413" s="47" t="inlineStr">
        <is>
          <t>Item</t>
        </is>
      </c>
    </row>
    <row r="414">
      <c r="B414" s="44" t="inlineStr">
        <is>
          <t>Smart Trainer</t>
        </is>
      </c>
      <c r="E414" s="63" t="inlineStr">
        <is>
          <t>Teleport</t>
        </is>
      </c>
      <c r="F414" s="46" t="n"/>
      <c r="Q414" s="47" t="inlineStr">
        <is>
          <t>Moves</t>
        </is>
      </c>
    </row>
    <row r="415">
      <c r="E415" s="51" t="inlineStr">
        <is>
          <t>Take Down</t>
        </is>
      </c>
      <c r="F415" s="46" t="n"/>
    </row>
    <row r="416">
      <c r="E416" s="63" t="inlineStr">
        <is>
          <t>Psybeam</t>
        </is>
      </c>
      <c r="F416" s="46" t="n"/>
    </row>
    <row r="417">
      <c r="E417" s="62" t="inlineStr">
        <is>
          <t>Power Gem</t>
        </is>
      </c>
      <c r="F417" s="46" t="n"/>
    </row>
    <row r="419" ht="24" customHeight="1">
      <c r="B419" s="38" t="inlineStr">
        <is>
          <t>Route 132</t>
        </is>
      </c>
      <c r="C419" s="39" t="n"/>
      <c r="D419" s="39" t="n"/>
      <c r="E419" s="39" t="n"/>
      <c r="F419" s="39" t="n"/>
      <c r="G419" s="39" t="n"/>
      <c r="H419" s="39" t="n"/>
      <c r="I419" s="39" t="n"/>
      <c r="J419" s="39" t="n"/>
      <c r="K419" s="39" t="n"/>
      <c r="L419" s="39" t="n"/>
      <c r="M419" s="39" t="n"/>
      <c r="N419" s="39" t="n"/>
      <c r="O419" s="39" t="n"/>
      <c r="P419" s="39" t="n"/>
      <c r="Q419" s="39" t="n"/>
    </row>
    <row r="421" ht="20" customHeight="1">
      <c r="B421" s="40" t="inlineStr">
        <is>
          <t>Swimmer F</t>
        </is>
      </c>
      <c r="C421" s="41" t="n"/>
      <c r="D421" s="41" t="n"/>
      <c r="E421" s="42" t="inlineStr">
        <is>
          <t>Swimmer F Dana</t>
        </is>
      </c>
      <c r="F421" s="41" t="n"/>
      <c r="G421" s="41" t="n"/>
      <c r="H421" s="41" t="n"/>
      <c r="I421" s="41" t="n"/>
      <c r="J421" s="41" t="n"/>
      <c r="K421" s="41" t="n"/>
      <c r="L421" s="41" t="n"/>
      <c r="M421" s="41" t="n"/>
      <c r="N421" s="41" t="n"/>
      <c r="O421" s="41" t="n"/>
      <c r="P421" s="41" t="n"/>
      <c r="Q421" s="41" t="n"/>
    </row>
    <row r="422" ht="69" customHeight="1">
      <c r="E422" s="43">
        <f>IFERROR(_xlfn.IMAGE("https://play.pokemonshowdown.com/sprites/gen5/azumarill.png"),"")</f>
        <v/>
      </c>
    </row>
    <row r="423">
      <c r="E423" s="45" t="inlineStr">
        <is>
          <t>Lv 34 Azumarill</t>
        </is>
      </c>
      <c r="F423" s="46" t="n"/>
      <c r="Q423" s="47" t="inlineStr">
        <is>
          <t>Pokémon</t>
        </is>
      </c>
    </row>
    <row r="424">
      <c r="E424" s="48" t="inlineStr">
        <is>
          <t>Adamant</t>
        </is>
      </c>
      <c r="F424" s="48" t="inlineStr">
        <is>
          <t>Huge Power</t>
        </is>
      </c>
      <c r="Q424" s="47" t="inlineStr">
        <is>
          <t>Nature / Ability</t>
        </is>
      </c>
    </row>
    <row r="425">
      <c r="B425" s="47" t="inlineStr">
        <is>
          <t>AI Flags:</t>
        </is>
      </c>
      <c r="E425" s="49" t="inlineStr">
        <is>
          <t>(None)</t>
        </is>
      </c>
      <c r="F425" s="46" t="n"/>
      <c r="Q425" s="47" t="inlineStr">
        <is>
          <t>Item</t>
        </is>
      </c>
    </row>
    <row r="426">
      <c r="B426" s="44" t="inlineStr">
        <is>
          <t>Smart Trainer</t>
        </is>
      </c>
      <c r="E426" s="65" t="inlineStr">
        <is>
          <t>Brick Break</t>
        </is>
      </c>
      <c r="F426" s="46" t="n"/>
      <c r="Q426" s="47" t="inlineStr">
        <is>
          <t>Moves</t>
        </is>
      </c>
    </row>
    <row r="427">
      <c r="E427" s="61" t="inlineStr">
        <is>
          <t>Bubble Beam</t>
        </is>
      </c>
      <c r="F427" s="46" t="n"/>
    </row>
    <row r="428">
      <c r="E428" s="51" t="inlineStr">
        <is>
          <t>Body Slam</t>
        </is>
      </c>
      <c r="F428" s="46" t="n"/>
    </row>
    <row r="429">
      <c r="E429" s="66" t="inlineStr">
        <is>
          <t>Iron Tail</t>
        </is>
      </c>
      <c r="F429" s="46" t="n"/>
    </row>
    <row r="431" ht="20" customHeight="1">
      <c r="B431" s="40" t="inlineStr">
        <is>
          <t>Cooltrainer</t>
        </is>
      </c>
      <c r="C431" s="41" t="n"/>
      <c r="D431" s="41" t="n"/>
      <c r="E431" s="42" t="inlineStr">
        <is>
          <t>Cooltrainer Darcy</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IFERROR(_xlfn.IMAGE("https://play.pokemonshowdown.com/sprites/gen5/pelipper.png"),"")</f>
        <v/>
      </c>
      <c r="G432" s="43">
        <f>IFERROR(_xlfn.IMAGE("https://play.pokemonshowdown.com/sprites/gen5/camerupt.png"),"")</f>
        <v/>
      </c>
      <c r="Q432" s="44" t="inlineStr">
        <is>
          <t>Items: Hyper Potion</t>
        </is>
      </c>
    </row>
    <row r="433">
      <c r="E433" s="45" t="inlineStr">
        <is>
          <t>Lv 33 Pelipper</t>
        </is>
      </c>
      <c r="F433" s="46" t="n"/>
      <c r="G433" s="45" t="inlineStr">
        <is>
          <t>Lv 33 Camerupt</t>
        </is>
      </c>
      <c r="H433" s="46" t="n"/>
      <c r="Q433" s="47" t="inlineStr">
        <is>
          <t>Pokémon</t>
        </is>
      </c>
    </row>
    <row r="434">
      <c r="E434" s="48" t="inlineStr">
        <is>
          <t>Modest</t>
        </is>
      </c>
      <c r="F434" s="48" t="inlineStr">
        <is>
          <t>Unburden</t>
        </is>
      </c>
      <c r="G434" s="48" t="inlineStr">
        <is>
          <t>Modest</t>
        </is>
      </c>
      <c r="H434" s="48" t="inlineStr">
        <is>
          <t>Magma Armor</t>
        </is>
      </c>
      <c r="Q434" s="47" t="inlineStr">
        <is>
          <t>Nature / Ability</t>
        </is>
      </c>
    </row>
    <row r="435">
      <c r="B435" s="47" t="inlineStr">
        <is>
          <t>AI Flags:</t>
        </is>
      </c>
      <c r="E435" s="49" t="inlineStr">
        <is>
          <t>(None)</t>
        </is>
      </c>
      <c r="F435" s="46" t="n"/>
      <c r="G435" s="49" t="inlineStr">
        <is>
          <t>(None)</t>
        </is>
      </c>
      <c r="H435" s="46" t="n"/>
      <c r="Q435" s="47" t="inlineStr">
        <is>
          <t>Item</t>
        </is>
      </c>
    </row>
    <row r="436">
      <c r="B436" s="44" t="inlineStr">
        <is>
          <t>Smart Trainer</t>
        </is>
      </c>
      <c r="E436" s="50" t="inlineStr">
        <is>
          <t>Pursuit</t>
        </is>
      </c>
      <c r="F436" s="46" t="n"/>
      <c r="G436" s="51" t="inlineStr">
        <is>
          <t>Self Destruct</t>
        </is>
      </c>
      <c r="H436" s="46" t="n"/>
      <c r="Q436" s="47" t="inlineStr">
        <is>
          <t>Moves</t>
        </is>
      </c>
    </row>
    <row r="437">
      <c r="E437" s="61" t="inlineStr">
        <is>
          <t>Bubble Beam</t>
        </is>
      </c>
      <c r="F437" s="46" t="n"/>
      <c r="G437" s="53" t="inlineStr">
        <is>
          <t>Earth Power</t>
        </is>
      </c>
      <c r="H437" s="46" t="n"/>
    </row>
    <row r="438">
      <c r="E438" s="60" t="inlineStr">
        <is>
          <t>Pluck</t>
        </is>
      </c>
      <c r="F438" s="46" t="n"/>
      <c r="G438" s="62" t="inlineStr">
        <is>
          <t>Rock Slide</t>
        </is>
      </c>
      <c r="H438" s="46" t="n"/>
    </row>
    <row r="439">
      <c r="E439" s="50" t="inlineStr">
        <is>
          <t>Payback</t>
        </is>
      </c>
      <c r="F439" s="46" t="n"/>
      <c r="G439" s="58" t="inlineStr">
        <is>
          <t>Lava Plume</t>
        </is>
      </c>
      <c r="H439" s="46" t="n"/>
    </row>
    <row r="441" ht="20" customHeight="1">
      <c r="B441" s="40" t="inlineStr">
        <is>
          <t>Swimmer M</t>
        </is>
      </c>
      <c r="C441" s="41" t="n"/>
      <c r="D441" s="41" t="n"/>
      <c r="E441" s="42" t="inlineStr">
        <is>
          <t>Swimmer M Gilbert</t>
        </is>
      </c>
      <c r="F441" s="41" t="n"/>
      <c r="G441" s="41" t="n"/>
      <c r="H441" s="41" t="n"/>
      <c r="I441" s="41" t="n"/>
      <c r="J441" s="41" t="n"/>
      <c r="K441" s="41" t="n"/>
      <c r="L441" s="41" t="n"/>
      <c r="M441" s="41" t="n"/>
      <c r="N441" s="41" t="n"/>
      <c r="O441" s="41" t="n"/>
      <c r="P441" s="41" t="n"/>
      <c r="Q441" s="41" t="n"/>
    </row>
    <row r="442" ht="69" customHeight="1">
      <c r="E442" s="43">
        <f>IFERROR(_xlfn.IMAGE("https://play.pokemonshowdown.com/sprites/gen5/sharpedo.png"),"")</f>
        <v/>
      </c>
    </row>
    <row r="443">
      <c r="E443" s="45" t="inlineStr">
        <is>
          <t>Lv 34 Sharpedo</t>
        </is>
      </c>
      <c r="F443" s="46" t="n"/>
      <c r="Q443" s="47" t="inlineStr">
        <is>
          <t>Pokémon</t>
        </is>
      </c>
    </row>
    <row r="444">
      <c r="E444" s="48" t="inlineStr">
        <is>
          <t>Jolly</t>
        </is>
      </c>
      <c r="F444" s="48" t="inlineStr">
        <is>
          <t>Tinted Lens</t>
        </is>
      </c>
      <c r="Q444" s="47" t="inlineStr">
        <is>
          <t>Nature / Ability</t>
        </is>
      </c>
    </row>
    <row r="445">
      <c r="B445" s="47" t="inlineStr">
        <is>
          <t>AI Flags:</t>
        </is>
      </c>
      <c r="E445" s="49" t="inlineStr">
        <is>
          <t>(None)</t>
        </is>
      </c>
      <c r="F445" s="46" t="n"/>
      <c r="Q445" s="47" t="inlineStr">
        <is>
          <t>Item</t>
        </is>
      </c>
    </row>
    <row r="446">
      <c r="B446" s="44" t="inlineStr">
        <is>
          <t>Smart Trainer</t>
        </is>
      </c>
      <c r="E446" s="50" t="inlineStr">
        <is>
          <t>Assurance</t>
        </is>
      </c>
      <c r="F446" s="46" t="n"/>
      <c r="Q446" s="47" t="inlineStr">
        <is>
          <t>Moves</t>
        </is>
      </c>
    </row>
    <row r="447">
      <c r="E447" s="61" t="inlineStr">
        <is>
          <t>Aqua Cutter</t>
        </is>
      </c>
      <c r="F447" s="46" t="n"/>
    </row>
    <row r="448">
      <c r="E448" s="51" t="inlineStr">
        <is>
          <t>Hyper Fang</t>
        </is>
      </c>
      <c r="F448" s="46" t="n"/>
    </row>
    <row r="449">
      <c r="E449" s="61" t="inlineStr">
        <is>
          <t>Water Pulse</t>
        </is>
      </c>
      <c r="F449" s="46" t="n"/>
    </row>
    <row r="451" ht="20" customHeight="1">
      <c r="B451" s="40" t="inlineStr">
        <is>
          <t>Cooltrainer</t>
        </is>
      </c>
      <c r="C451" s="41" t="n"/>
      <c r="D451" s="41" t="n"/>
      <c r="E451" s="42" t="inlineStr">
        <is>
          <t>Cooltrainer Jonathan</t>
        </is>
      </c>
      <c r="F451" s="41" t="n"/>
      <c r="G451" s="41" t="n"/>
      <c r="H451" s="41" t="n"/>
      <c r="I451" s="41" t="n"/>
      <c r="J451" s="41" t="n"/>
      <c r="K451" s="41" t="n"/>
      <c r="L451" s="41" t="n"/>
      <c r="M451" s="41" t="n"/>
      <c r="N451" s="41" t="n"/>
      <c r="O451" s="41" t="n"/>
      <c r="P451" s="41" t="n"/>
      <c r="Q451" s="41" t="n"/>
    </row>
    <row r="452" ht="69" customHeight="1">
      <c r="E452" s="43">
        <f>IFERROR(_xlfn.IMAGE("https://play.pokemonshowdown.com/sprites/gen5/kecleon.png"),"")</f>
        <v/>
      </c>
      <c r="G452" s="43">
        <f>IFERROR(_xlfn.IMAGE("https://play.pokemonshowdown.com/sprites/gen5/loudred.png"),"")</f>
        <v/>
      </c>
      <c r="Q452" s="44" t="inlineStr">
        <is>
          <t>Items: Hyper Potion</t>
        </is>
      </c>
    </row>
    <row r="453">
      <c r="E453" s="45" t="inlineStr">
        <is>
          <t>Lv 33 Kecleon</t>
        </is>
      </c>
      <c r="F453" s="46" t="n"/>
      <c r="G453" s="45" t="inlineStr">
        <is>
          <t>Lv 33 Loudred</t>
        </is>
      </c>
      <c r="H453" s="46" t="n"/>
      <c r="Q453" s="47" t="inlineStr">
        <is>
          <t>Pokémon</t>
        </is>
      </c>
    </row>
    <row r="454">
      <c r="E454" s="48" t="inlineStr">
        <is>
          <t>Adamant</t>
        </is>
      </c>
      <c r="F454" s="48" t="inlineStr">
        <is>
          <t>Adaptability</t>
        </is>
      </c>
      <c r="G454" s="48" t="inlineStr">
        <is>
          <t>Adamant</t>
        </is>
      </c>
      <c r="H454" s="48" t="inlineStr">
        <is>
          <t>Scrappy</t>
        </is>
      </c>
      <c r="Q454" s="47" t="inlineStr">
        <is>
          <t>Nature / Ability</t>
        </is>
      </c>
    </row>
    <row r="455">
      <c r="B455" s="47" t="inlineStr">
        <is>
          <t>AI Flags:</t>
        </is>
      </c>
      <c r="E455" s="49" t="inlineStr">
        <is>
          <t>(None)</t>
        </is>
      </c>
      <c r="F455" s="46" t="n"/>
      <c r="G455" s="49" t="inlineStr">
        <is>
          <t>(None)</t>
        </is>
      </c>
      <c r="H455" s="46" t="n"/>
      <c r="Q455" s="47" t="inlineStr">
        <is>
          <t>Item</t>
        </is>
      </c>
    </row>
    <row r="456">
      <c r="B456" s="44" t="inlineStr">
        <is>
          <t>Smart Trainer</t>
        </is>
      </c>
      <c r="E456" s="51" t="inlineStr">
        <is>
          <t>Body Slam</t>
        </is>
      </c>
      <c r="F456" s="46" t="n"/>
      <c r="G456" s="51" t="inlineStr">
        <is>
          <t>Screech</t>
        </is>
      </c>
      <c r="H456" s="46" t="n"/>
      <c r="Q456" s="47" t="inlineStr">
        <is>
          <t>Moves</t>
        </is>
      </c>
    </row>
    <row r="457">
      <c r="E457" s="67" t="inlineStr">
        <is>
          <t>Shadow Sneak</t>
        </is>
      </c>
      <c r="F457" s="46" t="n"/>
      <c r="G457" s="50" t="inlineStr">
        <is>
          <t>Bite</t>
        </is>
      </c>
      <c r="H457" s="46" t="n"/>
    </row>
    <row r="458">
      <c r="E458" s="50" t="inlineStr">
        <is>
          <t>Beat Up</t>
        </is>
      </c>
      <c r="F458" s="46" t="n"/>
      <c r="G458" s="51" t="inlineStr">
        <is>
          <t>Supersonic</t>
        </is>
      </c>
      <c r="H458" s="46" t="n"/>
    </row>
    <row r="459">
      <c r="E459" s="51" t="inlineStr">
        <is>
          <t>Fake Out</t>
        </is>
      </c>
      <c r="F459" s="46" t="n"/>
      <c r="G459" s="53" t="inlineStr">
        <is>
          <t>Stomp</t>
        </is>
      </c>
      <c r="H459" s="46" t="n"/>
    </row>
    <row r="461" ht="20" customHeight="1">
      <c r="B461" s="40" t="inlineStr">
        <is>
          <t>Black Belt</t>
        </is>
      </c>
      <c r="C461" s="41" t="n"/>
      <c r="D461" s="41" t="n"/>
      <c r="E461" s="42" t="inlineStr">
        <is>
          <t>Black Belt Kiyo</t>
        </is>
      </c>
      <c r="F461" s="41" t="n"/>
      <c r="G461" s="41" t="n"/>
      <c r="H461" s="41" t="n"/>
      <c r="I461" s="41" t="n"/>
      <c r="J461" s="41" t="n"/>
      <c r="K461" s="41" t="n"/>
      <c r="L461" s="41" t="n"/>
      <c r="M461" s="41" t="n"/>
      <c r="N461" s="41" t="n"/>
      <c r="O461" s="41" t="n"/>
      <c r="P461" s="41" t="n"/>
      <c r="Q461" s="41" t="n"/>
    </row>
    <row r="462" ht="69" customHeight="1">
      <c r="E462" s="43">
        <f>IFERROR(_xlfn.IMAGE("https://play.pokemonshowdown.com/sprites/gen5/hariyama.png"),"")</f>
        <v/>
      </c>
      <c r="Q462" s="44" t="inlineStr">
        <is>
          <t>Forced on sight (range 4)</t>
        </is>
      </c>
    </row>
    <row r="463">
      <c r="E463" s="45" t="inlineStr">
        <is>
          <t>Lv 34 Hariyama</t>
        </is>
      </c>
      <c r="F463" s="46" t="n"/>
      <c r="Q463" s="47" t="inlineStr">
        <is>
          <t>Pokémon</t>
        </is>
      </c>
    </row>
    <row r="464">
      <c r="E464" s="48" t="inlineStr">
        <is>
          <t>Adamant</t>
        </is>
      </c>
      <c r="F464" s="48" t="inlineStr">
        <is>
          <t>Guts</t>
        </is>
      </c>
      <c r="Q464" s="47" t="inlineStr">
        <is>
          <t>Nature / Ability</t>
        </is>
      </c>
    </row>
    <row r="465">
      <c r="B465" s="47" t="inlineStr">
        <is>
          <t>AI Flags:</t>
        </is>
      </c>
      <c r="E465" s="49" t="inlineStr">
        <is>
          <t>(None)</t>
        </is>
      </c>
      <c r="F465" s="46" t="n"/>
      <c r="Q465" s="47" t="inlineStr">
        <is>
          <t>Item</t>
        </is>
      </c>
    </row>
    <row r="466">
      <c r="B466" s="44" t="inlineStr">
        <is>
          <t>Smart Trainer</t>
        </is>
      </c>
      <c r="E466" s="51" t="inlineStr">
        <is>
          <t>Whirlwind</t>
        </is>
      </c>
      <c r="F466" s="46" t="n"/>
      <c r="Q466" s="47" t="inlineStr">
        <is>
          <t>Moves</t>
        </is>
      </c>
    </row>
    <row r="467">
      <c r="E467" s="51" t="inlineStr">
        <is>
          <t>Smelling Salts</t>
        </is>
      </c>
      <c r="F467" s="46" t="n"/>
    </row>
    <row r="468">
      <c r="E468" s="65" t="inlineStr">
        <is>
          <t>Submission</t>
        </is>
      </c>
      <c r="F468" s="46" t="n"/>
    </row>
    <row r="469">
      <c r="E469" s="65" t="inlineStr">
        <is>
          <t>Force Palm</t>
        </is>
      </c>
      <c r="F469" s="46" t="n"/>
    </row>
    <row r="471" ht="20" customHeight="1">
      <c r="B471" s="40" t="inlineStr">
        <is>
          <t>Expert</t>
        </is>
      </c>
      <c r="C471" s="41" t="n"/>
      <c r="D471" s="41" t="n"/>
      <c r="E471" s="42" t="inlineStr">
        <is>
          <t>Expert Makayla</t>
        </is>
      </c>
      <c r="F471" s="41" t="n"/>
      <c r="G471" s="41" t="n"/>
      <c r="H471" s="41" t="n"/>
      <c r="I471" s="41" t="n"/>
      <c r="J471" s="41" t="n"/>
      <c r="K471" s="41" t="n"/>
      <c r="L471" s="41" t="n"/>
      <c r="M471" s="41" t="n"/>
      <c r="N471" s="41" t="n"/>
      <c r="O471" s="41" t="n"/>
      <c r="P471" s="41" t="n"/>
      <c r="Q471" s="41" t="n"/>
    </row>
    <row r="472" ht="69" customHeight="1">
      <c r="E472" s="43">
        <f>IFERROR(_xlfn.IMAGE("https://play.pokemonshowdown.com/sprites/gen5/roselia.png"),"")</f>
        <v/>
      </c>
      <c r="G472" s="43">
        <f>IFERROR(_xlfn.IMAGE("https://play.pokemonshowdown.com/sprites/gen5/medicham.png"),"")</f>
        <v/>
      </c>
      <c r="Q472" s="44" t="inlineStr">
        <is>
          <t>Forced on sight (range 4)
Items: Hyper Potion</t>
        </is>
      </c>
    </row>
    <row r="473">
      <c r="E473" s="45" t="inlineStr">
        <is>
          <t>Lv 33 Roselia</t>
        </is>
      </c>
      <c r="F473" s="46" t="n"/>
      <c r="G473" s="45" t="inlineStr">
        <is>
          <t>Lv 33 Medicham</t>
        </is>
      </c>
      <c r="H473" s="46" t="n"/>
      <c r="Q473" s="47" t="inlineStr">
        <is>
          <t>Pokémon</t>
        </is>
      </c>
    </row>
    <row r="474">
      <c r="E474" s="48" t="inlineStr">
        <is>
          <t>Modest</t>
        </is>
      </c>
      <c r="F474" s="48" t="inlineStr">
        <is>
          <t>Natural Cure</t>
        </is>
      </c>
      <c r="G474" s="48" t="inlineStr">
        <is>
          <t>Adamant</t>
        </is>
      </c>
      <c r="H474" s="48" t="inlineStr">
        <is>
          <t>Pure Power</t>
        </is>
      </c>
      <c r="Q474" s="47" t="inlineStr">
        <is>
          <t>Nature / Ability</t>
        </is>
      </c>
    </row>
    <row r="475">
      <c r="B475" s="47" t="inlineStr">
        <is>
          <t>AI Flags:</t>
        </is>
      </c>
      <c r="E475" s="49" t="inlineStr">
        <is>
          <t>(None)</t>
        </is>
      </c>
      <c r="F475" s="46" t="n"/>
      <c r="G475" s="49" t="inlineStr">
        <is>
          <t>(None)</t>
        </is>
      </c>
      <c r="H475" s="46" t="n"/>
      <c r="Q475" s="47" t="inlineStr">
        <is>
          <t>Item</t>
        </is>
      </c>
    </row>
    <row r="476">
      <c r="B476" s="44" t="inlineStr">
        <is>
          <t>Smart Trainer</t>
        </is>
      </c>
      <c r="E476" s="55" t="inlineStr">
        <is>
          <t>Toxic</t>
        </is>
      </c>
      <c r="F476" s="46" t="n"/>
      <c r="G476" s="58" t="inlineStr">
        <is>
          <t>Fire Punch</t>
        </is>
      </c>
      <c r="H476" s="46" t="n"/>
      <c r="Q476" s="47" t="inlineStr">
        <is>
          <t>Moves</t>
        </is>
      </c>
    </row>
    <row r="477">
      <c r="E477" s="59" t="inlineStr">
        <is>
          <t>Magical Leaf</t>
        </is>
      </c>
      <c r="F477" s="46" t="n"/>
      <c r="G477" s="64" t="inlineStr">
        <is>
          <t>Ice Punch</t>
        </is>
      </c>
      <c r="H477" s="46" t="n"/>
    </row>
    <row r="478">
      <c r="E478" s="55" t="inlineStr">
        <is>
          <t>Poison Jab</t>
        </is>
      </c>
      <c r="F478" s="46" t="n"/>
      <c r="G478" s="65" t="inlineStr">
        <is>
          <t>Force Palm</t>
        </is>
      </c>
      <c r="H478" s="46" t="n"/>
    </row>
    <row r="479">
      <c r="E479" s="59" t="inlineStr">
        <is>
          <t>Needle Arm</t>
        </is>
      </c>
      <c r="F479" s="46" t="n"/>
      <c r="G479" s="63" t="inlineStr">
        <is>
          <t>Psychic</t>
        </is>
      </c>
      <c r="H479" s="46" t="n"/>
    </row>
    <row r="481" ht="20" customHeight="1">
      <c r="B481" s="40" t="inlineStr">
        <is>
          <t>Expert</t>
        </is>
      </c>
      <c r="C481" s="41" t="n"/>
      <c r="D481" s="41" t="n"/>
      <c r="E481" s="42" t="inlineStr">
        <is>
          <t>Expert Paxton</t>
        </is>
      </c>
      <c r="F481" s="41" t="n"/>
      <c r="G481" s="41" t="n"/>
      <c r="H481" s="41" t="n"/>
      <c r="I481" s="41" t="n"/>
      <c r="J481" s="41" t="n"/>
      <c r="K481" s="41" t="n"/>
      <c r="L481" s="41" t="n"/>
      <c r="M481" s="41" t="n"/>
      <c r="N481" s="41" t="n"/>
      <c r="O481" s="41" t="n"/>
      <c r="P481" s="41" t="n"/>
      <c r="Q481" s="41" t="n"/>
    </row>
    <row r="482" ht="69" customHeight="1">
      <c r="E482" s="43">
        <f>IFERROR(_xlfn.IMAGE("https://play.pokemonshowdown.com/sprites/gen5/swellow.png"),"")</f>
        <v/>
      </c>
      <c r="G482" s="43">
        <f>IFERROR(_xlfn.IMAGE("https://play.pokemonshowdown.com/sprites/gen5/breloom.png"),"")</f>
        <v/>
      </c>
      <c r="Q482" s="44" t="inlineStr">
        <is>
          <t>Forced on sight (range 4)</t>
        </is>
      </c>
    </row>
    <row r="483">
      <c r="E483" s="45" t="inlineStr">
        <is>
          <t>Lv 33 Swellow</t>
        </is>
      </c>
      <c r="F483" s="46" t="n"/>
      <c r="G483" s="45" t="inlineStr">
        <is>
          <t>Lv 33 Breloom</t>
        </is>
      </c>
      <c r="H483" s="46" t="n"/>
      <c r="Q483" s="47" t="inlineStr">
        <is>
          <t>Pokémon</t>
        </is>
      </c>
    </row>
    <row r="484">
      <c r="E484" s="48" t="inlineStr">
        <is>
          <t>Adamant</t>
        </is>
      </c>
      <c r="F484" s="48" t="inlineStr">
        <is>
          <t>Guts</t>
        </is>
      </c>
      <c r="G484" s="48" t="inlineStr">
        <is>
          <t>Adamant</t>
        </is>
      </c>
      <c r="H484" s="48" t="inlineStr">
        <is>
          <t>Technician</t>
        </is>
      </c>
      <c r="Q484" s="47" t="inlineStr">
        <is>
          <t>Nature / Ability</t>
        </is>
      </c>
    </row>
    <row r="485">
      <c r="B485" s="47" t="inlineStr">
        <is>
          <t>AI Flags:</t>
        </is>
      </c>
      <c r="E485" s="49" t="inlineStr">
        <is>
          <t>(None)</t>
        </is>
      </c>
      <c r="F485" s="46" t="n"/>
      <c r="G485" s="49" t="inlineStr">
        <is>
          <t>(None)</t>
        </is>
      </c>
      <c r="H485" s="46" t="n"/>
      <c r="Q485" s="47" t="inlineStr">
        <is>
          <t>Item</t>
        </is>
      </c>
    </row>
    <row r="486">
      <c r="B486" s="44" t="inlineStr">
        <is>
          <t>Smart Trainer</t>
        </is>
      </c>
      <c r="E486" s="51" t="inlineStr">
        <is>
          <t>Whirlwind</t>
        </is>
      </c>
      <c r="F486" s="46" t="n"/>
      <c r="G486" s="59" t="inlineStr">
        <is>
          <t>Mega Drain</t>
        </is>
      </c>
      <c r="H486" s="46" t="n"/>
      <c r="Q486" s="47" t="inlineStr">
        <is>
          <t>Moves</t>
        </is>
      </c>
    </row>
    <row r="487">
      <c r="E487" s="51" t="inlineStr">
        <is>
          <t>Quick Attack</t>
        </is>
      </c>
      <c r="F487" s="46" t="n"/>
      <c r="G487" s="55" t="inlineStr">
        <is>
          <t>Sludge Bomb</t>
        </is>
      </c>
      <c r="H487" s="46" t="n"/>
    </row>
    <row r="488">
      <c r="E488" s="60" t="inlineStr">
        <is>
          <t>Aerial Ace</t>
        </is>
      </c>
      <c r="F488" s="46" t="n"/>
      <c r="G488" s="65" t="inlineStr">
        <is>
          <t>Force Palm</t>
        </is>
      </c>
      <c r="H488" s="46" t="n"/>
    </row>
    <row r="489">
      <c r="E489" s="51" t="inlineStr">
        <is>
          <t>Endeavor</t>
        </is>
      </c>
      <c r="F489" s="46" t="n"/>
      <c r="G489" s="59" t="inlineStr">
        <is>
          <t>Giga Drain</t>
        </is>
      </c>
      <c r="H489" s="46" t="n"/>
    </row>
    <row r="491" ht="20" customHeight="1">
      <c r="B491" s="40" t="inlineStr">
        <is>
          <t>Fisherman</t>
        </is>
      </c>
      <c r="C491" s="41" t="n"/>
      <c r="D491" s="41" t="n"/>
      <c r="E491" s="42" t="inlineStr">
        <is>
          <t>Fisherman Ronald</t>
        </is>
      </c>
      <c r="F491" s="41" t="n"/>
      <c r="G491" s="41" t="n"/>
      <c r="H491" s="41" t="n"/>
      <c r="I491" s="41" t="n"/>
      <c r="J491" s="41" t="n"/>
      <c r="K491" s="41" t="n"/>
      <c r="L491" s="41" t="n"/>
      <c r="M491" s="41" t="n"/>
      <c r="N491" s="41" t="n"/>
      <c r="O491" s="41" t="n"/>
      <c r="P491" s="41" t="n"/>
      <c r="Q491" s="41" t="n"/>
    </row>
    <row r="492" ht="69" customHeight="1">
      <c r="E492" s="43">
        <f>IFERROR(_xlfn.IMAGE("https://play.pokemonshowdown.com/sprites/gen5/magikarp.png"),"")</f>
        <v/>
      </c>
      <c r="G492" s="43">
        <f>IFERROR(_xlfn.IMAGE("https://play.pokemonshowdown.com/sprites/gen5/gyarados.png"),"")</f>
        <v/>
      </c>
      <c r="I492" s="43">
        <f>IFERROR(_xlfn.IMAGE("https://play.pokemonshowdown.com/sprites/gen5/gyarados.png"),"")</f>
        <v/>
      </c>
      <c r="K492" s="43">
        <f>IFERROR(_xlfn.IMAGE("https://play.pokemonshowdown.com/sprites/gen5/gyarados.png"),"")</f>
        <v/>
      </c>
      <c r="M492" s="43">
        <f>IFERROR(_xlfn.IMAGE("https://play.pokemonshowdown.com/sprites/gen5/gyarados.png"),"")</f>
        <v/>
      </c>
      <c r="O492" s="43">
        <f>IFERROR(_xlfn.IMAGE("https://play.pokemonshowdown.com/sprites/gen5/gyarados.png"),"")</f>
        <v/>
      </c>
      <c r="Q492" s="44" t="inlineStr">
        <is>
          <t>Forced on sight (range 1)</t>
        </is>
      </c>
    </row>
    <row r="493">
      <c r="E493" s="45" t="inlineStr">
        <is>
          <t>Lv 19 Magikarp</t>
        </is>
      </c>
      <c r="F493" s="46" t="n"/>
      <c r="G493" s="45" t="inlineStr">
        <is>
          <t>Lv 21 Gyarados</t>
        </is>
      </c>
      <c r="H493" s="46" t="n"/>
      <c r="I493" s="45" t="inlineStr">
        <is>
          <t>Lv 23 Gyarados</t>
        </is>
      </c>
      <c r="J493" s="46" t="n"/>
      <c r="K493" s="45" t="inlineStr">
        <is>
          <t>Lv 26 Gyarados</t>
        </is>
      </c>
      <c r="L493" s="46" t="n"/>
      <c r="M493" s="45" t="inlineStr">
        <is>
          <t>Lv 30 Gyarados</t>
        </is>
      </c>
      <c r="N493" s="46" t="n"/>
      <c r="O493" s="45" t="inlineStr">
        <is>
          <t>Lv 35 Gyarados</t>
        </is>
      </c>
      <c r="P493" s="46" t="n"/>
      <c r="Q493" s="47" t="inlineStr">
        <is>
          <t>Pokémon</t>
        </is>
      </c>
    </row>
    <row r="494">
      <c r="E494" s="48" t="inlineStr">
        <is>
          <t>Modest</t>
        </is>
      </c>
      <c r="F494" s="48" t="inlineStr">
        <is>
          <t>Swift Swim</t>
        </is>
      </c>
      <c r="G494" s="48" t="inlineStr">
        <is>
          <t>Adamant</t>
        </is>
      </c>
      <c r="H494" s="48" t="inlineStr">
        <is>
          <t>Intimidate</t>
        </is>
      </c>
      <c r="I494" s="48" t="inlineStr">
        <is>
          <t>Adamant</t>
        </is>
      </c>
      <c r="J494" s="48" t="inlineStr">
        <is>
          <t>Intimidate</t>
        </is>
      </c>
      <c r="K494" s="48" t="inlineStr">
        <is>
          <t>Adamant</t>
        </is>
      </c>
      <c r="L494" s="48" t="inlineStr">
        <is>
          <t>Intimidate</t>
        </is>
      </c>
      <c r="M494" s="48" t="inlineStr">
        <is>
          <t>Adamant</t>
        </is>
      </c>
      <c r="N494" s="48" t="inlineStr">
        <is>
          <t>Intimidate</t>
        </is>
      </c>
      <c r="O494" s="48" t="inlineStr">
        <is>
          <t>Adamant</t>
        </is>
      </c>
      <c r="P494" s="48" t="inlineStr">
        <is>
          <t>Intimidate</t>
        </is>
      </c>
      <c r="Q494" s="47" t="inlineStr">
        <is>
          <t>Nature / Ability</t>
        </is>
      </c>
    </row>
    <row r="495">
      <c r="B495" s="47" t="inlineStr">
        <is>
          <t>AI Flags:</t>
        </is>
      </c>
      <c r="E495" s="49" t="inlineStr">
        <is>
          <t>(None)</t>
        </is>
      </c>
      <c r="F495" s="46" t="n"/>
      <c r="G495" s="49" t="inlineStr">
        <is>
          <t>(None)</t>
        </is>
      </c>
      <c r="H495" s="46" t="n"/>
      <c r="I495" s="49" t="inlineStr">
        <is>
          <t>(None)</t>
        </is>
      </c>
      <c r="J495" s="46" t="n"/>
      <c r="K495" s="49" t="inlineStr">
        <is>
          <t>(None)</t>
        </is>
      </c>
      <c r="L495" s="46" t="n"/>
      <c r="M495" s="49" t="inlineStr">
        <is>
          <t>(None)</t>
        </is>
      </c>
      <c r="N495" s="46" t="n"/>
      <c r="O495" s="49" t="inlineStr">
        <is>
          <t>(None)</t>
        </is>
      </c>
      <c r="P495" s="46" t="n"/>
      <c r="Q495" s="47" t="inlineStr">
        <is>
          <t>Item</t>
        </is>
      </c>
    </row>
    <row r="496">
      <c r="B496" s="44" t="inlineStr">
        <is>
          <t>Smart Trainer</t>
        </is>
      </c>
      <c r="E496" s="51" t="inlineStr">
        <is>
          <t>Tackle</t>
        </is>
      </c>
      <c r="F496" s="46" t="n"/>
      <c r="G496" s="51" t="inlineStr">
        <is>
          <t>Double Edge</t>
        </is>
      </c>
      <c r="H496" s="46" t="n"/>
      <c r="I496" s="51" t="inlineStr">
        <is>
          <t>Double Edge</t>
        </is>
      </c>
      <c r="J496" s="46" t="n"/>
      <c r="K496" s="51" t="inlineStr">
        <is>
          <t>Double Edge</t>
        </is>
      </c>
      <c r="L496" s="46" t="n"/>
      <c r="M496" s="51" t="inlineStr">
        <is>
          <t>Double Edge</t>
        </is>
      </c>
      <c r="N496" s="46" t="n"/>
      <c r="O496" s="51" t="inlineStr">
        <is>
          <t>Double Edge</t>
        </is>
      </c>
      <c r="P496" s="46" t="n"/>
      <c r="Q496" s="47" t="inlineStr">
        <is>
          <t>Moves</t>
        </is>
      </c>
    </row>
    <row r="497">
      <c r="E497" s="51" t="inlineStr">
        <is>
          <t>Flail</t>
        </is>
      </c>
      <c r="F497" s="46" t="n"/>
      <c r="G497" s="50" t="inlineStr">
        <is>
          <t>Bite</t>
        </is>
      </c>
      <c r="H497" s="46" t="n"/>
      <c r="I497" s="50" t="inlineStr">
        <is>
          <t>Bite</t>
        </is>
      </c>
      <c r="J497" s="46" t="n"/>
      <c r="K497" s="50" t="inlineStr">
        <is>
          <t>Bite</t>
        </is>
      </c>
      <c r="L497" s="46" t="n"/>
      <c r="M497" s="50" t="inlineStr">
        <is>
          <t>Bite</t>
        </is>
      </c>
      <c r="N497" s="46" t="n"/>
      <c r="O497" s="50" t="inlineStr">
        <is>
          <t>Bite</t>
        </is>
      </c>
      <c r="P497" s="46" t="n"/>
    </row>
    <row r="498">
      <c r="E498" s="56" t="inlineStr">
        <is>
          <t>-</t>
        </is>
      </c>
      <c r="F498" s="46" t="n"/>
      <c r="G498" s="56" t="inlineStr">
        <is>
          <t>-</t>
        </is>
      </c>
      <c r="H498" s="46" t="n"/>
      <c r="I498" s="51" t="inlineStr">
        <is>
          <t>Roar</t>
        </is>
      </c>
      <c r="J498" s="46" t="n"/>
      <c r="K498" s="51" t="inlineStr">
        <is>
          <t>Roar</t>
        </is>
      </c>
      <c r="L498" s="46" t="n"/>
      <c r="M498" s="51" t="inlineStr">
        <is>
          <t>Roar</t>
        </is>
      </c>
      <c r="N498" s="46" t="n"/>
      <c r="O498" s="51" t="inlineStr">
        <is>
          <t>Roar</t>
        </is>
      </c>
      <c r="P498" s="46" t="n"/>
    </row>
    <row r="499">
      <c r="E499" s="56" t="inlineStr">
        <is>
          <t>-</t>
        </is>
      </c>
      <c r="F499" s="46" t="n"/>
      <c r="G499" s="56" t="inlineStr">
        <is>
          <t>-</t>
        </is>
      </c>
      <c r="H499" s="46" t="n"/>
      <c r="I499" s="56" t="inlineStr">
        <is>
          <t>-</t>
        </is>
      </c>
      <c r="J499" s="46" t="n"/>
      <c r="K499" s="56" t="inlineStr">
        <is>
          <t>-</t>
        </is>
      </c>
      <c r="L499" s="46" t="n"/>
      <c r="M499" s="56" t="inlineStr">
        <is>
          <t>-</t>
        </is>
      </c>
      <c r="N499" s="46" t="n"/>
      <c r="O499" s="56" t="inlineStr">
        <is>
          <t>-</t>
        </is>
      </c>
      <c r="P499" s="46" t="n"/>
    </row>
    <row r="501" ht="24" customHeight="1">
      <c r="B501" s="38" t="inlineStr">
        <is>
          <t>Route 133</t>
        </is>
      </c>
      <c r="C501" s="39" t="n"/>
      <c r="D501" s="39" t="n"/>
      <c r="E501" s="39" t="n"/>
      <c r="F501" s="39" t="n"/>
      <c r="G501" s="39" t="n"/>
      <c r="H501" s="39" t="n"/>
      <c r="I501" s="39" t="n"/>
      <c r="J501" s="39" t="n"/>
      <c r="K501" s="39" t="n"/>
      <c r="L501" s="39" t="n"/>
      <c r="M501" s="39" t="n"/>
      <c r="N501" s="39" t="n"/>
      <c r="O501" s="39" t="n"/>
      <c r="P501" s="39" t="n"/>
      <c r="Q501" s="39" t="n"/>
    </row>
    <row r="503" ht="20" customHeight="1">
      <c r="B503" s="40" t="inlineStr">
        <is>
          <t>Bird Keeper</t>
        </is>
      </c>
      <c r="C503" s="41" t="n"/>
      <c r="D503" s="41" t="n"/>
      <c r="E503" s="42" t="inlineStr">
        <is>
          <t>Bird Keeper Beck</t>
        </is>
      </c>
      <c r="F503" s="41" t="n"/>
      <c r="G503" s="41" t="n"/>
      <c r="H503" s="41" t="n"/>
      <c r="I503" s="41" t="n"/>
      <c r="J503" s="41" t="n"/>
      <c r="K503" s="41" t="n"/>
      <c r="L503" s="41" t="n"/>
      <c r="M503" s="41" t="n"/>
      <c r="N503" s="41" t="n"/>
      <c r="O503" s="41" t="n"/>
      <c r="P503" s="41" t="n"/>
      <c r="Q503" s="41" t="n"/>
    </row>
    <row r="504" ht="69" customHeight="1">
      <c r="E504" s="43">
        <f>IFERROR(_xlfn.IMAGE("https://play.pokemonshowdown.com/sprites/gen5/tropius.png"),"")</f>
        <v/>
      </c>
    </row>
    <row r="505">
      <c r="E505" s="45" t="inlineStr">
        <is>
          <t>Lv 34 Tropius</t>
        </is>
      </c>
      <c r="F505" s="46" t="n"/>
      <c r="Q505" s="47" t="inlineStr">
        <is>
          <t>Pokémon</t>
        </is>
      </c>
    </row>
    <row r="506">
      <c r="E506" s="48" t="inlineStr">
        <is>
          <t>Adamant</t>
        </is>
      </c>
      <c r="F506" s="48" t="inlineStr">
        <is>
          <t>Chlorophyll</t>
        </is>
      </c>
      <c r="Q506" s="47" t="inlineStr">
        <is>
          <t>Nature / Ability</t>
        </is>
      </c>
    </row>
    <row r="507">
      <c r="B507" s="47" t="inlineStr">
        <is>
          <t>AI Flags:</t>
        </is>
      </c>
      <c r="E507" s="49" t="inlineStr">
        <is>
          <t>(None)</t>
        </is>
      </c>
      <c r="F507" s="46" t="n"/>
      <c r="Q507" s="47" t="inlineStr">
        <is>
          <t>Item</t>
        </is>
      </c>
    </row>
    <row r="508">
      <c r="B508" s="44" t="inlineStr">
        <is>
          <t>Smart Trainer</t>
        </is>
      </c>
      <c r="E508" s="51" t="inlineStr">
        <is>
          <t>Sweet Scent</t>
        </is>
      </c>
      <c r="F508" s="46" t="n"/>
      <c r="Q508" s="47" t="inlineStr">
        <is>
          <t>Moves</t>
        </is>
      </c>
    </row>
    <row r="509">
      <c r="E509" s="59" t="inlineStr">
        <is>
          <t>Magical Leaf</t>
        </is>
      </c>
      <c r="F509" s="46" t="n"/>
    </row>
    <row r="510">
      <c r="E510" s="60" t="inlineStr">
        <is>
          <t>Aerial Ace</t>
        </is>
      </c>
      <c r="F510" s="46" t="n"/>
    </row>
    <row r="511">
      <c r="E511" s="53" t="inlineStr">
        <is>
          <t>Earth Power</t>
        </is>
      </c>
      <c r="F511" s="46" t="n"/>
    </row>
    <row r="513" ht="20" customHeight="1">
      <c r="B513" s="40" t="inlineStr">
        <is>
          <t>Expert</t>
        </is>
      </c>
      <c r="C513" s="41" t="n"/>
      <c r="D513" s="41" t="n"/>
      <c r="E513" s="42" t="inlineStr">
        <is>
          <t>Expert Conor</t>
        </is>
      </c>
      <c r="F513" s="41" t="n"/>
      <c r="G513" s="41" t="n"/>
      <c r="H513" s="41" t="n"/>
      <c r="I513" s="41" t="n"/>
      <c r="J513" s="41" t="n"/>
      <c r="K513" s="41" t="n"/>
      <c r="L513" s="41" t="n"/>
      <c r="M513" s="41" t="n"/>
      <c r="N513" s="41" t="n"/>
      <c r="O513" s="41" t="n"/>
      <c r="P513" s="41" t="n"/>
      <c r="Q513" s="41" t="n"/>
    </row>
    <row r="514" ht="69" customHeight="1">
      <c r="E514" s="43">
        <f>IFERROR(_xlfn.IMAGE("https://play.pokemonshowdown.com/sprites/gen5/chinchou.png"),"")</f>
        <v/>
      </c>
      <c r="G514" s="43">
        <f>IFERROR(_xlfn.IMAGE("https://play.pokemonshowdown.com/sprites/gen5/hariyama.png"),"")</f>
        <v/>
      </c>
    </row>
    <row r="515">
      <c r="E515" s="45" t="inlineStr">
        <is>
          <t>Lv 33 Chinchou</t>
        </is>
      </c>
      <c r="F515" s="46" t="n"/>
      <c r="G515" s="45" t="inlineStr">
        <is>
          <t>Lv 33 Hariyama</t>
        </is>
      </c>
      <c r="H515" s="46" t="n"/>
      <c r="Q515" s="47" t="inlineStr">
        <is>
          <t>Pokémon</t>
        </is>
      </c>
    </row>
    <row r="516">
      <c r="E516" s="48" t="inlineStr">
        <is>
          <t>Modest</t>
        </is>
      </c>
      <c r="F516" s="48" t="inlineStr">
        <is>
          <t>Volt Absorb</t>
        </is>
      </c>
      <c r="G516" s="48" t="inlineStr">
        <is>
          <t>Adamant</t>
        </is>
      </c>
      <c r="H516" s="48" t="inlineStr">
        <is>
          <t>Guts</t>
        </is>
      </c>
      <c r="Q516" s="47" t="inlineStr">
        <is>
          <t>Nature / Ability</t>
        </is>
      </c>
    </row>
    <row r="517">
      <c r="B517" s="47" t="inlineStr">
        <is>
          <t>AI Flags:</t>
        </is>
      </c>
      <c r="E517" s="49" t="inlineStr">
        <is>
          <t>(None)</t>
        </is>
      </c>
      <c r="F517" s="46" t="n"/>
      <c r="G517" s="49" t="inlineStr">
        <is>
          <t>(None)</t>
        </is>
      </c>
      <c r="H517" s="46" t="n"/>
      <c r="Q517" s="47" t="inlineStr">
        <is>
          <t>Item</t>
        </is>
      </c>
    </row>
    <row r="518">
      <c r="B518" s="44" t="inlineStr">
        <is>
          <t>Smart Trainer</t>
        </is>
      </c>
      <c r="E518" s="67" t="inlineStr">
        <is>
          <t>Confuse Ray</t>
        </is>
      </c>
      <c r="F518" s="46" t="n"/>
      <c r="G518" s="51" t="inlineStr">
        <is>
          <t>Whirlwind</t>
        </is>
      </c>
      <c r="H518" s="46" t="n"/>
      <c r="Q518" s="47" t="inlineStr">
        <is>
          <t>Moves</t>
        </is>
      </c>
    </row>
    <row r="519">
      <c r="E519" s="64" t="inlineStr">
        <is>
          <t>Aurora Beam</t>
        </is>
      </c>
      <c r="F519" s="46" t="n"/>
      <c r="G519" s="51" t="inlineStr">
        <is>
          <t>Smelling Salts</t>
        </is>
      </c>
      <c r="H519" s="46" t="n"/>
    </row>
    <row r="520">
      <c r="E520" s="61" t="inlineStr">
        <is>
          <t>Bubble Beam</t>
        </is>
      </c>
      <c r="F520" s="46" t="n"/>
      <c r="G520" s="65" t="inlineStr">
        <is>
          <t>Submission</t>
        </is>
      </c>
      <c r="H520" s="46" t="n"/>
    </row>
    <row r="521">
      <c r="E521" s="52" t="inlineStr">
        <is>
          <t>Wild Charge</t>
        </is>
      </c>
      <c r="F521" s="46" t="n"/>
      <c r="G521" s="65" t="inlineStr">
        <is>
          <t>Force Palm</t>
        </is>
      </c>
      <c r="H521" s="46" t="n"/>
    </row>
    <row r="523" ht="20" customHeight="1">
      <c r="B523" s="40" t="inlineStr">
        <is>
          <t>Swimmer F</t>
        </is>
      </c>
      <c r="C523" s="41" t="n"/>
      <c r="D523" s="41" t="n"/>
      <c r="E523" s="42" t="inlineStr">
        <is>
          <t>Swimmer F Debra</t>
        </is>
      </c>
      <c r="F523" s="41" t="n"/>
      <c r="G523" s="41" t="n"/>
      <c r="H523" s="41" t="n"/>
      <c r="I523" s="41" t="n"/>
      <c r="J523" s="41" t="n"/>
      <c r="K523" s="41" t="n"/>
      <c r="L523" s="41" t="n"/>
      <c r="M523" s="41" t="n"/>
      <c r="N523" s="41" t="n"/>
      <c r="O523" s="41" t="n"/>
      <c r="P523" s="41" t="n"/>
      <c r="Q523" s="41" t="n"/>
    </row>
    <row r="524" ht="69" customHeight="1">
      <c r="E524" s="43">
        <f>IFERROR(_xlfn.IMAGE("https://play.pokemonshowdown.com/sprites/gen5/seaking.png"),"")</f>
        <v/>
      </c>
    </row>
    <row r="525">
      <c r="E525" s="45" t="inlineStr">
        <is>
          <t>Lv 34 Seaking</t>
        </is>
      </c>
      <c r="F525" s="46" t="n"/>
      <c r="Q525" s="47" t="inlineStr">
        <is>
          <t>Pokémon</t>
        </is>
      </c>
    </row>
    <row r="526">
      <c r="E526" s="48" t="inlineStr">
        <is>
          <t>Adamant</t>
        </is>
      </c>
      <c r="F526" s="48" t="inlineStr">
        <is>
          <t>Swift Swim</t>
        </is>
      </c>
      <c r="Q526" s="47" t="inlineStr">
        <is>
          <t>Nature / Ability</t>
        </is>
      </c>
    </row>
    <row r="527">
      <c r="B527" s="47" t="inlineStr">
        <is>
          <t>AI Flags:</t>
        </is>
      </c>
      <c r="E527" s="49" t="inlineStr">
        <is>
          <t>(None)</t>
        </is>
      </c>
      <c r="F527" s="46" t="n"/>
      <c r="Q527" s="47" t="inlineStr">
        <is>
          <t>Item</t>
        </is>
      </c>
    </row>
    <row r="528">
      <c r="B528" s="44" t="inlineStr">
        <is>
          <t>Smart Trainer</t>
        </is>
      </c>
      <c r="E528" s="61" t="inlineStr">
        <is>
          <t>Aqua Tail</t>
        </is>
      </c>
      <c r="F528" s="46" t="n"/>
      <c r="Q528" s="47" t="inlineStr">
        <is>
          <t>Moves</t>
        </is>
      </c>
    </row>
    <row r="529">
      <c r="E529" s="51" t="inlineStr">
        <is>
          <t>Flail</t>
        </is>
      </c>
      <c r="F529" s="46" t="n"/>
    </row>
    <row r="530">
      <c r="E530" s="61" t="inlineStr">
        <is>
          <t>Aqua Ring</t>
        </is>
      </c>
      <c r="F530" s="46" t="n"/>
    </row>
    <row r="531">
      <c r="E531" s="51" t="inlineStr">
        <is>
          <t>Fury Attack</t>
        </is>
      </c>
      <c r="F531" s="46" t="n"/>
    </row>
    <row r="533" ht="20" customHeight="1">
      <c r="B533" s="40" t="inlineStr">
        <is>
          <t>Swimmer M</t>
        </is>
      </c>
      <c r="C533" s="41" t="n"/>
      <c r="D533" s="41" t="n"/>
      <c r="E533" s="42" t="inlineStr">
        <is>
          <t>Swimmer M Franklin</t>
        </is>
      </c>
      <c r="F533" s="41" t="n"/>
      <c r="G533" s="41" t="n"/>
      <c r="H533" s="41" t="n"/>
      <c r="I533" s="41" t="n"/>
      <c r="J533" s="41" t="n"/>
      <c r="K533" s="41" t="n"/>
      <c r="L533" s="41" t="n"/>
      <c r="M533" s="41" t="n"/>
      <c r="N533" s="41" t="n"/>
      <c r="O533" s="41" t="n"/>
      <c r="P533" s="41" t="n"/>
      <c r="Q533" s="41" t="n"/>
    </row>
    <row r="534" ht="69" customHeight="1">
      <c r="E534" s="43">
        <f>IFERROR(_xlfn.IMAGE("https://play.pokemonshowdown.com/sprites/gen5/sealeo.png"),"")</f>
        <v/>
      </c>
    </row>
    <row r="535">
      <c r="E535" s="45" t="inlineStr">
        <is>
          <t>Lv 34 Sealeo</t>
        </is>
      </c>
      <c r="F535" s="46" t="n"/>
      <c r="Q535" s="47" t="inlineStr">
        <is>
          <t>Pokémon</t>
        </is>
      </c>
    </row>
    <row r="536">
      <c r="E536" s="48" t="inlineStr">
        <is>
          <t>Modest</t>
        </is>
      </c>
      <c r="F536" s="48" t="inlineStr">
        <is>
          <t>Ice Body</t>
        </is>
      </c>
      <c r="Q536" s="47" t="inlineStr">
        <is>
          <t>Nature / Ability</t>
        </is>
      </c>
    </row>
    <row r="537">
      <c r="B537" s="47" t="inlineStr">
        <is>
          <t>AI Flags:</t>
        </is>
      </c>
      <c r="E537" s="49" t="inlineStr">
        <is>
          <t>(None)</t>
        </is>
      </c>
      <c r="F537" s="46" t="n"/>
      <c r="Q537" s="47" t="inlineStr">
        <is>
          <t>Item</t>
        </is>
      </c>
    </row>
    <row r="538">
      <c r="B538" s="44" t="inlineStr">
        <is>
          <t>Smart Trainer</t>
        </is>
      </c>
      <c r="E538" s="50" t="inlineStr">
        <is>
          <t>Bite</t>
        </is>
      </c>
      <c r="F538" s="46" t="n"/>
      <c r="Q538" s="47" t="inlineStr">
        <is>
          <t>Moves</t>
        </is>
      </c>
    </row>
    <row r="539">
      <c r="E539" s="51" t="inlineStr">
        <is>
          <t>Body Slam</t>
        </is>
      </c>
      <c r="F539" s="46" t="n"/>
    </row>
    <row r="540">
      <c r="E540" s="64" t="inlineStr">
        <is>
          <t>Aurora Beam</t>
        </is>
      </c>
      <c r="F540" s="46" t="n"/>
    </row>
    <row r="541">
      <c r="E541" s="51" t="inlineStr">
        <is>
          <t>Encore</t>
        </is>
      </c>
      <c r="F541" s="46" t="n"/>
    </row>
    <row r="543" ht="20" customHeight="1">
      <c r="B543" s="40" t="inlineStr">
        <is>
          <t>Swimmer F</t>
        </is>
      </c>
      <c r="C543" s="41" t="n"/>
      <c r="D543" s="41" t="n"/>
      <c r="E543" s="42" t="inlineStr">
        <is>
          <t>Swimmer F Linda</t>
        </is>
      </c>
      <c r="F543" s="41" t="n"/>
      <c r="G543" s="41" t="n"/>
      <c r="H543" s="41" t="n"/>
      <c r="I543" s="41" t="n"/>
      <c r="J543" s="41" t="n"/>
      <c r="K543" s="41" t="n"/>
      <c r="L543" s="41" t="n"/>
      <c r="M543" s="41" t="n"/>
      <c r="N543" s="41" t="n"/>
      <c r="O543" s="41" t="n"/>
      <c r="P543" s="41" t="n"/>
      <c r="Q543" s="41" t="n"/>
    </row>
    <row r="544" ht="69" customHeight="1">
      <c r="E544" s="43">
        <f>IFERROR(_xlfn.IMAGE("https://play.pokemonshowdown.com/sprites/gen5/horsea.png"),"")</f>
        <v/>
      </c>
      <c r="G544" s="43">
        <f>IFERROR(_xlfn.IMAGE("https://play.pokemonshowdown.com/sprites/gen5/seadra.png"),"")</f>
        <v/>
      </c>
      <c r="Q544" s="44" t="inlineStr">
        <is>
          <t>Forced on sight (range 3)</t>
        </is>
      </c>
    </row>
    <row r="545">
      <c r="E545" s="45" t="inlineStr">
        <is>
          <t>Lv 33 Horsea</t>
        </is>
      </c>
      <c r="F545" s="46" t="n"/>
      <c r="G545" s="45" t="inlineStr">
        <is>
          <t>Lv 33 Seadra</t>
        </is>
      </c>
      <c r="H545" s="46" t="n"/>
      <c r="Q545" s="47" t="inlineStr">
        <is>
          <t>Pokémon</t>
        </is>
      </c>
    </row>
    <row r="546">
      <c r="E546" s="48" t="inlineStr">
        <is>
          <t>Modest</t>
        </is>
      </c>
      <c r="F546" s="48" t="inlineStr">
        <is>
          <t>Swift Swim</t>
        </is>
      </c>
      <c r="G546" s="48" t="inlineStr">
        <is>
          <t>Modest</t>
        </is>
      </c>
      <c r="H546" s="48" t="inlineStr">
        <is>
          <t>Sniper</t>
        </is>
      </c>
      <c r="Q546" s="47" t="inlineStr">
        <is>
          <t>Nature / Ability</t>
        </is>
      </c>
    </row>
    <row r="547">
      <c r="B547" s="47" t="inlineStr">
        <is>
          <t>AI Flags:</t>
        </is>
      </c>
      <c r="E547" s="49" t="inlineStr">
        <is>
          <t>(None)</t>
        </is>
      </c>
      <c r="F547" s="46" t="n"/>
      <c r="G547" s="49" t="inlineStr">
        <is>
          <t>(None)</t>
        </is>
      </c>
      <c r="H547" s="46" t="n"/>
      <c r="Q547" s="47" t="inlineStr">
        <is>
          <t>Item</t>
        </is>
      </c>
    </row>
    <row r="548">
      <c r="B548" s="44" t="inlineStr">
        <is>
          <t>Smart Trainer</t>
        </is>
      </c>
      <c r="E548" s="64" t="inlineStr">
        <is>
          <t>Aurora Beam</t>
        </is>
      </c>
      <c r="F548" s="46" t="n"/>
      <c r="G548" s="64" t="inlineStr">
        <is>
          <t>Aurora Beam</t>
        </is>
      </c>
      <c r="H548" s="46" t="n"/>
      <c r="Q548" s="47" t="inlineStr">
        <is>
          <t>Moves</t>
        </is>
      </c>
    </row>
    <row r="549">
      <c r="E549" s="61" t="inlineStr">
        <is>
          <t>Bubble Beam</t>
        </is>
      </c>
      <c r="F549" s="46" t="n"/>
      <c r="G549" s="61" t="inlineStr">
        <is>
          <t>Bubble Beam</t>
        </is>
      </c>
      <c r="H549" s="46" t="n"/>
    </row>
    <row r="550">
      <c r="E550" s="68" t="inlineStr">
        <is>
          <t>Dragon Breath</t>
        </is>
      </c>
      <c r="F550" s="46" t="n"/>
      <c r="G550" s="68" t="inlineStr">
        <is>
          <t>Dragon Breath</t>
        </is>
      </c>
      <c r="H550" s="46" t="n"/>
    </row>
    <row r="551">
      <c r="E551" s="51" t="inlineStr">
        <is>
          <t>Double Edge</t>
        </is>
      </c>
      <c r="F551" s="46" t="n"/>
      <c r="G551" s="51" t="inlineStr">
        <is>
          <t>Double Edge</t>
        </is>
      </c>
      <c r="H551" s="46" t="n"/>
    </row>
    <row r="553" ht="20" customHeight="1">
      <c r="B553" s="40" t="inlineStr">
        <is>
          <t>Expert</t>
        </is>
      </c>
      <c r="C553" s="41" t="n"/>
      <c r="D553" s="41" t="n"/>
      <c r="E553" s="42" t="inlineStr">
        <is>
          <t>Expert Mollie</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IFERROR(_xlfn.IMAGE("https://play.pokemonshowdown.com/sprites/gen5/whiscash.png"),"")</f>
        <v/>
      </c>
      <c r="G554" s="43">
        <f>IFERROR(_xlfn.IMAGE("https://play.pokemonshowdown.com/sprites/gen5/meditite.png"),"")</f>
        <v/>
      </c>
      <c r="Q554" s="44" t="inlineStr">
        <is>
          <t>Forced on sight (range 3)</t>
        </is>
      </c>
    </row>
    <row r="555">
      <c r="E555" s="45" t="inlineStr">
        <is>
          <t>Lv 33 Whiscash</t>
        </is>
      </c>
      <c r="F555" s="46" t="n"/>
      <c r="G555" s="45" t="inlineStr">
        <is>
          <t>Lv 33 Meditite</t>
        </is>
      </c>
      <c r="H555" s="46" t="n"/>
      <c r="Q555" s="47" t="inlineStr">
        <is>
          <t>Pokémon</t>
        </is>
      </c>
    </row>
    <row r="556">
      <c r="E556" s="48" t="inlineStr">
        <is>
          <t>Adamant</t>
        </is>
      </c>
      <c r="F556" s="48" t="inlineStr">
        <is>
          <t>Hydration</t>
        </is>
      </c>
      <c r="G556" s="48" t="inlineStr">
        <is>
          <t>Adamant</t>
        </is>
      </c>
      <c r="H556" s="48" t="inlineStr">
        <is>
          <t>Pure Power</t>
        </is>
      </c>
      <c r="Q556" s="47" t="inlineStr">
        <is>
          <t>Nature / Ability</t>
        </is>
      </c>
    </row>
    <row r="557">
      <c r="B557" s="47" t="inlineStr">
        <is>
          <t>AI Flags:</t>
        </is>
      </c>
      <c r="E557" s="49" t="inlineStr">
        <is>
          <t>(None)</t>
        </is>
      </c>
      <c r="F557" s="46" t="n"/>
      <c r="G557" s="49" t="inlineStr">
        <is>
          <t>(None)</t>
        </is>
      </c>
      <c r="H557" s="46" t="n"/>
      <c r="Q557" s="47" t="inlineStr">
        <is>
          <t>Item</t>
        </is>
      </c>
    </row>
    <row r="558">
      <c r="B558" s="44" t="inlineStr">
        <is>
          <t>Smart Trainer</t>
        </is>
      </c>
      <c r="E558" s="61" t="inlineStr">
        <is>
          <t>Muddy Water</t>
        </is>
      </c>
      <c r="F558" s="46" t="n"/>
      <c r="G558" s="62" t="inlineStr">
        <is>
          <t>Rock Throw</t>
        </is>
      </c>
      <c r="H558" s="46" t="n"/>
      <c r="Q558" s="47" t="inlineStr">
        <is>
          <t>Moves</t>
        </is>
      </c>
    </row>
    <row r="559">
      <c r="E559" s="53" t="inlineStr">
        <is>
          <t>Dig</t>
        </is>
      </c>
      <c r="F559" s="46" t="n"/>
      <c r="G559" s="65" t="inlineStr">
        <is>
          <t>Seismic Toss</t>
        </is>
      </c>
      <c r="H559" s="46" t="n"/>
    </row>
    <row r="560">
      <c r="E560" s="51" t="inlineStr">
        <is>
          <t>Body Slam</t>
        </is>
      </c>
      <c r="F560" s="46" t="n"/>
      <c r="G560" s="63" t="inlineStr">
        <is>
          <t>Psybeam</t>
        </is>
      </c>
      <c r="H560" s="46" t="n"/>
    </row>
    <row r="561">
      <c r="E561" s="63" t="inlineStr">
        <is>
          <t>Future Sight</t>
        </is>
      </c>
      <c r="F561" s="46" t="n"/>
      <c r="G561" s="55" t="inlineStr">
        <is>
          <t>Poison Jab</t>
        </is>
      </c>
      <c r="H561" s="46" t="n"/>
    </row>
    <row r="563" ht="20" customHeight="1">
      <c r="B563" s="40" t="inlineStr">
        <is>
          <t>Cooltrainer</t>
        </is>
      </c>
      <c r="C563" s="41" t="n"/>
      <c r="D563" s="41" t="n"/>
      <c r="E563" s="42" t="inlineStr">
        <is>
          <t>Cooltrainer Warren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IFERROR(_xlfn.IMAGE("https://play.pokemonshowdown.com/sprites/gen5/graveler.png"),"")</f>
        <v/>
      </c>
      <c r="G564" s="43">
        <f>IFERROR(_xlfn.IMAGE("https://play.pokemonshowdown.com/sprites/gen5/ludicolo.png"),"")</f>
        <v/>
      </c>
      <c r="Q564" s="44" t="inlineStr">
        <is>
          <t>Items: Full Restore</t>
        </is>
      </c>
    </row>
    <row r="565">
      <c r="E565" s="45" t="inlineStr">
        <is>
          <t>Lv 33 Graveler</t>
        </is>
      </c>
      <c r="F565" s="46" t="n"/>
      <c r="G565" s="45" t="inlineStr">
        <is>
          <t>Lv 33 Ludicolo</t>
        </is>
      </c>
      <c r="H565" s="46" t="n"/>
      <c r="Q565" s="47" t="inlineStr">
        <is>
          <t>Pokémon</t>
        </is>
      </c>
    </row>
    <row r="566">
      <c r="E566" s="48" t="inlineStr">
        <is>
          <t>Adamant</t>
        </is>
      </c>
      <c r="F566" s="48" t="inlineStr">
        <is>
          <t>Rock Head</t>
        </is>
      </c>
      <c r="G566" s="48" t="inlineStr">
        <is>
          <t>Modest</t>
        </is>
      </c>
      <c r="H566" s="48" t="inlineStr">
        <is>
          <t>Swift Swim</t>
        </is>
      </c>
      <c r="Q566" s="47" t="inlineStr">
        <is>
          <t>Nature / Ability</t>
        </is>
      </c>
    </row>
    <row r="567">
      <c r="B567" s="47" t="inlineStr">
        <is>
          <t>AI Flags:</t>
        </is>
      </c>
      <c r="E567" s="49" t="inlineStr">
        <is>
          <t>(None)</t>
        </is>
      </c>
      <c r="F567" s="46" t="n"/>
      <c r="G567" s="49" t="inlineStr">
        <is>
          <t>(None)</t>
        </is>
      </c>
      <c r="H567" s="46" t="n"/>
      <c r="Q567" s="47" t="inlineStr">
        <is>
          <t>Item</t>
        </is>
      </c>
    </row>
    <row r="568">
      <c r="B568" s="44" t="inlineStr">
        <is>
          <t>Smart Trainer</t>
        </is>
      </c>
      <c r="E568" s="51" t="inlineStr">
        <is>
          <t>Double Edge</t>
        </is>
      </c>
      <c r="F568" s="46" t="n"/>
      <c r="G568" s="58" t="inlineStr">
        <is>
          <t>Fire Punch</t>
        </is>
      </c>
      <c r="H568" s="46" t="n"/>
      <c r="Q568" s="47" t="inlineStr">
        <is>
          <t>Moves</t>
        </is>
      </c>
    </row>
    <row r="569">
      <c r="E569" s="66" t="inlineStr">
        <is>
          <t>Gyro Ball</t>
        </is>
      </c>
      <c r="F569" s="46" t="n"/>
      <c r="G569" s="52" t="inlineStr">
        <is>
          <t>Thunder Punch</t>
        </is>
      </c>
      <c r="H569" s="46" t="n"/>
    </row>
    <row r="570">
      <c r="E570" s="62" t="inlineStr">
        <is>
          <t>Rock Blast</t>
        </is>
      </c>
      <c r="F570" s="46" t="n"/>
      <c r="G570" s="59" t="inlineStr">
        <is>
          <t>Energy Ball</t>
        </is>
      </c>
      <c r="H570" s="46" t="n"/>
    </row>
    <row r="571">
      <c r="E571" s="51" t="inlineStr">
        <is>
          <t>Explosion</t>
        </is>
      </c>
      <c r="F571" s="46" t="n"/>
      <c r="G571" s="64" t="inlineStr">
        <is>
          <t>Ice Punch</t>
        </is>
      </c>
      <c r="H571" s="46" t="n"/>
    </row>
    <row r="573" ht="24" customHeight="1">
      <c r="B573" s="38" t="inlineStr">
        <is>
          <t>Route 134</t>
        </is>
      </c>
      <c r="C573" s="39" t="n"/>
      <c r="D573" s="39" t="n"/>
      <c r="E573" s="39" t="n"/>
      <c r="F573" s="39" t="n"/>
      <c r="G573" s="39" t="n"/>
      <c r="H573" s="39" t="n"/>
      <c r="I573" s="39" t="n"/>
      <c r="J573" s="39" t="n"/>
      <c r="K573" s="39" t="n"/>
      <c r="L573" s="39" t="n"/>
      <c r="M573" s="39" t="n"/>
      <c r="N573" s="39" t="n"/>
      <c r="O573" s="39" t="n"/>
      <c r="P573" s="39" t="n"/>
      <c r="Q573" s="39" t="n"/>
    </row>
    <row r="575" ht="20" customHeight="1">
      <c r="B575" s="40" t="inlineStr">
        <is>
          <t>Dragon Tamer</t>
        </is>
      </c>
      <c r="C575" s="41" t="n"/>
      <c r="D575" s="41" t="n"/>
      <c r="E575" s="42" t="inlineStr">
        <is>
          <t>Dragon Tamer Aaron</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IFERROR(_xlfn.IMAGE("https://play.pokemonshowdown.com/sprites/gen5/bagon.png"),"")</f>
        <v/>
      </c>
      <c r="Q576" s="44" t="inlineStr">
        <is>
          <t>Forced on sight (range 2)</t>
        </is>
      </c>
    </row>
    <row r="577">
      <c r="E577" s="45" t="inlineStr">
        <is>
          <t>Lv 34 Bagon</t>
        </is>
      </c>
      <c r="F577" s="46" t="n"/>
      <c r="Q577" s="47" t="inlineStr">
        <is>
          <t>Pokémon</t>
        </is>
      </c>
    </row>
    <row r="578">
      <c r="E578" s="48" t="inlineStr">
        <is>
          <t>Naughty</t>
        </is>
      </c>
      <c r="F578" s="48" t="inlineStr">
        <is>
          <t>Rock Head</t>
        </is>
      </c>
      <c r="Q578" s="47" t="inlineStr">
        <is>
          <t>Nature / Ability</t>
        </is>
      </c>
    </row>
    <row r="579">
      <c r="B579" s="47" t="inlineStr">
        <is>
          <t>AI Flags:</t>
        </is>
      </c>
      <c r="E579" s="49" t="inlineStr">
        <is>
          <t>(None)</t>
        </is>
      </c>
      <c r="F579" s="46" t="n"/>
      <c r="Q579" s="47" t="inlineStr">
        <is>
          <t>Item</t>
        </is>
      </c>
    </row>
    <row r="580">
      <c r="B580" s="44" t="inlineStr">
        <is>
          <t>Smart Trainer</t>
        </is>
      </c>
      <c r="E580" s="68" t="inlineStr">
        <is>
          <t>Dragon Breath</t>
        </is>
      </c>
      <c r="F580" s="46" t="n"/>
      <c r="Q580" s="47" t="inlineStr">
        <is>
          <t>Moves</t>
        </is>
      </c>
    </row>
    <row r="581">
      <c r="E581" s="51" t="inlineStr">
        <is>
          <t>Headbutt</t>
        </is>
      </c>
      <c r="F581" s="46" t="n"/>
    </row>
    <row r="582">
      <c r="E582" s="51" t="inlineStr">
        <is>
          <t>Focus Energy</t>
        </is>
      </c>
      <c r="F582" s="46" t="n"/>
    </row>
    <row r="583">
      <c r="E583" s="58" t="inlineStr">
        <is>
          <t>Ember</t>
        </is>
      </c>
      <c r="F583" s="46" t="n"/>
    </row>
    <row r="585" ht="20" customHeight="1">
      <c r="B585" s="40" t="inlineStr">
        <is>
          <t>Bird Keeper</t>
        </is>
      </c>
      <c r="C585" s="41" t="n"/>
      <c r="D585" s="41" t="n"/>
      <c r="E585" s="42" t="inlineStr">
        <is>
          <t>Bird Keeper Alex</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IFERROR(_xlfn.IMAGE("https://play.pokemonshowdown.com/sprites/gen5/natu.png"),"")</f>
        <v/>
      </c>
      <c r="G586" s="43">
        <f>IFERROR(_xlfn.IMAGE("https://play.pokemonshowdown.com/sprites/gen5/swellow.png"),"")</f>
        <v/>
      </c>
    </row>
    <row r="587">
      <c r="E587" s="45" t="inlineStr">
        <is>
          <t>Lv 33 Natu</t>
        </is>
      </c>
      <c r="F587" s="46" t="n"/>
      <c r="G587" s="45" t="inlineStr">
        <is>
          <t>Lv 33 Swellow</t>
        </is>
      </c>
      <c r="H587" s="46" t="n"/>
      <c r="Q587" s="47" t="inlineStr">
        <is>
          <t>Pokémon</t>
        </is>
      </c>
    </row>
    <row r="588">
      <c r="E588" s="48" t="inlineStr">
        <is>
          <t>Modest</t>
        </is>
      </c>
      <c r="F588" s="48" t="inlineStr">
        <is>
          <t>Magic Guard</t>
        </is>
      </c>
      <c r="G588" s="48" t="inlineStr">
        <is>
          <t>Adamant</t>
        </is>
      </c>
      <c r="H588" s="48" t="inlineStr">
        <is>
          <t>Guts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1" t="inlineStr">
        <is>
          <t>Me First</t>
        </is>
      </c>
      <c r="F590" s="46" t="n"/>
      <c r="G590" s="51" t="inlineStr">
        <is>
          <t>Whirlwind</t>
        </is>
      </c>
      <c r="H590" s="46" t="n"/>
      <c r="Q590" s="47" t="inlineStr">
        <is>
          <t>Moves</t>
        </is>
      </c>
    </row>
    <row r="591">
      <c r="E591" s="67" t="inlineStr">
        <is>
          <t>Confuse Ray</t>
        </is>
      </c>
      <c r="F591" s="46" t="n"/>
      <c r="G591" s="51" t="inlineStr">
        <is>
          <t>Quick Attack</t>
        </is>
      </c>
      <c r="H591" s="46" t="n"/>
    </row>
    <row r="592">
      <c r="E592" s="67" t="inlineStr">
        <is>
          <t>Ominous Wind</t>
        </is>
      </c>
      <c r="F592" s="46" t="n"/>
      <c r="G592" s="60" t="inlineStr">
        <is>
          <t>Aerial Ace</t>
        </is>
      </c>
      <c r="H592" s="46" t="n"/>
    </row>
    <row r="593">
      <c r="E593" s="60" t="inlineStr">
        <is>
          <t>Drill Peck</t>
        </is>
      </c>
      <c r="F593" s="46" t="n"/>
      <c r="G593" s="51" t="inlineStr">
        <is>
          <t>Endeavor</t>
        </is>
      </c>
      <c r="H593" s="46" t="n"/>
    </row>
    <row r="595" ht="20" customHeight="1">
      <c r="B595" s="40" t="inlineStr">
        <is>
          <t>Black Belt</t>
        </is>
      </c>
      <c r="C595" s="41" t="n"/>
      <c r="D595" s="41" t="n"/>
      <c r="E595" s="42" t="inlineStr">
        <is>
          <t>Black Belt Hitoshi</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IFERROR(_xlfn.IMAGE("https://play.pokemonshowdown.com/sprites/gen5/machop.png"),"")</f>
        <v/>
      </c>
      <c r="G596" s="43">
        <f>IFERROR(_xlfn.IMAGE("https://play.pokemonshowdown.com/sprites/gen5/machoke.png"),"")</f>
        <v/>
      </c>
    </row>
    <row r="597">
      <c r="E597" s="45" t="inlineStr">
        <is>
          <t>Lv 32 Machop</t>
        </is>
      </c>
      <c r="F597" s="46" t="n"/>
      <c r="G597" s="45" t="inlineStr">
        <is>
          <t>Lv 32 Machoke</t>
        </is>
      </c>
      <c r="H597" s="46" t="n"/>
      <c r="Q597" s="47" t="inlineStr">
        <is>
          <t>Pokémon</t>
        </is>
      </c>
    </row>
    <row r="598">
      <c r="E598" s="48" t="inlineStr">
        <is>
          <t>Adamant</t>
        </is>
      </c>
      <c r="F598" s="48" t="inlineStr">
        <is>
          <t>No Guard</t>
        </is>
      </c>
      <c r="G598" s="48" t="inlineStr">
        <is>
          <t>Adamant</t>
        </is>
      </c>
      <c r="H598" s="48" t="inlineStr">
        <is>
          <t>Huge Power</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Mega Punch</t>
        </is>
      </c>
      <c r="F600" s="46" t="n"/>
      <c r="G600" s="65" t="inlineStr">
        <is>
          <t>Seismic Toss</t>
        </is>
      </c>
      <c r="H600" s="46" t="n"/>
      <c r="Q600" s="47" t="inlineStr">
        <is>
          <t>Moves</t>
        </is>
      </c>
    </row>
    <row r="601">
      <c r="E601" s="58" t="inlineStr">
        <is>
          <t>Fire Punch</t>
        </is>
      </c>
      <c r="F601" s="46" t="n"/>
      <c r="G601" s="52" t="inlineStr">
        <is>
          <t>Thunder Punch</t>
        </is>
      </c>
      <c r="H601" s="46" t="n"/>
    </row>
    <row r="602">
      <c r="E602" s="65" t="inlineStr">
        <is>
          <t>Vital Throw</t>
        </is>
      </c>
      <c r="F602" s="46" t="n"/>
      <c r="G602" s="65" t="inlineStr">
        <is>
          <t>Wake Up Slap</t>
        </is>
      </c>
      <c r="H602" s="46" t="n"/>
    </row>
    <row r="603">
      <c r="E603" s="65" t="inlineStr">
        <is>
          <t>Low Kick</t>
        </is>
      </c>
      <c r="F603" s="46" t="n"/>
      <c r="G603" s="51" t="inlineStr">
        <is>
          <t>Smelling Salts</t>
        </is>
      </c>
      <c r="H603" s="46" t="n"/>
    </row>
    <row r="605" ht="20" customHeight="1">
      <c r="B605" s="40" t="inlineStr">
        <is>
          <t>Sailor</t>
        </is>
      </c>
      <c r="C605" s="41" t="n"/>
      <c r="D605" s="41" t="n"/>
      <c r="E605" s="42" t="inlineStr">
        <is>
          <t>Sailor Hudson</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IFERROR(_xlfn.IMAGE("https://play.pokemonshowdown.com/sprites/gen5/wailmer.png"),"")</f>
        <v/>
      </c>
    </row>
    <row r="607">
      <c r="E607" s="45" t="inlineStr">
        <is>
          <t>Lv 34 Wailmer</t>
        </is>
      </c>
      <c r="F607" s="46" t="n"/>
      <c r="Q607" s="47" t="inlineStr">
        <is>
          <t>Pokémon</t>
        </is>
      </c>
    </row>
    <row r="608">
      <c r="E608" s="48" t="inlineStr">
        <is>
          <t>Adamant</t>
        </is>
      </c>
      <c r="F608" s="48" t="inlineStr">
        <is>
          <t>Pressure</t>
        </is>
      </c>
      <c r="Q608" s="47" t="inlineStr">
        <is>
          <t>Nature / Ability</t>
        </is>
      </c>
    </row>
    <row r="609">
      <c r="B609" s="47" t="inlineStr">
        <is>
          <t>AI Flags:</t>
        </is>
      </c>
      <c r="E609" s="49" t="inlineStr">
        <is>
          <t>(None)</t>
        </is>
      </c>
      <c r="F609" s="46" t="n"/>
      <c r="Q609" s="47" t="inlineStr">
        <is>
          <t>Item</t>
        </is>
      </c>
    </row>
    <row r="610">
      <c r="B610" s="44" t="inlineStr">
        <is>
          <t>Smart Trainer</t>
        </is>
      </c>
      <c r="E610" s="51" t="inlineStr">
        <is>
          <t>Roar</t>
        </is>
      </c>
      <c r="F610" s="46" t="n"/>
      <c r="Q610" s="47" t="inlineStr">
        <is>
          <t>Moves</t>
        </is>
      </c>
    </row>
    <row r="611">
      <c r="E611" s="55" t="inlineStr">
        <is>
          <t>Swallow</t>
        </is>
      </c>
      <c r="F611" s="46" t="n"/>
    </row>
    <row r="612">
      <c r="E612" s="61" t="inlineStr">
        <is>
          <t>Dive</t>
        </is>
      </c>
      <c r="F612" s="46" t="n"/>
    </row>
    <row r="613">
      <c r="E613" s="60" t="inlineStr">
        <is>
          <t>Bounce</t>
        </is>
      </c>
      <c r="F613" s="46" t="n"/>
    </row>
    <row r="615" ht="20" customHeight="1">
      <c r="B615" s="40" t="inlineStr">
        <is>
          <t>Swimmer M</t>
        </is>
      </c>
      <c r="C615" s="41" t="n"/>
      <c r="D615" s="41" t="n"/>
      <c r="E615" s="42" t="inlineStr">
        <is>
          <t>Swimmer M Jack</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IFERROR(_xlfn.IMAGE("https://play.pokemonshowdown.com/sprites/gen5/gyarados.png"),"")</f>
        <v/>
      </c>
    </row>
    <row r="617">
      <c r="E617" s="45" t="inlineStr">
        <is>
          <t>Lv 34 Gyarados</t>
        </is>
      </c>
      <c r="F617" s="46" t="n"/>
      <c r="Q617" s="47" t="inlineStr">
        <is>
          <t>Pokémon</t>
        </is>
      </c>
    </row>
    <row r="618">
      <c r="E618" s="48" t="inlineStr">
        <is>
          <t>Adamant</t>
        </is>
      </c>
      <c r="F618" s="48" t="inlineStr">
        <is>
          <t>Intimidate</t>
        </is>
      </c>
      <c r="Q618" s="47" t="inlineStr">
        <is>
          <t>Nature / Ability</t>
        </is>
      </c>
    </row>
    <row r="619">
      <c r="B619" s="47" t="inlineStr">
        <is>
          <t>AI Flags:</t>
        </is>
      </c>
      <c r="E619" s="49" t="inlineStr">
        <is>
          <t>(None)</t>
        </is>
      </c>
      <c r="F619" s="46" t="n"/>
      <c r="Q619" s="47" t="inlineStr">
        <is>
          <t>Item</t>
        </is>
      </c>
    </row>
    <row r="620">
      <c r="B620" s="44" t="inlineStr">
        <is>
          <t>Smart Trainer</t>
        </is>
      </c>
      <c r="E620" s="51" t="inlineStr">
        <is>
          <t>Double Edge</t>
        </is>
      </c>
      <c r="F620" s="46" t="n"/>
      <c r="Q620" s="47" t="inlineStr">
        <is>
          <t>Moves</t>
        </is>
      </c>
    </row>
    <row r="621">
      <c r="E621" s="50" t="inlineStr">
        <is>
          <t>Bite</t>
        </is>
      </c>
      <c r="F621" s="46" t="n"/>
    </row>
    <row r="622">
      <c r="E622" s="51" t="inlineStr">
        <is>
          <t>Roar</t>
        </is>
      </c>
      <c r="F622" s="46" t="n"/>
    </row>
    <row r="623">
      <c r="E623" s="56" t="inlineStr">
        <is>
          <t>-</t>
        </is>
      </c>
      <c r="F623" s="46" t="n"/>
    </row>
    <row r="625" ht="20" customHeight="1">
      <c r="B625" s="40" t="inlineStr">
        <is>
          <t>Sailor</t>
        </is>
      </c>
      <c r="C625" s="41" t="n"/>
      <c r="D625" s="41" t="n"/>
      <c r="E625" s="42" t="inlineStr">
        <is>
          <t>Sailor Kelvin</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IFERROR(_xlfn.IMAGE("https://play.pokemonshowdown.com/sprites/gen5/machoke.png"),"")</f>
        <v/>
      </c>
      <c r="G626" s="43">
        <f>IFERROR(_xlfn.IMAGE("https://play.pokemonshowdown.com/sprites/gen5/spheal.png"),"")</f>
        <v/>
      </c>
    </row>
    <row r="627">
      <c r="E627" s="45" t="inlineStr">
        <is>
          <t>Lv 33 Machoke</t>
        </is>
      </c>
      <c r="F627" s="46" t="n"/>
      <c r="G627" s="45" t="inlineStr">
        <is>
          <t>Lv 33 Spheal</t>
        </is>
      </c>
      <c r="H627" s="46" t="n"/>
      <c r="Q627" s="47" t="inlineStr">
        <is>
          <t>Pokémon</t>
        </is>
      </c>
    </row>
    <row r="628">
      <c r="E628" s="48" t="inlineStr">
        <is>
          <t>Adamant</t>
        </is>
      </c>
      <c r="F628" s="48" t="inlineStr">
        <is>
          <t>Huge Power</t>
        </is>
      </c>
      <c r="G628" s="48" t="inlineStr">
        <is>
          <t>Modest</t>
        </is>
      </c>
      <c r="H628" s="48" t="inlineStr">
        <is>
          <t>Thick Fat</t>
        </is>
      </c>
      <c r="Q628" s="47" t="inlineStr">
        <is>
          <t>Nature / Ability</t>
        </is>
      </c>
    </row>
    <row r="629">
      <c r="B629" s="47" t="inlineStr">
        <is>
          <t>AI Flags:</t>
        </is>
      </c>
      <c r="E629" s="49" t="inlineStr">
        <is>
          <t>(None)</t>
        </is>
      </c>
      <c r="F629" s="46" t="n"/>
      <c r="G629" s="49" t="inlineStr">
        <is>
          <t>(None)</t>
        </is>
      </c>
      <c r="H629" s="46" t="n"/>
      <c r="Q629" s="47" t="inlineStr">
        <is>
          <t>Item</t>
        </is>
      </c>
    </row>
    <row r="630">
      <c r="B630" s="44" t="inlineStr">
        <is>
          <t>Smart Trainer</t>
        </is>
      </c>
      <c r="E630" s="65" t="inlineStr">
        <is>
          <t>Seismic Toss</t>
        </is>
      </c>
      <c r="F630" s="46" t="n"/>
      <c r="G630" s="61" t="inlineStr">
        <is>
          <t>Bubble Beam</t>
        </is>
      </c>
      <c r="H630" s="46" t="n"/>
      <c r="Q630" s="47" t="inlineStr">
        <is>
          <t>Moves</t>
        </is>
      </c>
    </row>
    <row r="631">
      <c r="E631" s="52" t="inlineStr">
        <is>
          <t>Thunder Punch</t>
        </is>
      </c>
      <c r="F631" s="46" t="n"/>
      <c r="G631" s="60" t="inlineStr">
        <is>
          <t>Bounce</t>
        </is>
      </c>
      <c r="H631" s="46" t="n"/>
    </row>
    <row r="632">
      <c r="E632" s="65" t="inlineStr">
        <is>
          <t>Wake Up Slap</t>
        </is>
      </c>
      <c r="F632" s="46" t="n"/>
      <c r="G632" s="66" t="inlineStr">
        <is>
          <t>Gyro Ball</t>
        </is>
      </c>
      <c r="H632" s="46" t="n"/>
    </row>
    <row r="633">
      <c r="E633" s="51" t="inlineStr">
        <is>
          <t>Smelling Salts</t>
        </is>
      </c>
      <c r="F633" s="46" t="n"/>
      <c r="G633" s="51" t="inlineStr">
        <is>
          <t>Encore</t>
        </is>
      </c>
      <c r="H633" s="46" t="n"/>
    </row>
    <row r="635" ht="20" customHeight="1">
      <c r="B635" s="40" t="inlineStr">
        <is>
          <t>Swimmer F</t>
        </is>
      </c>
      <c r="C635" s="41" t="n"/>
      <c r="D635" s="41" t="n"/>
      <c r="E635" s="42" t="inlineStr">
        <is>
          <t>Swimmer F Laurel</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IFERROR(_xlfn.IMAGE("https://play.pokemonshowdown.com/sprites/gen5/luvdisc.png"),"")</f>
        <v/>
      </c>
      <c r="G636" s="43">
        <f>IFERROR(_xlfn.IMAGE("https://play.pokemonshowdown.com/sprites/gen5/luvdisc.png"),"")</f>
        <v/>
      </c>
    </row>
    <row r="637">
      <c r="E637" s="45" t="inlineStr">
        <is>
          <t>Lv 33 Luvdisc</t>
        </is>
      </c>
      <c r="F637" s="46" t="n"/>
      <c r="G637" s="45" t="inlineStr">
        <is>
          <t>Lv 33 Luvdisc</t>
        </is>
      </c>
      <c r="H637" s="46" t="n"/>
      <c r="Q637" s="47" t="inlineStr">
        <is>
          <t>Pokémon</t>
        </is>
      </c>
    </row>
    <row r="638">
      <c r="E638" s="48" t="inlineStr">
        <is>
          <t>Timid</t>
        </is>
      </c>
      <c r="F638" s="48" t="inlineStr">
        <is>
          <t>Swift Swim</t>
        </is>
      </c>
      <c r="G638" s="48" t="inlineStr">
        <is>
          <t>Timid</t>
        </is>
      </c>
      <c r="H638" s="48" t="inlineStr">
        <is>
          <t>Swift Swim</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Lucky Chant</t>
        </is>
      </c>
      <c r="F640" s="46" t="n"/>
      <c r="G640" s="51" t="inlineStr">
        <is>
          <t>Lucky Chant</t>
        </is>
      </c>
      <c r="H640" s="46" t="n"/>
      <c r="Q640" s="47" t="inlineStr">
        <is>
          <t>Moves</t>
        </is>
      </c>
    </row>
    <row r="641">
      <c r="E641" s="51" t="inlineStr">
        <is>
          <t>Attract</t>
        </is>
      </c>
      <c r="F641" s="46" t="n"/>
      <c r="G641" s="51" t="inlineStr">
        <is>
          <t>Attract</t>
        </is>
      </c>
      <c r="H641" s="46" t="n"/>
    </row>
    <row r="642">
      <c r="E642" s="51" t="inlineStr">
        <is>
          <t>Sweet Kiss</t>
        </is>
      </c>
      <c r="F642" s="46" t="n"/>
      <c r="G642" s="51" t="inlineStr">
        <is>
          <t>Sweet Kiss</t>
        </is>
      </c>
      <c r="H642" s="46" t="n"/>
    </row>
    <row r="643">
      <c r="E643" s="61" t="inlineStr">
        <is>
          <t>Brine</t>
        </is>
      </c>
      <c r="F643" s="46" t="n"/>
      <c r="G643" s="61" t="inlineStr">
        <is>
          <t>Brine</t>
        </is>
      </c>
      <c r="H643" s="46" t="n"/>
    </row>
    <row r="645" ht="20" customHeight="1">
      <c r="B645" s="40" t="inlineStr">
        <is>
          <t>Cooltrainer</t>
        </is>
      </c>
      <c r="C645" s="41" t="n"/>
      <c r="D645" s="41" t="n"/>
      <c r="E645" s="42" t="inlineStr">
        <is>
          <t>Cooltrainer Marley</t>
        </is>
      </c>
      <c r="F645" s="41" t="n"/>
      <c r="G645" s="41" t="n"/>
      <c r="H645" s="41" t="n"/>
      <c r="I645" s="41" t="n"/>
      <c r="J645" s="41" t="n"/>
      <c r="K645" s="41" t="n"/>
      <c r="L645" s="41" t="n"/>
      <c r="M645" s="41" t="n"/>
      <c r="N645" s="41" t="n"/>
      <c r="O645" s="41" t="n"/>
      <c r="P645" s="41" t="n"/>
      <c r="Q645" s="41" t="n"/>
    </row>
    <row r="646" ht="69" customHeight="1">
      <c r="E646" s="43">
        <f>IFERROR(_xlfn.IMAGE("https://play.pokemonshowdown.com/sprites/gen5/manectric.png"),"")</f>
        <v/>
      </c>
      <c r="Q646" s="44" t="inlineStr">
        <is>
          <t>Forced on sight (range 2)
Items: Hyper Potion</t>
        </is>
      </c>
    </row>
    <row r="647">
      <c r="E647" s="45" t="inlineStr">
        <is>
          <t>Lv 34 Manectric</t>
        </is>
      </c>
      <c r="F647" s="46" t="n"/>
      <c r="Q647" s="47" t="inlineStr">
        <is>
          <t>Pokémon</t>
        </is>
      </c>
    </row>
    <row r="648">
      <c r="E648" s="48" t="inlineStr">
        <is>
          <t>Naive</t>
        </is>
      </c>
      <c r="F648" s="48" t="inlineStr">
        <is>
          <t>Lightning Rod</t>
        </is>
      </c>
      <c r="Q648" s="47" t="inlineStr">
        <is>
          <t>Nature / Ability</t>
        </is>
      </c>
    </row>
    <row r="649">
      <c r="B649" s="47" t="inlineStr">
        <is>
          <t>AI Flags:</t>
        </is>
      </c>
      <c r="E649" s="49" t="inlineStr">
        <is>
          <t>(None)</t>
        </is>
      </c>
      <c r="F649" s="46" t="n"/>
      <c r="Q649" s="47" t="inlineStr">
        <is>
          <t>Item</t>
        </is>
      </c>
    </row>
    <row r="650">
      <c r="B650" s="44" t="inlineStr">
        <is>
          <t>Smart Trainer</t>
        </is>
      </c>
      <c r="E650" s="50" t="inlineStr">
        <is>
          <t>Bite</t>
        </is>
      </c>
      <c r="F650" s="46" t="n"/>
      <c r="Q650" s="47" t="inlineStr">
        <is>
          <t>Moves</t>
        </is>
      </c>
    </row>
    <row r="651">
      <c r="E651" s="51" t="inlineStr">
        <is>
          <t>Roar</t>
        </is>
      </c>
      <c r="F651" s="46" t="n"/>
    </row>
    <row r="652">
      <c r="E652" s="52" t="inlineStr">
        <is>
          <t>Thunder Wave</t>
        </is>
      </c>
      <c r="F652" s="46" t="n"/>
    </row>
    <row r="653">
      <c r="E653" s="52" t="inlineStr">
        <is>
          <t>Thunderbolt</t>
        </is>
      </c>
      <c r="F653" s="46" t="n"/>
    </row>
    <row r="655" ht="20" customHeight="1">
      <c r="B655" s="40" t="inlineStr">
        <is>
          <t>Battle Girl</t>
        </is>
      </c>
      <c r="C655" s="41" t="n"/>
      <c r="D655" s="41" t="n"/>
      <c r="E655" s="42" t="inlineStr">
        <is>
          <t>Battle Girl Reyna</t>
        </is>
      </c>
      <c r="F655" s="41" t="n"/>
      <c r="G655" s="41" t="n"/>
      <c r="H655" s="41" t="n"/>
      <c r="I655" s="41" t="n"/>
      <c r="J655" s="41" t="n"/>
      <c r="K655" s="41" t="n"/>
      <c r="L655" s="41" t="n"/>
      <c r="M655" s="41" t="n"/>
      <c r="N655" s="41" t="n"/>
      <c r="O655" s="41" t="n"/>
      <c r="P655" s="41" t="n"/>
      <c r="Q655" s="41" t="n"/>
    </row>
    <row r="656" ht="69" customHeight="1">
      <c r="E656" s="43">
        <f>IFERROR(_xlfn.IMAGE("https://play.pokemonshowdown.com/sprites/gen5/meditite.png"),"")</f>
        <v/>
      </c>
      <c r="G656" s="43">
        <f>IFERROR(_xlfn.IMAGE("https://play.pokemonshowdown.com/sprites/gen5/hariyama.png"),"")</f>
        <v/>
      </c>
    </row>
    <row r="657">
      <c r="E657" s="45" t="inlineStr">
        <is>
          <t>Lv 33 Meditite</t>
        </is>
      </c>
      <c r="F657" s="46" t="n"/>
      <c r="G657" s="45" t="inlineStr">
        <is>
          <t>Lv 33 Hariyama</t>
        </is>
      </c>
      <c r="H657" s="46" t="n"/>
      <c r="Q657" s="47" t="inlineStr">
        <is>
          <t>Pokémon</t>
        </is>
      </c>
    </row>
    <row r="658">
      <c r="E658" s="48" t="inlineStr">
        <is>
          <t>Adamant</t>
        </is>
      </c>
      <c r="F658" s="48" t="inlineStr">
        <is>
          <t>Pure Power</t>
        </is>
      </c>
      <c r="G658" s="48" t="inlineStr">
        <is>
          <t>Adamant</t>
        </is>
      </c>
      <c r="H658" s="48" t="inlineStr">
        <is>
          <t>Guts</t>
        </is>
      </c>
      <c r="Q658" s="47" t="inlineStr">
        <is>
          <t>Nature / Ability</t>
        </is>
      </c>
    </row>
    <row r="659">
      <c r="B659" s="47" t="inlineStr">
        <is>
          <t>AI Flags:</t>
        </is>
      </c>
      <c r="E659" s="49" t="inlineStr">
        <is>
          <t>(None)</t>
        </is>
      </c>
      <c r="F659" s="46" t="n"/>
      <c r="G659" s="49" t="inlineStr">
        <is>
          <t>(None)</t>
        </is>
      </c>
      <c r="H659" s="46" t="n"/>
      <c r="Q659" s="47" t="inlineStr">
        <is>
          <t>Item</t>
        </is>
      </c>
    </row>
    <row r="660">
      <c r="B660" s="44" t="inlineStr">
        <is>
          <t>Smart Trainer</t>
        </is>
      </c>
      <c r="E660" s="62" t="inlineStr">
        <is>
          <t>Rock Throw</t>
        </is>
      </c>
      <c r="F660" s="46" t="n"/>
      <c r="G660" s="51" t="inlineStr">
        <is>
          <t>Whirlwind</t>
        </is>
      </c>
      <c r="H660" s="46" t="n"/>
      <c r="Q660" s="47" t="inlineStr">
        <is>
          <t>Moves</t>
        </is>
      </c>
    </row>
    <row r="661">
      <c r="E661" s="65" t="inlineStr">
        <is>
          <t>Seismic Toss</t>
        </is>
      </c>
      <c r="F661" s="46" t="n"/>
      <c r="G661" s="51" t="inlineStr">
        <is>
          <t>Smelling Salts</t>
        </is>
      </c>
      <c r="H661" s="46" t="n"/>
    </row>
    <row r="662">
      <c r="E662" s="63" t="inlineStr">
        <is>
          <t>Psybeam</t>
        </is>
      </c>
      <c r="F662" s="46" t="n"/>
      <c r="G662" s="65" t="inlineStr">
        <is>
          <t>Submission</t>
        </is>
      </c>
      <c r="H662" s="46" t="n"/>
    </row>
    <row r="663">
      <c r="E663" s="55" t="inlineStr">
        <is>
          <t>Poison Jab</t>
        </is>
      </c>
      <c r="F663" s="46" t="n"/>
      <c r="G663" s="65" t="inlineStr">
        <is>
          <t>Force Palm</t>
        </is>
      </c>
      <c r="H663" s="46" t="n"/>
    </row>
    <row r="665" ht="24" customHeight="1">
      <c r="B665" s="38" t="inlineStr">
        <is>
          <t>Unknown Location (no script reference)</t>
        </is>
      </c>
      <c r="C665" s="39" t="n"/>
      <c r="D665" s="39" t="n"/>
      <c r="E665" s="39" t="n"/>
      <c r="F665" s="39" t="n"/>
      <c r="G665" s="39" t="n"/>
      <c r="H665" s="39" t="n"/>
      <c r="I665" s="39" t="n"/>
      <c r="J665" s="39" t="n"/>
      <c r="K665" s="39" t="n"/>
      <c r="L665" s="39" t="n"/>
      <c r="M665" s="39" t="n"/>
      <c r="N665" s="39" t="n"/>
      <c r="O665" s="39" t="n"/>
      <c r="P665" s="39" t="n"/>
      <c r="Q665" s="39" t="n"/>
    </row>
    <row r="667" ht="20" customHeight="1">
      <c r="B667" s="40" t="inlineStr">
        <is>
          <t>Triathlete</t>
        </is>
      </c>
      <c r="C667" s="41" t="n"/>
      <c r="D667" s="41" t="n"/>
      <c r="E667" s="42" t="inlineStr">
        <is>
          <t>Triathlete Abigail (Rematch 1)</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IFERROR(_xlfn.IMAGE("https://play.pokemonshowdown.com/sprites/gen5/magnemite.png"),"")</f>
        <v/>
      </c>
    </row>
    <row r="669">
      <c r="E669" s="45" t="inlineStr">
        <is>
          <t>Lv 28 Magnemite</t>
        </is>
      </c>
      <c r="F669" s="46" t="n"/>
      <c r="Q669" s="47" t="inlineStr">
        <is>
          <t>Pokémon</t>
        </is>
      </c>
    </row>
    <row r="670">
      <c r="E670" s="48" t="inlineStr">
        <is>
          <t>Modest</t>
        </is>
      </c>
      <c r="F670" s="48" t="inlineStr">
        <is>
          <t>Magnet Pull</t>
        </is>
      </c>
      <c r="Q670" s="47" t="inlineStr">
        <is>
          <t>Nature / Ability</t>
        </is>
      </c>
    </row>
    <row r="671">
      <c r="B671" s="47" t="inlineStr">
        <is>
          <t>AI Flags:</t>
        </is>
      </c>
      <c r="E671" s="49" t="inlineStr">
        <is>
          <t>(None)</t>
        </is>
      </c>
      <c r="F671" s="46" t="n"/>
      <c r="Q671" s="47" t="inlineStr">
        <is>
          <t>Item</t>
        </is>
      </c>
    </row>
    <row r="672">
      <c r="B672" s="44" t="inlineStr">
        <is>
          <t>Smart Trainer</t>
        </is>
      </c>
      <c r="E672" s="51" t="inlineStr">
        <is>
          <t>Sonic Boom</t>
        </is>
      </c>
      <c r="F672" s="46" t="n"/>
      <c r="Q672" s="47" t="inlineStr">
        <is>
          <t>Moves</t>
        </is>
      </c>
    </row>
    <row r="673">
      <c r="E673" s="52" t="inlineStr">
        <is>
          <t>Shock Wave</t>
        </is>
      </c>
      <c r="F673" s="46" t="n"/>
    </row>
    <row r="674">
      <c r="E674" s="66" t="inlineStr">
        <is>
          <t>Flash Cannon</t>
        </is>
      </c>
      <c r="F674" s="46" t="n"/>
    </row>
    <row r="675">
      <c r="E675" s="51" t="inlineStr">
        <is>
          <t>Self Destruct</t>
        </is>
      </c>
      <c r="F675" s="46" t="n"/>
    </row>
    <row r="677" ht="20" customHeight="1">
      <c r="B677" s="40" t="inlineStr">
        <is>
          <t>Triathlete</t>
        </is>
      </c>
      <c r="C677" s="41" t="n"/>
      <c r="D677" s="41" t="n"/>
      <c r="E677" s="42" t="inlineStr">
        <is>
          <t>Triathlete Abigail (Rematch 2)</t>
        </is>
      </c>
      <c r="F677" s="41" t="n"/>
      <c r="G677" s="41" t="n"/>
      <c r="H677" s="41" t="n"/>
      <c r="I677" s="41" t="n"/>
      <c r="J677" s="41" t="n"/>
      <c r="K677" s="41" t="n"/>
      <c r="L677" s="41" t="n"/>
      <c r="M677" s="41" t="n"/>
      <c r="N677" s="41" t="n"/>
      <c r="O677" s="41" t="n"/>
      <c r="P677" s="41" t="n"/>
      <c r="Q677" s="41" t="n"/>
    </row>
    <row r="678" ht="69" customHeight="1">
      <c r="E678" s="43">
        <f>IFERROR(_xlfn.IMAGE("https://play.pokemonshowdown.com/sprites/gen5/magnemite.png"),"")</f>
        <v/>
      </c>
    </row>
    <row r="679">
      <c r="E679" s="45" t="inlineStr">
        <is>
          <t>Lv 31 Magnemite</t>
        </is>
      </c>
      <c r="F679" s="46" t="n"/>
      <c r="Q679" s="47" t="inlineStr">
        <is>
          <t>Pokémon</t>
        </is>
      </c>
    </row>
    <row r="680">
      <c r="E680" s="48" t="inlineStr">
        <is>
          <t>Modest</t>
        </is>
      </c>
      <c r="F680" s="48" t="inlineStr">
        <is>
          <t>Magnet Pull</t>
        </is>
      </c>
      <c r="Q680" s="47" t="inlineStr">
        <is>
          <t>Nature / Ability</t>
        </is>
      </c>
    </row>
    <row r="681">
      <c r="B681" s="47" t="inlineStr">
        <is>
          <t>AI Flags:</t>
        </is>
      </c>
      <c r="E681" s="49" t="inlineStr">
        <is>
          <t>(None)</t>
        </is>
      </c>
      <c r="F681" s="46" t="n"/>
      <c r="Q681" s="47" t="inlineStr">
        <is>
          <t>Item</t>
        </is>
      </c>
    </row>
    <row r="682">
      <c r="B682" s="44" t="inlineStr">
        <is>
          <t>Smart Trainer</t>
        </is>
      </c>
      <c r="E682" s="52" t="inlineStr">
        <is>
          <t>Shock Wave</t>
        </is>
      </c>
      <c r="F682" s="46" t="n"/>
      <c r="Q682" s="47" t="inlineStr">
        <is>
          <t>Moves</t>
        </is>
      </c>
    </row>
    <row r="683">
      <c r="E683" s="66" t="inlineStr">
        <is>
          <t>Flash Cannon</t>
        </is>
      </c>
      <c r="F683" s="46" t="n"/>
    </row>
    <row r="684">
      <c r="E684" s="51" t="inlineStr">
        <is>
          <t>Self Destruct</t>
        </is>
      </c>
      <c r="F684" s="46" t="n"/>
    </row>
    <row r="685">
      <c r="E685" s="51" t="inlineStr">
        <is>
          <t>Tri Attack</t>
        </is>
      </c>
      <c r="F685" s="46" t="n"/>
    </row>
    <row r="687" ht="20" customHeight="1">
      <c r="B687" s="40" t="inlineStr">
        <is>
          <t>Triathlete</t>
        </is>
      </c>
      <c r="C687" s="41" t="n"/>
      <c r="D687" s="41" t="n"/>
      <c r="E687" s="42" t="inlineStr">
        <is>
          <t>Triathlete Abigail (Rematch 3)</t>
        </is>
      </c>
      <c r="F687" s="41" t="n"/>
      <c r="G687" s="41" t="n"/>
      <c r="H687" s="41" t="n"/>
      <c r="I687" s="41" t="n"/>
      <c r="J687" s="41" t="n"/>
      <c r="K687" s="41" t="n"/>
      <c r="L687" s="41" t="n"/>
      <c r="M687" s="41" t="n"/>
      <c r="N687" s="41" t="n"/>
      <c r="O687" s="41" t="n"/>
      <c r="P687" s="41" t="n"/>
      <c r="Q687" s="41" t="n"/>
    </row>
    <row r="688" ht="69" customHeight="1">
      <c r="E688" s="43">
        <f>IFERROR(_xlfn.IMAGE("https://play.pokemonshowdown.com/sprites/gen5/magneton.png"),"")</f>
        <v/>
      </c>
    </row>
    <row r="689">
      <c r="E689" s="45" t="inlineStr">
        <is>
          <t>Lv 34 Magneton</t>
        </is>
      </c>
      <c r="F689" s="46" t="n"/>
      <c r="Q689" s="47" t="inlineStr">
        <is>
          <t>Pokémon</t>
        </is>
      </c>
    </row>
    <row r="690">
      <c r="E690" s="48" t="inlineStr">
        <is>
          <t>Modest</t>
        </is>
      </c>
      <c r="F690" s="48" t="inlineStr">
        <is>
          <t>Magnet Pull</t>
        </is>
      </c>
      <c r="Q690" s="47" t="inlineStr">
        <is>
          <t>Nature / Ability</t>
        </is>
      </c>
    </row>
    <row r="691">
      <c r="B691" s="47" t="inlineStr">
        <is>
          <t>AI Flags:</t>
        </is>
      </c>
      <c r="E691" s="49" t="inlineStr">
        <is>
          <t>(None)</t>
        </is>
      </c>
      <c r="F691" s="46" t="n"/>
      <c r="Q691" s="47" t="inlineStr">
        <is>
          <t>Item</t>
        </is>
      </c>
    </row>
    <row r="692">
      <c r="B692" s="44" t="inlineStr">
        <is>
          <t>Smart Trainer</t>
        </is>
      </c>
      <c r="E692" s="52" t="inlineStr">
        <is>
          <t>Shock Wave</t>
        </is>
      </c>
      <c r="F692" s="46" t="n"/>
      <c r="Q692" s="47" t="inlineStr">
        <is>
          <t>Moves</t>
        </is>
      </c>
    </row>
    <row r="693">
      <c r="E693" s="54" t="inlineStr">
        <is>
          <t>Signal Beam</t>
        </is>
      </c>
      <c r="F693" s="46" t="n"/>
    </row>
    <row r="694">
      <c r="E694" s="51" t="inlineStr">
        <is>
          <t>Self Destruct</t>
        </is>
      </c>
      <c r="F694" s="46" t="n"/>
    </row>
    <row r="695">
      <c r="E695" s="66" t="inlineStr">
        <is>
          <t>Magnet Bomb</t>
        </is>
      </c>
      <c r="F695" s="46" t="n"/>
    </row>
    <row r="697" ht="20" customHeight="1">
      <c r="B697" s="40" t="inlineStr">
        <is>
          <t>Triathlete</t>
        </is>
      </c>
      <c r="C697" s="41" t="n"/>
      <c r="D697" s="41" t="n"/>
      <c r="E697" s="42" t="inlineStr">
        <is>
          <t>Triathlete Abigail (Rematch 4)</t>
        </is>
      </c>
      <c r="F697" s="41" t="n"/>
      <c r="G697" s="41" t="n"/>
      <c r="H697" s="41" t="n"/>
      <c r="I697" s="41" t="n"/>
      <c r="J697" s="41" t="n"/>
      <c r="K697" s="41" t="n"/>
      <c r="L697" s="41" t="n"/>
      <c r="M697" s="41" t="n"/>
      <c r="N697" s="41" t="n"/>
      <c r="O697" s="41" t="n"/>
      <c r="P697" s="41" t="n"/>
      <c r="Q697" s="41" t="n"/>
    </row>
    <row r="698" ht="69" customHeight="1">
      <c r="E698" s="43">
        <f>IFERROR(_xlfn.IMAGE("https://play.pokemonshowdown.com/sprites/gen5/magneton.png"),"")</f>
        <v/>
      </c>
    </row>
    <row r="699">
      <c r="E699" s="45" t="inlineStr">
        <is>
          <t>Lv 37 Magneton</t>
        </is>
      </c>
      <c r="F699" s="46" t="n"/>
      <c r="Q699" s="47" t="inlineStr">
        <is>
          <t>Pokémon</t>
        </is>
      </c>
    </row>
    <row r="700">
      <c r="E700" s="48" t="inlineStr">
        <is>
          <t>Modest</t>
        </is>
      </c>
      <c r="F700" s="48" t="inlineStr">
        <is>
          <t>Magnet Pull</t>
        </is>
      </c>
      <c r="Q700" s="47" t="inlineStr">
        <is>
          <t>Nature / Ability</t>
        </is>
      </c>
    </row>
    <row r="701">
      <c r="B701" s="47" t="inlineStr">
        <is>
          <t>AI Flags:</t>
        </is>
      </c>
      <c r="E701" s="49" t="inlineStr">
        <is>
          <t>(None)</t>
        </is>
      </c>
      <c r="F701" s="46" t="n"/>
      <c r="Q701" s="47" t="inlineStr">
        <is>
          <t>Item</t>
        </is>
      </c>
    </row>
    <row r="702">
      <c r="B702" s="44" t="inlineStr">
        <is>
          <t>Smart Trainer</t>
        </is>
      </c>
      <c r="E702" s="52" t="inlineStr">
        <is>
          <t>Shock Wave</t>
        </is>
      </c>
      <c r="F702" s="46" t="n"/>
      <c r="Q702" s="47" t="inlineStr">
        <is>
          <t>Moves</t>
        </is>
      </c>
    </row>
    <row r="703">
      <c r="E703" s="54" t="inlineStr">
        <is>
          <t>Signal Beam</t>
        </is>
      </c>
      <c r="F703" s="46" t="n"/>
    </row>
    <row r="704">
      <c r="E704" s="51" t="inlineStr">
        <is>
          <t>Self Destruct</t>
        </is>
      </c>
      <c r="F704" s="46" t="n"/>
    </row>
    <row r="705">
      <c r="E705" s="66" t="inlineStr">
        <is>
          <t>Magnet Bomb</t>
        </is>
      </c>
      <c r="F705" s="46" t="n"/>
    </row>
    <row r="707" ht="20" customHeight="1">
      <c r="B707" s="40" t="inlineStr">
        <is>
          <t>Twins</t>
        </is>
      </c>
      <c r="C707" s="41" t="n"/>
      <c r="D707" s="41" t="n"/>
      <c r="E707" s="42" t="inlineStr">
        <is>
          <t>Twins Amy &amp; Liv (Rematch 1)</t>
        </is>
      </c>
      <c r="F707" s="41" t="n"/>
      <c r="G707" s="41" t="n"/>
      <c r="H707" s="41" t="n"/>
      <c r="I707" s="41" t="n"/>
      <c r="J707" s="41" t="n"/>
      <c r="K707" s="41" t="n"/>
      <c r="L707" s="41" t="n"/>
      <c r="M707" s="41" t="n"/>
      <c r="N707" s="41" t="n"/>
      <c r="O707" s="41" t="n"/>
      <c r="P707" s="41" t="n"/>
      <c r="Q707" s="41" t="n"/>
    </row>
    <row r="708" ht="69" customHeight="1">
      <c r="E708" s="43">
        <f>IFERROR(_xlfn.IMAGE("https://play.pokemonshowdown.com/sprites/gen5/plusle.png"),"")</f>
        <v/>
      </c>
      <c r="G708" s="43">
        <f>IFERROR(_xlfn.IMAGE("https://play.pokemonshowdown.com/sprites/gen5/minun.png"),"")</f>
        <v/>
      </c>
      <c r="Q708" s="44" t="inlineStr">
        <is>
          <t>DOUBLE BATTLE</t>
        </is>
      </c>
    </row>
    <row r="709">
      <c r="E709" s="45" t="inlineStr">
        <is>
          <t>Lv 27 Plusle</t>
        </is>
      </c>
      <c r="F709" s="46" t="n"/>
      <c r="G709" s="45" t="inlineStr">
        <is>
          <t>Lv 27 Minun</t>
        </is>
      </c>
      <c r="H709" s="46" t="n"/>
      <c r="Q709" s="47" t="inlineStr">
        <is>
          <t>Pokémon</t>
        </is>
      </c>
    </row>
    <row r="710">
      <c r="E710" s="48" t="inlineStr">
        <is>
          <t>Timid</t>
        </is>
      </c>
      <c r="F710" s="48" t="inlineStr">
        <is>
          <t>Plus</t>
        </is>
      </c>
      <c r="G710" s="48" t="inlineStr">
        <is>
          <t>Timid</t>
        </is>
      </c>
      <c r="H710" s="48" t="inlineStr">
        <is>
          <t>Minus</t>
        </is>
      </c>
      <c r="Q710" s="47" t="inlineStr">
        <is>
          <t>Nature / Ability</t>
        </is>
      </c>
    </row>
    <row r="711">
      <c r="B711" s="47" t="inlineStr">
        <is>
          <t>AI Flags:</t>
        </is>
      </c>
      <c r="E711" s="49" t="inlineStr">
        <is>
          <t>(None)</t>
        </is>
      </c>
      <c r="F711" s="46" t="n"/>
      <c r="G711" s="49" t="inlineStr">
        <is>
          <t>(None)</t>
        </is>
      </c>
      <c r="H711" s="46" t="n"/>
      <c r="Q711" s="47" t="inlineStr">
        <is>
          <t>Item</t>
        </is>
      </c>
    </row>
    <row r="712">
      <c r="B712" s="44" t="inlineStr">
        <is>
          <t>Smart Trainer</t>
        </is>
      </c>
      <c r="E712" s="52" t="inlineStr">
        <is>
          <t>Thunder Punch</t>
        </is>
      </c>
      <c r="F712" s="46" t="n"/>
      <c r="G712" s="52" t="inlineStr">
        <is>
          <t>Thunder Punch</t>
        </is>
      </c>
      <c r="H712" s="46" t="n"/>
      <c r="Q712" s="47" t="inlineStr">
        <is>
          <t>Moves</t>
        </is>
      </c>
    </row>
    <row r="713">
      <c r="E713" s="58" t="inlineStr">
        <is>
          <t>Fire Punch</t>
        </is>
      </c>
      <c r="F713" s="46" t="n"/>
      <c r="G713" s="58" t="inlineStr">
        <is>
          <t>Fire Punch</t>
        </is>
      </c>
      <c r="H713" s="46" t="n"/>
    </row>
    <row r="714">
      <c r="E714" s="51" t="inlineStr">
        <is>
          <t>Swift</t>
        </is>
      </c>
      <c r="F714" s="46" t="n"/>
      <c r="G714" s="51" t="inlineStr">
        <is>
          <t>Swift</t>
        </is>
      </c>
      <c r="H714" s="46" t="n"/>
    </row>
    <row r="715">
      <c r="E715" s="51" t="inlineStr">
        <is>
          <t>Copycat</t>
        </is>
      </c>
      <c r="F715" s="46" t="n"/>
      <c r="G715" s="51" t="inlineStr">
        <is>
          <t>Copycat</t>
        </is>
      </c>
      <c r="H715" s="46" t="n"/>
    </row>
    <row r="717" ht="20" customHeight="1">
      <c r="B717" s="40" t="inlineStr">
        <is>
          <t>Twins</t>
        </is>
      </c>
      <c r="C717" s="41" t="n"/>
      <c r="D717" s="41" t="n"/>
      <c r="E717" s="42" t="inlineStr">
        <is>
          <t>Twins Amy &amp; Liv (Rematch 2)</t>
        </is>
      </c>
      <c r="F717" s="41" t="n"/>
      <c r="G717" s="41" t="n"/>
      <c r="H717" s="41" t="n"/>
      <c r="I717" s="41" t="n"/>
      <c r="J717" s="41" t="n"/>
      <c r="K717" s="41" t="n"/>
      <c r="L717" s="41" t="n"/>
      <c r="M717" s="41" t="n"/>
      <c r="N717" s="41" t="n"/>
      <c r="O717" s="41" t="n"/>
      <c r="P717" s="41" t="n"/>
      <c r="Q717" s="41" t="n"/>
    </row>
    <row r="718" ht="69" customHeight="1">
      <c r="E718" s="43">
        <f>IFERROR(_xlfn.IMAGE("https://play.pokemonshowdown.com/sprites/gen5/plusle.png"),"")</f>
        <v/>
      </c>
      <c r="G718" s="43">
        <f>IFERROR(_xlfn.IMAGE("https://play.pokemonshowdown.com/sprites/gen5/minun.png"),"")</f>
        <v/>
      </c>
      <c r="Q718" s="44" t="inlineStr">
        <is>
          <t>DOUBLE BATTLE</t>
        </is>
      </c>
    </row>
    <row r="719">
      <c r="E719" s="45" t="inlineStr">
        <is>
          <t>Lv 9 Plusle</t>
        </is>
      </c>
      <c r="F719" s="46" t="n"/>
      <c r="G719" s="45" t="inlineStr">
        <is>
          <t>Lv 9 Minun</t>
        </is>
      </c>
      <c r="H719" s="46" t="n"/>
      <c r="Q719" s="47" t="inlineStr">
        <is>
          <t>Pokémon</t>
        </is>
      </c>
    </row>
    <row r="720">
      <c r="E720" s="48" t="inlineStr">
        <is>
          <t>Timid</t>
        </is>
      </c>
      <c r="F720" s="48" t="inlineStr">
        <is>
          <t>Plus</t>
        </is>
      </c>
      <c r="G720" s="48" t="inlineStr">
        <is>
          <t>Timid</t>
        </is>
      </c>
      <c r="H720" s="48" t="inlineStr">
        <is>
          <t>Minus</t>
        </is>
      </c>
      <c r="Q720" s="47" t="inlineStr">
        <is>
          <t>Nature / Ability</t>
        </is>
      </c>
    </row>
    <row r="721">
      <c r="B721" s="47" t="inlineStr">
        <is>
          <t>AI Flags:</t>
        </is>
      </c>
      <c r="E721" s="49" t="inlineStr">
        <is>
          <t>(None)</t>
        </is>
      </c>
      <c r="F721" s="46" t="n"/>
      <c r="G721" s="49" t="inlineStr">
        <is>
          <t>(None)</t>
        </is>
      </c>
      <c r="H721" s="46" t="n"/>
      <c r="Q721" s="47" t="inlineStr">
        <is>
          <t>Item</t>
        </is>
      </c>
    </row>
    <row r="722">
      <c r="B722" s="44" t="inlineStr">
        <is>
          <t>Smart Trainer</t>
        </is>
      </c>
      <c r="E722" s="52" t="inlineStr">
        <is>
          <t>Thunder Shock</t>
        </is>
      </c>
      <c r="F722" s="46" t="n"/>
      <c r="G722" s="52" t="inlineStr">
        <is>
          <t>Thunder Shock</t>
        </is>
      </c>
      <c r="H722" s="46" t="n"/>
      <c r="Q722" s="47" t="inlineStr">
        <is>
          <t>Moves</t>
        </is>
      </c>
    </row>
    <row r="723">
      <c r="E723" s="52" t="inlineStr">
        <is>
          <t>Thunder Wave</t>
        </is>
      </c>
      <c r="F723" s="46" t="n"/>
      <c r="G723" s="52" t="inlineStr">
        <is>
          <t>Thunder Wave</t>
        </is>
      </c>
      <c r="H723" s="46" t="n"/>
    </row>
    <row r="724">
      <c r="E724" s="51" t="inlineStr">
        <is>
          <t>Quick Attack</t>
        </is>
      </c>
      <c r="F724" s="46" t="n"/>
      <c r="G724" s="51" t="inlineStr">
        <is>
          <t>Quick Attack</t>
        </is>
      </c>
      <c r="H724" s="46" t="n"/>
    </row>
    <row r="725">
      <c r="E725" s="56" t="inlineStr">
        <is>
          <t>-</t>
        </is>
      </c>
      <c r="F725" s="46" t="n"/>
      <c r="G725" s="56" t="inlineStr">
        <is>
          <t>-</t>
        </is>
      </c>
      <c r="H725" s="46" t="n"/>
    </row>
    <row r="727" ht="20" customHeight="1">
      <c r="B727" s="40" t="inlineStr">
        <is>
          <t>Twins</t>
        </is>
      </c>
      <c r="C727" s="41" t="n"/>
      <c r="D727" s="41" t="n"/>
      <c r="E727" s="42" t="inlineStr">
        <is>
          <t>Twins Amy &amp; Liv (Rematch 3)</t>
        </is>
      </c>
      <c r="F727" s="41" t="n"/>
      <c r="G727" s="41" t="n"/>
      <c r="H727" s="41" t="n"/>
      <c r="I727" s="41" t="n"/>
      <c r="J727" s="41" t="n"/>
      <c r="K727" s="41" t="n"/>
      <c r="L727" s="41" t="n"/>
      <c r="M727" s="41" t="n"/>
      <c r="N727" s="41" t="n"/>
      <c r="O727" s="41" t="n"/>
      <c r="P727" s="41" t="n"/>
      <c r="Q727" s="41" t="n"/>
    </row>
    <row r="728" ht="69" customHeight="1">
      <c r="E728" s="43">
        <f>IFERROR(_xlfn.IMAGE("https://play.pokemonshowdown.com/sprites/gen5/plusle.png"),"")</f>
        <v/>
      </c>
      <c r="G728" s="43">
        <f>IFERROR(_xlfn.IMAGE("https://play.pokemonshowdown.com/sprites/gen5/minun.png"),"")</f>
        <v/>
      </c>
      <c r="Q728" s="44" t="inlineStr">
        <is>
          <t>DOUBLE BATTLE</t>
        </is>
      </c>
    </row>
    <row r="729">
      <c r="E729" s="45" t="inlineStr">
        <is>
          <t>Lv 30 Plusle</t>
        </is>
      </c>
      <c r="F729" s="46" t="n"/>
      <c r="G729" s="45" t="inlineStr">
        <is>
          <t>Lv 30 Minun</t>
        </is>
      </c>
      <c r="H729" s="46" t="n"/>
      <c r="Q729" s="47" t="inlineStr">
        <is>
          <t>Pokémon</t>
        </is>
      </c>
    </row>
    <row r="730">
      <c r="E730" s="48" t="inlineStr">
        <is>
          <t>Timid</t>
        </is>
      </c>
      <c r="F730" s="48" t="inlineStr">
        <is>
          <t>Plus</t>
        </is>
      </c>
      <c r="G730" s="48" t="inlineStr">
        <is>
          <t>Timid</t>
        </is>
      </c>
      <c r="H730" s="48" t="inlineStr">
        <is>
          <t>Minus</t>
        </is>
      </c>
      <c r="Q730" s="47" t="inlineStr">
        <is>
          <t>Nature / Ability</t>
        </is>
      </c>
    </row>
    <row r="731">
      <c r="B731" s="47" t="inlineStr">
        <is>
          <t>AI Flags:</t>
        </is>
      </c>
      <c r="E731" s="49" t="inlineStr">
        <is>
          <t>(None)</t>
        </is>
      </c>
      <c r="F731" s="46" t="n"/>
      <c r="G731" s="49" t="inlineStr">
        <is>
          <t>(None)</t>
        </is>
      </c>
      <c r="H731" s="46" t="n"/>
      <c r="Q731" s="47" t="inlineStr">
        <is>
          <t>Item</t>
        </is>
      </c>
    </row>
    <row r="732">
      <c r="B732" s="44" t="inlineStr">
        <is>
          <t>Smart Trainer</t>
        </is>
      </c>
      <c r="E732" s="58" t="inlineStr">
        <is>
          <t>Fire Punch</t>
        </is>
      </c>
      <c r="F732" s="46" t="n"/>
      <c r="G732" s="58" t="inlineStr">
        <is>
          <t>Fire Punch</t>
        </is>
      </c>
      <c r="H732" s="46" t="n"/>
      <c r="Q732" s="47" t="inlineStr">
        <is>
          <t>Moves</t>
        </is>
      </c>
    </row>
    <row r="733">
      <c r="E733" s="51" t="inlineStr">
        <is>
          <t>Swift</t>
        </is>
      </c>
      <c r="F733" s="46" t="n"/>
      <c r="G733" s="51" t="inlineStr">
        <is>
          <t>Swift</t>
        </is>
      </c>
      <c r="H733" s="46" t="n"/>
    </row>
    <row r="734">
      <c r="E734" s="51" t="inlineStr">
        <is>
          <t>Copycat</t>
        </is>
      </c>
      <c r="F734" s="46" t="n"/>
      <c r="G734" s="51" t="inlineStr">
        <is>
          <t>Copycat</t>
        </is>
      </c>
      <c r="H734" s="46" t="n"/>
    </row>
    <row r="735">
      <c r="E735" s="52" t="inlineStr">
        <is>
          <t>Wild Charge</t>
        </is>
      </c>
      <c r="F735" s="46" t="n"/>
      <c r="G735" s="52" t="inlineStr">
        <is>
          <t>Wild Charge</t>
        </is>
      </c>
      <c r="H735" s="46" t="n"/>
    </row>
    <row r="737" ht="20" customHeight="1">
      <c r="B737" s="40" t="inlineStr">
        <is>
          <t>Twins</t>
        </is>
      </c>
      <c r="C737" s="41" t="n"/>
      <c r="D737" s="41" t="n"/>
      <c r="E737" s="42" t="inlineStr">
        <is>
          <t>Twins Amy &amp; Liv (Rematch 4)</t>
        </is>
      </c>
      <c r="F737" s="41" t="n"/>
      <c r="G737" s="41" t="n"/>
      <c r="H737" s="41" t="n"/>
      <c r="I737" s="41" t="n"/>
      <c r="J737" s="41" t="n"/>
      <c r="K737" s="41" t="n"/>
      <c r="L737" s="41" t="n"/>
      <c r="M737" s="41" t="n"/>
      <c r="N737" s="41" t="n"/>
      <c r="O737" s="41" t="n"/>
      <c r="P737" s="41" t="n"/>
      <c r="Q737" s="41" t="n"/>
    </row>
    <row r="738" ht="69" customHeight="1">
      <c r="E738" s="43">
        <f>IFERROR(_xlfn.IMAGE("https://play.pokemonshowdown.com/sprites/gen5/plusle.png"),"")</f>
        <v/>
      </c>
      <c r="G738" s="43">
        <f>IFERROR(_xlfn.IMAGE("https://play.pokemonshowdown.com/sprites/gen5/minun.png"),"")</f>
        <v/>
      </c>
      <c r="Q738" s="44" t="inlineStr">
        <is>
          <t>DOUBLE BATTLE</t>
        </is>
      </c>
    </row>
    <row r="739">
      <c r="E739" s="45" t="inlineStr">
        <is>
          <t>Lv 33 Plusle</t>
        </is>
      </c>
      <c r="F739" s="46" t="n"/>
      <c r="G739" s="45" t="inlineStr">
        <is>
          <t>Lv 33 Minun</t>
        </is>
      </c>
      <c r="H739" s="46" t="n"/>
      <c r="Q739" s="47" t="inlineStr">
        <is>
          <t>Pokémon</t>
        </is>
      </c>
    </row>
    <row r="740">
      <c r="E740" s="48" t="inlineStr">
        <is>
          <t>Jolly</t>
        </is>
      </c>
      <c r="F740" s="48" t="inlineStr">
        <is>
          <t>Plus</t>
        </is>
      </c>
      <c r="G740" s="48" t="inlineStr">
        <is>
          <t>Jolly</t>
        </is>
      </c>
      <c r="H740" s="48" t="inlineStr">
        <is>
          <t>Minus</t>
        </is>
      </c>
      <c r="Q740" s="47" t="inlineStr">
        <is>
          <t>Nature / Ability</t>
        </is>
      </c>
    </row>
    <row r="741">
      <c r="B741" s="47" t="inlineStr">
        <is>
          <t>AI Flags:</t>
        </is>
      </c>
      <c r="E741" s="49" t="inlineStr">
        <is>
          <t>(None)</t>
        </is>
      </c>
      <c r="F741" s="46" t="n"/>
      <c r="G741" s="49" t="inlineStr">
        <is>
          <t>(None)</t>
        </is>
      </c>
      <c r="H741" s="46" t="n"/>
      <c r="Q741" s="47" t="inlineStr">
        <is>
          <t>Item</t>
        </is>
      </c>
    </row>
    <row r="742">
      <c r="B742" s="44" t="inlineStr">
        <is>
          <t>Smart Trainer</t>
        </is>
      </c>
      <c r="E742" s="52" t="inlineStr">
        <is>
          <t>Spark</t>
        </is>
      </c>
      <c r="F742" s="46" t="n"/>
      <c r="G742" s="52" t="inlineStr">
        <is>
          <t>Spark</t>
        </is>
      </c>
      <c r="H742" s="46" t="n"/>
      <c r="Q742" s="47" t="inlineStr">
        <is>
          <t>Moves</t>
        </is>
      </c>
    </row>
    <row r="743">
      <c r="E743" s="52" t="inlineStr">
        <is>
          <t>Charge</t>
        </is>
      </c>
      <c r="F743" s="46" t="n"/>
      <c r="G743" s="52" t="inlineStr">
        <is>
          <t>Charge</t>
        </is>
      </c>
      <c r="H743" s="46" t="n"/>
    </row>
    <row r="744">
      <c r="E744" s="50" t="inlineStr">
        <is>
          <t>Fake Tears</t>
        </is>
      </c>
      <c r="F744" s="46" t="n"/>
      <c r="G744" s="51" t="inlineStr">
        <is>
          <t>Charm</t>
        </is>
      </c>
      <c r="H744" s="46" t="n"/>
    </row>
    <row r="745">
      <c r="E745" s="51" t="inlineStr">
        <is>
          <t>Helping Hand</t>
        </is>
      </c>
      <c r="F745" s="46" t="n"/>
      <c r="G745" s="51" t="inlineStr">
        <is>
          <t>Helping Hand</t>
        </is>
      </c>
      <c r="H745" s="46" t="n"/>
    </row>
    <row r="747" ht="20" customHeight="1">
      <c r="B747" s="40" t="inlineStr">
        <is>
          <t>Twins</t>
        </is>
      </c>
      <c r="C747" s="41" t="n"/>
      <c r="D747" s="41" t="n"/>
      <c r="E747" s="42" t="inlineStr">
        <is>
          <t>Twins Amy &amp; Liv (Rematch 5)</t>
        </is>
      </c>
      <c r="F747" s="41" t="n"/>
      <c r="G747" s="41" t="n"/>
      <c r="H747" s="41" t="n"/>
      <c r="I747" s="41" t="n"/>
      <c r="J747" s="41" t="n"/>
      <c r="K747" s="41" t="n"/>
      <c r="L747" s="41" t="n"/>
      <c r="M747" s="41" t="n"/>
      <c r="N747" s="41" t="n"/>
      <c r="O747" s="41" t="n"/>
      <c r="P747" s="41" t="n"/>
      <c r="Q747" s="41" t="n"/>
    </row>
    <row r="748" ht="69" customHeight="1">
      <c r="E748" s="43">
        <f>IFERROR(_xlfn.IMAGE("https://play.pokemonshowdown.com/sprites/gen5/plusle.png"),"")</f>
        <v/>
      </c>
      <c r="G748" s="43">
        <f>IFERROR(_xlfn.IMAGE("https://play.pokemonshowdown.com/sprites/gen5/minun.png"),"")</f>
        <v/>
      </c>
      <c r="Q748" s="44" t="inlineStr">
        <is>
          <t>DOUBLE BATTLE</t>
        </is>
      </c>
    </row>
    <row r="749">
      <c r="E749" s="45" t="inlineStr">
        <is>
          <t>Lv 36 Plusle</t>
        </is>
      </c>
      <c r="F749" s="46" t="n"/>
      <c r="G749" s="45" t="inlineStr">
        <is>
          <t>Lv 36 Minun</t>
        </is>
      </c>
      <c r="H749" s="46" t="n"/>
      <c r="Q749" s="47" t="inlineStr">
        <is>
          <t>Pokémon</t>
        </is>
      </c>
    </row>
    <row r="750">
      <c r="E750" s="48" t="inlineStr">
        <is>
          <t>Timid</t>
        </is>
      </c>
      <c r="F750" s="48" t="inlineStr">
        <is>
          <t>Plus</t>
        </is>
      </c>
      <c r="G750" s="48" t="inlineStr">
        <is>
          <t>Timid</t>
        </is>
      </c>
      <c r="H750" s="48" t="inlineStr">
        <is>
          <t>Minus</t>
        </is>
      </c>
      <c r="Q750" s="47" t="inlineStr">
        <is>
          <t>Nature / Ability</t>
        </is>
      </c>
    </row>
    <row r="751">
      <c r="B751" s="47" t="inlineStr">
        <is>
          <t>AI Flags:</t>
        </is>
      </c>
      <c r="E751" s="49" t="inlineStr">
        <is>
          <t>(None)</t>
        </is>
      </c>
      <c r="F751" s="46" t="n"/>
      <c r="G751" s="49" t="inlineStr">
        <is>
          <t>(None)</t>
        </is>
      </c>
      <c r="H751" s="46" t="n"/>
      <c r="Q751" s="47" t="inlineStr">
        <is>
          <t>Item</t>
        </is>
      </c>
    </row>
    <row r="752">
      <c r="B752" s="44" t="inlineStr">
        <is>
          <t>Smart Trainer</t>
        </is>
      </c>
      <c r="E752" s="52" t="inlineStr">
        <is>
          <t>Thunder</t>
        </is>
      </c>
      <c r="F752" s="46" t="n"/>
      <c r="G752" s="52" t="inlineStr">
        <is>
          <t>Thunder</t>
        </is>
      </c>
      <c r="H752" s="46" t="n"/>
      <c r="Q752" s="47" t="inlineStr">
        <is>
          <t>Moves</t>
        </is>
      </c>
    </row>
    <row r="753">
      <c r="E753" s="52" t="inlineStr">
        <is>
          <t>Charge</t>
        </is>
      </c>
      <c r="F753" s="46" t="n"/>
      <c r="G753" s="52" t="inlineStr">
        <is>
          <t>Charge</t>
        </is>
      </c>
      <c r="H753" s="46" t="n"/>
    </row>
    <row r="754">
      <c r="E754" s="50" t="inlineStr">
        <is>
          <t>Fake Tears</t>
        </is>
      </c>
      <c r="F754" s="46" t="n"/>
      <c r="G754" s="51" t="inlineStr">
        <is>
          <t>Charm</t>
        </is>
      </c>
      <c r="H754" s="46" t="n"/>
    </row>
    <row r="755">
      <c r="E755" s="51" t="inlineStr">
        <is>
          <t>Helping Hand</t>
        </is>
      </c>
      <c r="F755" s="46" t="n"/>
      <c r="G755" s="51" t="inlineStr">
        <is>
          <t>Helping Hand</t>
        </is>
      </c>
      <c r="H755" s="46" t="n"/>
    </row>
    <row r="757" ht="20" customHeight="1">
      <c r="B757" s="40" t="inlineStr">
        <is>
          <t>Salon Maiden</t>
        </is>
      </c>
      <c r="C757" s="41" t="n"/>
      <c r="D757" s="41" t="n"/>
      <c r="E757" s="42" t="inlineStr">
        <is>
          <t>Salon Maiden Anabel</t>
        </is>
      </c>
      <c r="F757" s="41" t="n"/>
      <c r="G757" s="41" t="n"/>
      <c r="H757" s="41" t="n"/>
      <c r="I757" s="41" t="n"/>
      <c r="J757" s="41" t="n"/>
      <c r="K757" s="41" t="n"/>
      <c r="L757" s="41" t="n"/>
      <c r="M757" s="41" t="n"/>
      <c r="N757" s="41" t="n"/>
      <c r="O757" s="41" t="n"/>
      <c r="P757" s="41" t="n"/>
      <c r="Q757" s="41" t="n"/>
    </row>
    <row r="758" ht="69" customHeight="1">
      <c r="E758" s="43">
        <f>IFERROR(_xlfn.IMAGE("https://play.pokemonshowdown.com/sprites/gen5/beldum.png"),"")</f>
        <v/>
      </c>
    </row>
    <row r="759">
      <c r="E759" s="45" t="inlineStr">
        <is>
          <t>Lv 5 Beldum</t>
        </is>
      </c>
      <c r="F759" s="46" t="n"/>
      <c r="Q759" s="47" t="inlineStr">
        <is>
          <t>Pokémon</t>
        </is>
      </c>
    </row>
    <row r="760">
      <c r="E760" s="48" t="inlineStr">
        <is>
          <t>Adamant</t>
        </is>
      </c>
      <c r="F760" s="48" t="inlineStr">
        <is>
          <t>Clear Body</t>
        </is>
      </c>
      <c r="Q760" s="47" t="inlineStr">
        <is>
          <t>Nature / Ability</t>
        </is>
      </c>
    </row>
    <row r="761">
      <c r="B761" s="47" t="inlineStr">
        <is>
          <t>AI Flags:</t>
        </is>
      </c>
      <c r="E761" s="49" t="inlineStr">
        <is>
          <t>(None)</t>
        </is>
      </c>
      <c r="F761" s="46" t="n"/>
      <c r="Q761" s="47" t="inlineStr">
        <is>
          <t>Item</t>
        </is>
      </c>
    </row>
    <row r="762">
      <c r="B762" s="44" t="inlineStr">
        <is>
          <t>Smart Trainer</t>
        </is>
      </c>
      <c r="E762" s="51" t="inlineStr">
        <is>
          <t>Take Down</t>
        </is>
      </c>
      <c r="F762" s="46" t="n"/>
      <c r="Q762" s="47" t="inlineStr">
        <is>
          <t>Moves</t>
        </is>
      </c>
    </row>
    <row r="763">
      <c r="E763" s="56" t="inlineStr">
        <is>
          <t>-</t>
        </is>
      </c>
      <c r="F763" s="46" t="n"/>
    </row>
    <row r="764">
      <c r="E764" s="56" t="inlineStr">
        <is>
          <t>-</t>
        </is>
      </c>
      <c r="F764" s="46" t="n"/>
    </row>
    <row r="765">
      <c r="E765" s="56" t="inlineStr">
        <is>
          <t>-</t>
        </is>
      </c>
      <c r="F765" s="46" t="n"/>
    </row>
    <row r="767" ht="20" customHeight="1">
      <c r="B767" s="40" t="inlineStr">
        <is>
          <t>Ruin Maniac</t>
        </is>
      </c>
      <c r="C767" s="41" t="n"/>
      <c r="D767" s="41" t="n"/>
      <c r="E767" s="42" t="inlineStr">
        <is>
          <t>Ruin Maniac Andres (Rematch 1)</t>
        </is>
      </c>
      <c r="F767" s="41" t="n"/>
      <c r="G767" s="41" t="n"/>
      <c r="H767" s="41" t="n"/>
      <c r="I767" s="41" t="n"/>
      <c r="J767" s="41" t="n"/>
      <c r="K767" s="41" t="n"/>
      <c r="L767" s="41" t="n"/>
      <c r="M767" s="41" t="n"/>
      <c r="N767" s="41" t="n"/>
      <c r="O767" s="41" t="n"/>
      <c r="P767" s="41" t="n"/>
      <c r="Q767" s="41" t="n"/>
    </row>
    <row r="768" ht="69" customHeight="1">
      <c r="E768" s="43">
        <f>IFERROR(_xlfn.IMAGE("https://play.pokemonshowdown.com/sprites/gen5/sandshrew.png"),"")</f>
        <v/>
      </c>
      <c r="G768" s="43">
        <f>IFERROR(_xlfn.IMAGE("https://play.pokemonshowdown.com/sprites/gen5/sandshrew.png"),"")</f>
        <v/>
      </c>
    </row>
    <row r="769">
      <c r="E769" s="45" t="inlineStr">
        <is>
          <t>Lv 31 Sandshrew</t>
        </is>
      </c>
      <c r="F769" s="46" t="n"/>
      <c r="G769" s="45" t="inlineStr">
        <is>
          <t>Lv 31 Sandshrew</t>
        </is>
      </c>
      <c r="H769" s="46" t="n"/>
      <c r="Q769" s="47" t="inlineStr">
        <is>
          <t>Pokémon</t>
        </is>
      </c>
    </row>
    <row r="770">
      <c r="E770" s="48" t="inlineStr">
        <is>
          <t>Adamant</t>
        </is>
      </c>
      <c r="F770" s="48" t="inlineStr">
        <is>
          <t>Rough Skin</t>
        </is>
      </c>
      <c r="G770" s="48" t="inlineStr">
        <is>
          <t>Adamant</t>
        </is>
      </c>
      <c r="H770" s="48" t="inlineStr">
        <is>
          <t>Rough Skin</t>
        </is>
      </c>
      <c r="Q770" s="47" t="inlineStr">
        <is>
          <t>Nature / Ability</t>
        </is>
      </c>
    </row>
    <row r="771">
      <c r="B771" s="47" t="inlineStr">
        <is>
          <t>AI Flags:</t>
        </is>
      </c>
      <c r="E771" s="49" t="inlineStr">
        <is>
          <t>(None)</t>
        </is>
      </c>
      <c r="F771" s="46" t="n"/>
      <c r="G771" s="49" t="inlineStr">
        <is>
          <t>(None)</t>
        </is>
      </c>
      <c r="H771" s="46" t="n"/>
      <c r="Q771" s="47" t="inlineStr">
        <is>
          <t>Item</t>
        </is>
      </c>
    </row>
    <row r="772">
      <c r="B772" s="44" t="inlineStr">
        <is>
          <t>Smart Trainer</t>
        </is>
      </c>
      <c r="E772" s="66" t="inlineStr">
        <is>
          <t>Gyro Ball</t>
        </is>
      </c>
      <c r="F772" s="46" t="n"/>
      <c r="G772" s="66" t="inlineStr">
        <is>
          <t>Gyro Ball</t>
        </is>
      </c>
      <c r="H772" s="46" t="n"/>
      <c r="Q772" s="47" t="inlineStr">
        <is>
          <t>Moves</t>
        </is>
      </c>
    </row>
    <row r="773">
      <c r="E773" s="53" t="inlineStr">
        <is>
          <t>Drill Run</t>
        </is>
      </c>
      <c r="F773" s="46" t="n"/>
      <c r="G773" s="53" t="inlineStr">
        <is>
          <t>Drill Run</t>
        </is>
      </c>
      <c r="H773" s="46" t="n"/>
    </row>
    <row r="774">
      <c r="E774" s="62" t="inlineStr">
        <is>
          <t>Rock Slide</t>
        </is>
      </c>
      <c r="F774" s="46" t="n"/>
      <c r="G774" s="62" t="inlineStr">
        <is>
          <t>Rock Slide</t>
        </is>
      </c>
      <c r="H774" s="46" t="n"/>
    </row>
    <row r="775">
      <c r="E775" s="54" t="inlineStr">
        <is>
          <t>X Scissor</t>
        </is>
      </c>
      <c r="F775" s="46" t="n"/>
      <c r="G775" s="54" t="inlineStr">
        <is>
          <t>X Scissor</t>
        </is>
      </c>
      <c r="H775" s="46" t="n"/>
    </row>
    <row r="777" ht="20" customHeight="1">
      <c r="B777" s="40" t="inlineStr">
        <is>
          <t>Ruin Maniac</t>
        </is>
      </c>
      <c r="C777" s="41" t="n"/>
      <c r="D777" s="41" t="n"/>
      <c r="E777" s="42" t="inlineStr">
        <is>
          <t>Ruin Maniac Andres (Rematch 2)</t>
        </is>
      </c>
      <c r="F777" s="41" t="n"/>
      <c r="G777" s="41" t="n"/>
      <c r="H777" s="41" t="n"/>
      <c r="I777" s="41" t="n"/>
      <c r="J777" s="41" t="n"/>
      <c r="K777" s="41" t="n"/>
      <c r="L777" s="41" t="n"/>
      <c r="M777" s="41" t="n"/>
      <c r="N777" s="41" t="n"/>
      <c r="O777" s="41" t="n"/>
      <c r="P777" s="41" t="n"/>
      <c r="Q777" s="41" t="n"/>
    </row>
    <row r="778" ht="69" customHeight="1">
      <c r="E778" s="43">
        <f>IFERROR(_xlfn.IMAGE("https://play.pokemonshowdown.com/sprites/gen5/nosepass.png"),"")</f>
        <v/>
      </c>
      <c r="G778" s="43">
        <f>IFERROR(_xlfn.IMAGE("https://play.pokemonshowdown.com/sprites/gen5/sandshrew.png"),"")</f>
        <v/>
      </c>
      <c r="I778" s="43">
        <f>IFERROR(_xlfn.IMAGE("https://play.pokemonshowdown.com/sprites/gen5/sandshrew.png"),"")</f>
        <v/>
      </c>
    </row>
    <row r="779">
      <c r="E779" s="45" t="inlineStr">
        <is>
          <t>Lv 33 Nosepass</t>
        </is>
      </c>
      <c r="F779" s="46" t="n"/>
      <c r="G779" s="45" t="inlineStr">
        <is>
          <t>Lv 33 Sandshrew</t>
        </is>
      </c>
      <c r="H779" s="46" t="n"/>
      <c r="I779" s="45" t="inlineStr">
        <is>
          <t>Lv 33 Sandshrew</t>
        </is>
      </c>
      <c r="J779" s="46" t="n"/>
      <c r="Q779" s="47" t="inlineStr">
        <is>
          <t>Pokémon</t>
        </is>
      </c>
    </row>
    <row r="780">
      <c r="E780" s="48" t="inlineStr">
        <is>
          <t>Adamant</t>
        </is>
      </c>
      <c r="F780" s="48" t="inlineStr">
        <is>
          <t>Solid Rock</t>
        </is>
      </c>
      <c r="G780" s="48" t="inlineStr">
        <is>
          <t>Adamant</t>
        </is>
      </c>
      <c r="H780" s="48" t="inlineStr">
        <is>
          <t>Rough Skin</t>
        </is>
      </c>
      <c r="I780" s="48" t="inlineStr">
        <is>
          <t>Adamant</t>
        </is>
      </c>
      <c r="J780" s="48" t="inlineStr">
        <is>
          <t>Rough Skin</t>
        </is>
      </c>
      <c r="Q780" s="47" t="inlineStr">
        <is>
          <t>Nature / Ability</t>
        </is>
      </c>
    </row>
    <row r="781">
      <c r="B781" s="47" t="inlineStr">
        <is>
          <t>AI Flags:</t>
        </is>
      </c>
      <c r="E781" s="49" t="inlineStr">
        <is>
          <t>(None)</t>
        </is>
      </c>
      <c r="F781" s="46" t="n"/>
      <c r="G781" s="49" t="inlineStr">
        <is>
          <t>(None)</t>
        </is>
      </c>
      <c r="H781" s="46" t="n"/>
      <c r="I781" s="49" t="inlineStr">
        <is>
          <t>(None)</t>
        </is>
      </c>
      <c r="J781" s="46" t="n"/>
      <c r="Q781" s="47" t="inlineStr">
        <is>
          <t>Item</t>
        </is>
      </c>
    </row>
    <row r="782">
      <c r="B782" s="44" t="inlineStr">
        <is>
          <t>Smart Trainer</t>
        </is>
      </c>
      <c r="E782" s="65" t="inlineStr">
        <is>
          <t>Seismic Toss</t>
        </is>
      </c>
      <c r="F782" s="46" t="n"/>
      <c r="G782" s="53" t="inlineStr">
        <is>
          <t>Drill Run</t>
        </is>
      </c>
      <c r="H782" s="46" t="n"/>
      <c r="I782" s="53" t="inlineStr">
        <is>
          <t>Drill Run</t>
        </is>
      </c>
      <c r="J782" s="46" t="n"/>
      <c r="Q782" s="47" t="inlineStr">
        <is>
          <t>Moves</t>
        </is>
      </c>
    </row>
    <row r="783">
      <c r="E783" s="66" t="inlineStr">
        <is>
          <t>Iron Head</t>
        </is>
      </c>
      <c r="F783" s="46" t="n"/>
      <c r="G783" s="62" t="inlineStr">
        <is>
          <t>Rock Slide</t>
        </is>
      </c>
      <c r="H783" s="46" t="n"/>
      <c r="I783" s="62" t="inlineStr">
        <is>
          <t>Rock Slide</t>
        </is>
      </c>
      <c r="J783" s="46" t="n"/>
    </row>
    <row r="784">
      <c r="E784" s="62" t="inlineStr">
        <is>
          <t>Power Gem</t>
        </is>
      </c>
      <c r="F784" s="46" t="n"/>
      <c r="G784" s="54" t="inlineStr">
        <is>
          <t>X Scissor</t>
        </is>
      </c>
      <c r="H784" s="46" t="n"/>
      <c r="I784" s="54" t="inlineStr">
        <is>
          <t>X Scissor</t>
        </is>
      </c>
      <c r="J784" s="46" t="n"/>
    </row>
    <row r="785">
      <c r="E785" s="52" t="inlineStr">
        <is>
          <t>Discharge</t>
        </is>
      </c>
      <c r="F785" s="46" t="n"/>
      <c r="G785" s="53" t="inlineStr">
        <is>
          <t>Earthquake</t>
        </is>
      </c>
      <c r="H785" s="46" t="n"/>
      <c r="I785" s="53" t="inlineStr">
        <is>
          <t>Earthquake</t>
        </is>
      </c>
      <c r="J785" s="46" t="n"/>
    </row>
    <row r="787" ht="20" customHeight="1">
      <c r="B787" s="40" t="inlineStr">
        <is>
          <t>Ruin Maniac</t>
        </is>
      </c>
      <c r="C787" s="41" t="n"/>
      <c r="D787" s="41" t="n"/>
      <c r="E787" s="42" t="inlineStr">
        <is>
          <t>Ruin Maniac Andres (Rematch 3)</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IFERROR(_xlfn.IMAGE("https://play.pokemonshowdown.com/sprites/gen5/nosepass.png"),"")</f>
        <v/>
      </c>
      <c r="G788" s="43">
        <f>IFERROR(_xlfn.IMAGE("https://play.pokemonshowdown.com/sprites/gen5/sandshrew.png"),"")</f>
        <v/>
      </c>
      <c r="I788" s="43">
        <f>IFERROR(_xlfn.IMAGE("https://play.pokemonshowdown.com/sprites/gen5/sandshrew.png"),"")</f>
        <v/>
      </c>
    </row>
    <row r="789">
      <c r="E789" s="45" t="inlineStr">
        <is>
          <t>Lv 35 Nosepass</t>
        </is>
      </c>
      <c r="F789" s="46" t="n"/>
      <c r="G789" s="45" t="inlineStr">
        <is>
          <t>Lv 35 Sandshrew</t>
        </is>
      </c>
      <c r="H789" s="46" t="n"/>
      <c r="I789" s="45" t="inlineStr">
        <is>
          <t>Lv 35 Sandshrew</t>
        </is>
      </c>
      <c r="J789" s="46" t="n"/>
      <c r="Q789" s="47" t="inlineStr">
        <is>
          <t>Pokémon</t>
        </is>
      </c>
    </row>
    <row r="790">
      <c r="E790" s="48" t="inlineStr">
        <is>
          <t>Adamant</t>
        </is>
      </c>
      <c r="F790" s="48" t="inlineStr">
        <is>
          <t>Solid Rock</t>
        </is>
      </c>
      <c r="G790" s="48" t="inlineStr">
        <is>
          <t>Adamant</t>
        </is>
      </c>
      <c r="H790" s="48" t="inlineStr">
        <is>
          <t>Rough Skin</t>
        </is>
      </c>
      <c r="I790" s="48" t="inlineStr">
        <is>
          <t>Adamant</t>
        </is>
      </c>
      <c r="J790" s="48" t="inlineStr">
        <is>
          <t>Rough Skin</t>
        </is>
      </c>
      <c r="Q790" s="47" t="inlineStr">
        <is>
          <t>Nature / Ability</t>
        </is>
      </c>
    </row>
    <row r="791">
      <c r="B791" s="47" t="inlineStr">
        <is>
          <t>AI Flags:</t>
        </is>
      </c>
      <c r="E791" s="49" t="inlineStr">
        <is>
          <t>(None)</t>
        </is>
      </c>
      <c r="F791" s="46" t="n"/>
      <c r="G791" s="49" t="inlineStr">
        <is>
          <t>(None)</t>
        </is>
      </c>
      <c r="H791" s="46" t="n"/>
      <c r="I791" s="49" t="inlineStr">
        <is>
          <t>(None)</t>
        </is>
      </c>
      <c r="J791" s="46" t="n"/>
      <c r="Q791" s="47" t="inlineStr">
        <is>
          <t>Item</t>
        </is>
      </c>
    </row>
    <row r="792">
      <c r="B792" s="44" t="inlineStr">
        <is>
          <t>Smart Trainer</t>
        </is>
      </c>
      <c r="E792" s="65" t="inlineStr">
        <is>
          <t>Seismic Toss</t>
        </is>
      </c>
      <c r="F792" s="46" t="n"/>
      <c r="G792" s="53" t="inlineStr">
        <is>
          <t>Drill Run</t>
        </is>
      </c>
      <c r="H792" s="46" t="n"/>
      <c r="I792" s="53" t="inlineStr">
        <is>
          <t>Drill Run</t>
        </is>
      </c>
      <c r="J792" s="46" t="n"/>
      <c r="Q792" s="47" t="inlineStr">
        <is>
          <t>Moves</t>
        </is>
      </c>
    </row>
    <row r="793">
      <c r="E793" s="66" t="inlineStr">
        <is>
          <t>Iron Head</t>
        </is>
      </c>
      <c r="F793" s="46" t="n"/>
      <c r="G793" s="62" t="inlineStr">
        <is>
          <t>Rock Slide</t>
        </is>
      </c>
      <c r="H793" s="46" t="n"/>
      <c r="I793" s="62" t="inlineStr">
        <is>
          <t>Rock Slide</t>
        </is>
      </c>
      <c r="J793" s="46" t="n"/>
    </row>
    <row r="794">
      <c r="E794" s="62" t="inlineStr">
        <is>
          <t>Power Gem</t>
        </is>
      </c>
      <c r="F794" s="46" t="n"/>
      <c r="G794" s="54" t="inlineStr">
        <is>
          <t>X Scissor</t>
        </is>
      </c>
      <c r="H794" s="46" t="n"/>
      <c r="I794" s="54" t="inlineStr">
        <is>
          <t>X Scissor</t>
        </is>
      </c>
      <c r="J794" s="46" t="n"/>
    </row>
    <row r="795">
      <c r="E795" s="52" t="inlineStr">
        <is>
          <t>Discharge</t>
        </is>
      </c>
      <c r="F795" s="46" t="n"/>
      <c r="G795" s="53" t="inlineStr">
        <is>
          <t>Earthquake</t>
        </is>
      </c>
      <c r="H795" s="46" t="n"/>
      <c r="I795" s="53" t="inlineStr">
        <is>
          <t>Earthquake</t>
        </is>
      </c>
      <c r="J795" s="46" t="n"/>
    </row>
    <row r="797" ht="20" customHeight="1">
      <c r="B797" s="40" t="inlineStr">
        <is>
          <t>Ruin Maniac</t>
        </is>
      </c>
      <c r="C797" s="41" t="n"/>
      <c r="D797" s="41" t="n"/>
      <c r="E797" s="42" t="inlineStr">
        <is>
          <t>Ruin Maniac Andres (Rematch 4)</t>
        </is>
      </c>
      <c r="F797" s="41" t="n"/>
      <c r="G797" s="41" t="n"/>
      <c r="H797" s="41" t="n"/>
      <c r="I797" s="41" t="n"/>
      <c r="J797" s="41" t="n"/>
      <c r="K797" s="41" t="n"/>
      <c r="L797" s="41" t="n"/>
      <c r="M797" s="41" t="n"/>
      <c r="N797" s="41" t="n"/>
      <c r="O797" s="41" t="n"/>
      <c r="P797" s="41" t="n"/>
      <c r="Q797" s="41" t="n"/>
    </row>
    <row r="798" ht="69" customHeight="1">
      <c r="E798" s="43">
        <f>IFERROR(_xlfn.IMAGE("https://play.pokemonshowdown.com/sprites/gen5/nosepass.png"),"")</f>
        <v/>
      </c>
      <c r="G798" s="43">
        <f>IFERROR(_xlfn.IMAGE("https://play.pokemonshowdown.com/sprites/gen5/sandslash.png"),"")</f>
        <v/>
      </c>
      <c r="I798" s="43">
        <f>IFERROR(_xlfn.IMAGE("https://play.pokemonshowdown.com/sprites/gen5/sandslash.png"),"")</f>
        <v/>
      </c>
    </row>
    <row r="799">
      <c r="E799" s="45" t="inlineStr">
        <is>
          <t>Lv 37 Nosepass</t>
        </is>
      </c>
      <c r="F799" s="46" t="n"/>
      <c r="G799" s="45" t="inlineStr">
        <is>
          <t>Lv 37 Sandslash</t>
        </is>
      </c>
      <c r="H799" s="46" t="n"/>
      <c r="I799" s="45" t="inlineStr">
        <is>
          <t>Lv 37 Sandslash</t>
        </is>
      </c>
      <c r="J799" s="46" t="n"/>
      <c r="Q799" s="47" t="inlineStr">
        <is>
          <t>Pokémon</t>
        </is>
      </c>
    </row>
    <row r="800">
      <c r="E800" s="48" t="inlineStr">
        <is>
          <t>Adamant</t>
        </is>
      </c>
      <c r="F800" s="48" t="inlineStr">
        <is>
          <t>Solid Rock</t>
        </is>
      </c>
      <c r="G800" s="48" t="inlineStr">
        <is>
          <t>Adamant</t>
        </is>
      </c>
      <c r="H800" s="48" t="inlineStr">
        <is>
          <t>Rough Skin</t>
        </is>
      </c>
      <c r="I800" s="48" t="inlineStr">
        <is>
          <t>Adamant</t>
        </is>
      </c>
      <c r="J800" s="48" t="inlineStr">
        <is>
          <t>Rough Skin</t>
        </is>
      </c>
      <c r="Q800" s="47" t="inlineStr">
        <is>
          <t>Nature / Ability</t>
        </is>
      </c>
    </row>
    <row r="801">
      <c r="B801" s="47" t="inlineStr">
        <is>
          <t>AI Flags:</t>
        </is>
      </c>
      <c r="E801" s="49" t="inlineStr">
        <is>
          <t>(None)</t>
        </is>
      </c>
      <c r="F801" s="46" t="n"/>
      <c r="G801" s="49" t="inlineStr">
        <is>
          <t>(None)</t>
        </is>
      </c>
      <c r="H801" s="46" t="n"/>
      <c r="I801" s="49" t="inlineStr">
        <is>
          <t>(None)</t>
        </is>
      </c>
      <c r="J801" s="46" t="n"/>
      <c r="Q801" s="47" t="inlineStr">
        <is>
          <t>Item</t>
        </is>
      </c>
    </row>
    <row r="802">
      <c r="B802" s="44" t="inlineStr">
        <is>
          <t>Smart Trainer</t>
        </is>
      </c>
      <c r="E802" s="66" t="inlineStr">
        <is>
          <t>Iron Head</t>
        </is>
      </c>
      <c r="F802" s="46" t="n"/>
      <c r="G802" s="51" t="inlineStr">
        <is>
          <t>Slash</t>
        </is>
      </c>
      <c r="H802" s="46" t="n"/>
      <c r="I802" s="51" t="inlineStr">
        <is>
          <t>Slash</t>
        </is>
      </c>
      <c r="J802" s="46" t="n"/>
      <c r="Q802" s="47" t="inlineStr">
        <is>
          <t>Moves</t>
        </is>
      </c>
    </row>
    <row r="803">
      <c r="E803" s="62" t="inlineStr">
        <is>
          <t>Power Gem</t>
        </is>
      </c>
      <c r="F803" s="46" t="n"/>
      <c r="G803" s="53" t="inlineStr">
        <is>
          <t>Drill Run</t>
        </is>
      </c>
      <c r="H803" s="46" t="n"/>
      <c r="I803" s="53" t="inlineStr">
        <is>
          <t>Drill Run</t>
        </is>
      </c>
      <c r="J803" s="46" t="n"/>
    </row>
    <row r="804">
      <c r="E804" s="52" t="inlineStr">
        <is>
          <t>Discharge</t>
        </is>
      </c>
      <c r="F804" s="46" t="n"/>
      <c r="G804" s="62" t="inlineStr">
        <is>
          <t>Rock Slide</t>
        </is>
      </c>
      <c r="H804" s="46" t="n"/>
      <c r="I804" s="62" t="inlineStr">
        <is>
          <t>Rock Slide</t>
        </is>
      </c>
      <c r="J804" s="46" t="n"/>
    </row>
    <row r="805">
      <c r="E805" s="51" t="inlineStr">
        <is>
          <t>Self Destruct</t>
        </is>
      </c>
      <c r="F805" s="46" t="n"/>
      <c r="G805" s="67" t="inlineStr">
        <is>
          <t>Shadow Claw</t>
        </is>
      </c>
      <c r="H805" s="46" t="n"/>
      <c r="I805" s="67" t="inlineStr">
        <is>
          <t>Shadow Claw</t>
        </is>
      </c>
      <c r="J805" s="46" t="n"/>
    </row>
    <row r="807" ht="20" customHeight="1">
      <c r="B807" s="40" t="inlineStr">
        <is>
          <t>Sr And Jr</t>
        </is>
      </c>
      <c r="C807" s="41" t="n"/>
      <c r="D807" s="41" t="n"/>
      <c r="E807" s="42" t="inlineStr">
        <is>
          <t>Sr And Jr Anna &amp; Meg (Rematch 1)</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IFERROR(_xlfn.IMAGE("https://play.pokemonshowdown.com/sprites/gen5/makuhita.png"),"")</f>
        <v/>
      </c>
      <c r="Q808" s="44" t="inlineStr">
        <is>
          <t>DOUBLE BATTLE</t>
        </is>
      </c>
    </row>
    <row r="809">
      <c r="E809" s="45" t="inlineStr">
        <is>
          <t>Lv 28 Zigzagoon</t>
        </is>
      </c>
      <c r="F809" s="46" t="n"/>
      <c r="G809" s="45" t="inlineStr">
        <is>
          <t>Lv 30 Makuhita</t>
        </is>
      </c>
      <c r="H809" s="46" t="n"/>
      <c r="Q809" s="47" t="inlineStr">
        <is>
          <t>Pokémon</t>
        </is>
      </c>
    </row>
    <row r="810">
      <c r="E810" s="48" t="inlineStr">
        <is>
          <t>Adamant</t>
        </is>
      </c>
      <c r="F810" s="48" t="inlineStr">
        <is>
          <t>Gluttony</t>
        </is>
      </c>
      <c r="G810" s="48" t="inlineStr">
        <is>
          <t>Adamant</t>
        </is>
      </c>
      <c r="H810" s="48" t="inlineStr">
        <is>
          <t>Guts</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1" t="inlineStr">
        <is>
          <t>Growl</t>
        </is>
      </c>
      <c r="F812" s="46" t="n"/>
      <c r="G812" s="51" t="inlineStr">
        <is>
          <t>Tackle</t>
        </is>
      </c>
      <c r="H812" s="46" t="n"/>
      <c r="Q812" s="47" t="inlineStr">
        <is>
          <t>Moves</t>
        </is>
      </c>
    </row>
    <row r="813">
      <c r="E813" s="51" t="inlineStr">
        <is>
          <t>Tail Whip</t>
        </is>
      </c>
      <c r="F813" s="46" t="n"/>
      <c r="G813" s="51" t="inlineStr">
        <is>
          <t>Focus Energy</t>
        </is>
      </c>
      <c r="H813" s="46" t="n"/>
    </row>
    <row r="814">
      <c r="E814" s="51" t="inlineStr">
        <is>
          <t>Headbutt</t>
        </is>
      </c>
      <c r="F814" s="46" t="n"/>
      <c r="G814" s="65" t="inlineStr">
        <is>
          <t>Arm Thrust</t>
        </is>
      </c>
      <c r="H814" s="46" t="n"/>
    </row>
    <row r="815">
      <c r="E815" s="51" t="inlineStr">
        <is>
          <t>Odor Sleuth</t>
        </is>
      </c>
      <c r="F815" s="46" t="n"/>
      <c r="G815" s="56" t="inlineStr">
        <is>
          <t>-</t>
        </is>
      </c>
      <c r="H815" s="46" t="n"/>
    </row>
    <row r="817" ht="20" customHeight="1">
      <c r="B817" s="40" t="inlineStr">
        <is>
          <t>Sr And Jr</t>
        </is>
      </c>
      <c r="C817" s="41" t="n"/>
      <c r="D817" s="41" t="n"/>
      <c r="E817" s="42" t="inlineStr">
        <is>
          <t>Sr And Jr Anna &amp; Meg (Rematch 2)</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IFERROR(_xlfn.IMAGE("https://play.pokemonshowdown.com/sprites/gen5/zigzagoon.png"),"")</f>
        <v/>
      </c>
      <c r="G818" s="43">
        <f>IFERROR(_xlfn.IMAGE("https://play.pokemonshowdown.com/sprites/gen5/makuhita.png"),"")</f>
        <v/>
      </c>
      <c r="Q818" s="44" t="inlineStr">
        <is>
          <t>DOUBLE BATTLE</t>
        </is>
      </c>
    </row>
    <row r="819">
      <c r="E819" s="45" t="inlineStr">
        <is>
          <t>Lv 31 Zigzagoon</t>
        </is>
      </c>
      <c r="F819" s="46" t="n"/>
      <c r="G819" s="45" t="inlineStr">
        <is>
          <t>Lv 33 Makuhita</t>
        </is>
      </c>
      <c r="H819" s="46" t="n"/>
      <c r="Q819" s="47" t="inlineStr">
        <is>
          <t>Pokémon</t>
        </is>
      </c>
    </row>
    <row r="820">
      <c r="E820" s="48" t="inlineStr">
        <is>
          <t>Adamant</t>
        </is>
      </c>
      <c r="F820" s="48" t="inlineStr">
        <is>
          <t>Gluttony</t>
        </is>
      </c>
      <c r="G820" s="48" t="inlineStr">
        <is>
          <t>Adamant</t>
        </is>
      </c>
      <c r="H820" s="48" t="inlineStr">
        <is>
          <t>Guts</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51" t="inlineStr">
        <is>
          <t>Growl</t>
        </is>
      </c>
      <c r="F822" s="46" t="n"/>
      <c r="G822" s="51" t="inlineStr">
        <is>
          <t>Tackle</t>
        </is>
      </c>
      <c r="H822" s="46" t="n"/>
      <c r="Q822" s="47" t="inlineStr">
        <is>
          <t>Moves</t>
        </is>
      </c>
    </row>
    <row r="823">
      <c r="E823" s="51" t="inlineStr">
        <is>
          <t>Tail Whip</t>
        </is>
      </c>
      <c r="F823" s="46" t="n"/>
      <c r="G823" s="51" t="inlineStr">
        <is>
          <t>Focus Energy</t>
        </is>
      </c>
      <c r="H823" s="46" t="n"/>
    </row>
    <row r="824">
      <c r="E824" s="51" t="inlineStr">
        <is>
          <t>Headbutt</t>
        </is>
      </c>
      <c r="F824" s="46" t="n"/>
      <c r="G824" s="65" t="inlineStr">
        <is>
          <t>Arm Thrust</t>
        </is>
      </c>
      <c r="H824" s="46" t="n"/>
    </row>
    <row r="825">
      <c r="E825" s="51" t="inlineStr">
        <is>
          <t>Odor Sleuth</t>
        </is>
      </c>
      <c r="F825" s="46" t="n"/>
      <c r="G825" s="56" t="inlineStr">
        <is>
          <t>-</t>
        </is>
      </c>
      <c r="H825" s="46" t="n"/>
    </row>
    <row r="827" ht="20" customHeight="1">
      <c r="B827" s="40" t="inlineStr">
        <is>
          <t>Sr And Jr</t>
        </is>
      </c>
      <c r="C827" s="41" t="n"/>
      <c r="D827" s="41" t="n"/>
      <c r="E827" s="42" t="inlineStr">
        <is>
          <t>Sr And Jr Anna &amp; Meg (Rematch 3)</t>
        </is>
      </c>
      <c r="F827" s="41" t="n"/>
      <c r="G827" s="41" t="n"/>
      <c r="H827" s="41" t="n"/>
      <c r="I827" s="41" t="n"/>
      <c r="J827" s="41" t="n"/>
      <c r="K827" s="41" t="n"/>
      <c r="L827" s="41" t="n"/>
      <c r="M827" s="41" t="n"/>
      <c r="N827" s="41" t="n"/>
      <c r="O827" s="41" t="n"/>
      <c r="P827" s="41" t="n"/>
      <c r="Q827" s="41" t="n"/>
    </row>
    <row r="828" ht="69" customHeight="1">
      <c r="E828" s="43">
        <f>IFERROR(_xlfn.IMAGE("https://play.pokemonshowdown.com/sprites/gen5/linoone.png"),"")</f>
        <v/>
      </c>
      <c r="G828" s="43">
        <f>IFERROR(_xlfn.IMAGE("https://play.pokemonshowdown.com/sprites/gen5/makuhita.png"),"")</f>
        <v/>
      </c>
      <c r="Q828" s="44" t="inlineStr">
        <is>
          <t>DOUBLE BATTLE</t>
        </is>
      </c>
    </row>
    <row r="829">
      <c r="E829" s="45" t="inlineStr">
        <is>
          <t>Lv 34 Linoone</t>
        </is>
      </c>
      <c r="F829" s="46" t="n"/>
      <c r="G829" s="45" t="inlineStr">
        <is>
          <t>Lv 36 Makuhita</t>
        </is>
      </c>
      <c r="H829" s="46" t="n"/>
      <c r="Q829" s="47" t="inlineStr">
        <is>
          <t>Pokémon</t>
        </is>
      </c>
    </row>
    <row r="830">
      <c r="E830" s="48" t="inlineStr">
        <is>
          <t>Jolly</t>
        </is>
      </c>
      <c r="F830" s="48" t="inlineStr">
        <is>
          <t>Gluttony</t>
        </is>
      </c>
      <c r="G830" s="48" t="inlineStr">
        <is>
          <t>Adamant</t>
        </is>
      </c>
      <c r="H830" s="48" t="inlineStr">
        <is>
          <t>Guts</t>
        </is>
      </c>
      <c r="Q830" s="47" t="inlineStr">
        <is>
          <t>Nature / Ability</t>
        </is>
      </c>
    </row>
    <row r="831">
      <c r="B831" s="47" t="inlineStr">
        <is>
          <t>AI Flags:</t>
        </is>
      </c>
      <c r="E831" s="49" t="inlineStr">
        <is>
          <t>(None)</t>
        </is>
      </c>
      <c r="F831" s="46" t="n"/>
      <c r="G831" s="49" t="inlineStr">
        <is>
          <t>(None)</t>
        </is>
      </c>
      <c r="H831" s="46" t="n"/>
      <c r="Q831" s="47" t="inlineStr">
        <is>
          <t>Item</t>
        </is>
      </c>
    </row>
    <row r="832">
      <c r="B832" s="44" t="inlineStr">
        <is>
          <t>Smart Trainer</t>
        </is>
      </c>
      <c r="E832" s="51" t="inlineStr">
        <is>
          <t>Growl</t>
        </is>
      </c>
      <c r="F832" s="46" t="n"/>
      <c r="G832" s="51" t="inlineStr">
        <is>
          <t>Tackle</t>
        </is>
      </c>
      <c r="H832" s="46" t="n"/>
      <c r="Q832" s="47" t="inlineStr">
        <is>
          <t>Moves</t>
        </is>
      </c>
    </row>
    <row r="833">
      <c r="E833" s="51" t="inlineStr">
        <is>
          <t>Tail Whip</t>
        </is>
      </c>
      <c r="F833" s="46" t="n"/>
      <c r="G833" s="51" t="inlineStr">
        <is>
          <t>Focus Energy</t>
        </is>
      </c>
      <c r="H833" s="46" t="n"/>
    </row>
    <row r="834">
      <c r="E834" s="51" t="inlineStr">
        <is>
          <t>Headbutt</t>
        </is>
      </c>
      <c r="F834" s="46" t="n"/>
      <c r="G834" s="65" t="inlineStr">
        <is>
          <t>Arm Thrust</t>
        </is>
      </c>
      <c r="H834" s="46" t="n"/>
    </row>
    <row r="835">
      <c r="E835" s="51" t="inlineStr">
        <is>
          <t>Odor Sleuth</t>
        </is>
      </c>
      <c r="F835" s="46" t="n"/>
      <c r="G835" s="56" t="inlineStr">
        <is>
          <t>-</t>
        </is>
      </c>
      <c r="H835" s="46" t="n"/>
    </row>
    <row r="837" ht="20" customHeight="1">
      <c r="B837" s="40" t="inlineStr">
        <is>
          <t>Sr And Jr</t>
        </is>
      </c>
      <c r="C837" s="41" t="n"/>
      <c r="D837" s="41" t="n"/>
      <c r="E837" s="42" t="inlineStr">
        <is>
          <t>Sr And Jr Anna &amp; Meg (Rematch 4)</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IFERROR(_xlfn.IMAGE("https://play.pokemonshowdown.com/sprites/gen5/linoone.png"),"")</f>
        <v/>
      </c>
      <c r="G838" s="43">
        <f>IFERROR(_xlfn.IMAGE("https://play.pokemonshowdown.com/sprites/gen5/hariyama.png"),"")</f>
        <v/>
      </c>
      <c r="Q838" s="44" t="inlineStr">
        <is>
          <t>DOUBLE BATTLE</t>
        </is>
      </c>
    </row>
    <row r="839">
      <c r="E839" s="45" t="inlineStr">
        <is>
          <t>Lv 36 Linoone</t>
        </is>
      </c>
      <c r="F839" s="46" t="n"/>
      <c r="G839" s="45" t="inlineStr">
        <is>
          <t>Lv 38 Hariyama</t>
        </is>
      </c>
      <c r="H839" s="46" t="n"/>
      <c r="Q839" s="47" t="inlineStr">
        <is>
          <t>Pokémon</t>
        </is>
      </c>
    </row>
    <row r="840">
      <c r="E840" s="48" t="inlineStr">
        <is>
          <t>Jolly</t>
        </is>
      </c>
      <c r="F840" s="48" t="inlineStr">
        <is>
          <t>Gluttony</t>
        </is>
      </c>
      <c r="G840" s="48" t="inlineStr">
        <is>
          <t>Adamant</t>
        </is>
      </c>
      <c r="H840" s="48" t="inlineStr">
        <is>
          <t>Guts</t>
        </is>
      </c>
      <c r="Q840" s="47" t="inlineStr">
        <is>
          <t>Nature / Ability</t>
        </is>
      </c>
    </row>
    <row r="841">
      <c r="B841" s="47" t="inlineStr">
        <is>
          <t>AI Flags:</t>
        </is>
      </c>
      <c r="E841" s="49" t="inlineStr">
        <is>
          <t>(None)</t>
        </is>
      </c>
      <c r="F841" s="46" t="n"/>
      <c r="G841" s="49" t="inlineStr">
        <is>
          <t>(None)</t>
        </is>
      </c>
      <c r="H841" s="46" t="n"/>
      <c r="Q841" s="47" t="inlineStr">
        <is>
          <t>Item</t>
        </is>
      </c>
    </row>
    <row r="842">
      <c r="B842" s="44" t="inlineStr">
        <is>
          <t>Smart Trainer</t>
        </is>
      </c>
      <c r="E842" s="51" t="inlineStr">
        <is>
          <t>Growl</t>
        </is>
      </c>
      <c r="F842" s="46" t="n"/>
      <c r="G842" s="51" t="inlineStr">
        <is>
          <t>Tackle</t>
        </is>
      </c>
      <c r="H842" s="46" t="n"/>
      <c r="Q842" s="47" t="inlineStr">
        <is>
          <t>Moves</t>
        </is>
      </c>
    </row>
    <row r="843">
      <c r="E843" s="51" t="inlineStr">
        <is>
          <t>Tail Whip</t>
        </is>
      </c>
      <c r="F843" s="46" t="n"/>
      <c r="G843" s="51" t="inlineStr">
        <is>
          <t>Focus Energy</t>
        </is>
      </c>
      <c r="H843" s="46" t="n"/>
    </row>
    <row r="844">
      <c r="E844" s="51" t="inlineStr">
        <is>
          <t>Headbutt</t>
        </is>
      </c>
      <c r="F844" s="46" t="n"/>
      <c r="G844" s="65" t="inlineStr">
        <is>
          <t>Arm Thrust</t>
        </is>
      </c>
      <c r="H844" s="46" t="n"/>
    </row>
    <row r="845">
      <c r="E845" s="51" t="inlineStr">
        <is>
          <t>Odor Sleuth</t>
        </is>
      </c>
      <c r="F845" s="46" t="n"/>
      <c r="G845" s="56" t="inlineStr">
        <is>
          <t>-</t>
        </is>
      </c>
      <c r="H845" s="46" t="n"/>
    </row>
    <row r="847" ht="20" customHeight="1">
      <c r="B847" s="40" t="inlineStr">
        <is>
          <t>Triathlete</t>
        </is>
      </c>
      <c r="C847" s="41" t="n"/>
      <c r="D847" s="41" t="n"/>
      <c r="E847" s="42" t="inlineStr">
        <is>
          <t>Triathlete Benjamin (Rematch 1)</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IFERROR(_xlfn.IMAGE("https://play.pokemonshowdown.com/sprites/gen5/magnemite.png"),"")</f>
        <v/>
      </c>
    </row>
    <row r="849">
      <c r="E849" s="45" t="inlineStr">
        <is>
          <t>Lv 30 Magnemite</t>
        </is>
      </c>
      <c r="F849" s="46" t="n"/>
      <c r="Q849" s="47" t="inlineStr">
        <is>
          <t>Pokémon</t>
        </is>
      </c>
    </row>
    <row r="850">
      <c r="E850" s="48" t="inlineStr">
        <is>
          <t>Modest</t>
        </is>
      </c>
      <c r="F850" s="48" t="inlineStr">
        <is>
          <t>Magnet Pull</t>
        </is>
      </c>
      <c r="Q850" s="47" t="inlineStr">
        <is>
          <t>Nature / Ability</t>
        </is>
      </c>
    </row>
    <row r="851">
      <c r="B851" s="47" t="inlineStr">
        <is>
          <t>AI Flags:</t>
        </is>
      </c>
      <c r="E851" s="49" t="inlineStr">
        <is>
          <t>(None)</t>
        </is>
      </c>
      <c r="F851" s="46" t="n"/>
      <c r="Q851" s="47" t="inlineStr">
        <is>
          <t>Item</t>
        </is>
      </c>
    </row>
    <row r="852">
      <c r="B852" s="44" t="inlineStr">
        <is>
          <t>Smart Trainer</t>
        </is>
      </c>
      <c r="E852" s="52" t="inlineStr">
        <is>
          <t>Shock Wave</t>
        </is>
      </c>
      <c r="F852" s="46" t="n"/>
      <c r="Q852" s="47" t="inlineStr">
        <is>
          <t>Moves</t>
        </is>
      </c>
    </row>
    <row r="853">
      <c r="E853" s="66" t="inlineStr">
        <is>
          <t>Flash Cannon</t>
        </is>
      </c>
      <c r="F853" s="46" t="n"/>
    </row>
    <row r="854">
      <c r="E854" s="51" t="inlineStr">
        <is>
          <t>Self Destruct</t>
        </is>
      </c>
      <c r="F854" s="46" t="n"/>
    </row>
    <row r="855">
      <c r="E855" s="51" t="inlineStr">
        <is>
          <t>Tri Attack</t>
        </is>
      </c>
      <c r="F855" s="46" t="n"/>
    </row>
    <row r="857" ht="20" customHeight="1">
      <c r="B857" s="40" t="inlineStr">
        <is>
          <t>Triathlete</t>
        </is>
      </c>
      <c r="C857" s="41" t="n"/>
      <c r="D857" s="41" t="n"/>
      <c r="E857" s="42" t="inlineStr">
        <is>
          <t>Triathlete Benjamin (Rematch 2)</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IFERROR(_xlfn.IMAGE("https://play.pokemonshowdown.com/sprites/gen5/magnemite.png"),"")</f>
        <v/>
      </c>
    </row>
    <row r="859">
      <c r="E859" s="45" t="inlineStr">
        <is>
          <t>Lv 33 Magnemite</t>
        </is>
      </c>
      <c r="F859" s="46" t="n"/>
      <c r="Q859" s="47" t="inlineStr">
        <is>
          <t>Pokémon</t>
        </is>
      </c>
    </row>
    <row r="860">
      <c r="E860" s="48" t="inlineStr">
        <is>
          <t>Modest</t>
        </is>
      </c>
      <c r="F860" s="48" t="inlineStr">
        <is>
          <t>Magnet Pull</t>
        </is>
      </c>
      <c r="Q860" s="47" t="inlineStr">
        <is>
          <t>Nature / Ability</t>
        </is>
      </c>
    </row>
    <row r="861">
      <c r="B861" s="47" t="inlineStr">
        <is>
          <t>AI Flags:</t>
        </is>
      </c>
      <c r="E861" s="49" t="inlineStr">
        <is>
          <t>(None)</t>
        </is>
      </c>
      <c r="F861" s="46" t="n"/>
      <c r="Q861" s="47" t="inlineStr">
        <is>
          <t>Item</t>
        </is>
      </c>
    </row>
    <row r="862">
      <c r="B862" s="44" t="inlineStr">
        <is>
          <t>Smart Trainer</t>
        </is>
      </c>
      <c r="E862" s="66" t="inlineStr">
        <is>
          <t>Flash Cannon</t>
        </is>
      </c>
      <c r="F862" s="46" t="n"/>
      <c r="Q862" s="47" t="inlineStr">
        <is>
          <t>Moves</t>
        </is>
      </c>
    </row>
    <row r="863">
      <c r="E863" s="51" t="inlineStr">
        <is>
          <t>Self Destruct</t>
        </is>
      </c>
      <c r="F863" s="46" t="n"/>
    </row>
    <row r="864">
      <c r="E864" s="51" t="inlineStr">
        <is>
          <t>Tri Attack</t>
        </is>
      </c>
      <c r="F864" s="46" t="n"/>
    </row>
    <row r="865">
      <c r="E865" s="66" t="inlineStr">
        <is>
          <t>Magnet Bomb</t>
        </is>
      </c>
      <c r="F865" s="46" t="n"/>
    </row>
    <row r="867" ht="20" customHeight="1">
      <c r="B867" s="40" t="inlineStr">
        <is>
          <t>Triathlete</t>
        </is>
      </c>
      <c r="C867" s="41" t="n"/>
      <c r="D867" s="41" t="n"/>
      <c r="E867" s="42" t="inlineStr">
        <is>
          <t>Triathlete Benjamin (Rematch 3)</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IFERROR(_xlfn.IMAGE("https://play.pokemonshowdown.com/sprites/gen5/magneton.png"),"")</f>
        <v/>
      </c>
    </row>
    <row r="869">
      <c r="E869" s="45" t="inlineStr">
        <is>
          <t>Lv 36 Magneton</t>
        </is>
      </c>
      <c r="F869" s="46" t="n"/>
      <c r="Q869" s="47" t="inlineStr">
        <is>
          <t>Pokémon</t>
        </is>
      </c>
    </row>
    <row r="870">
      <c r="E870" s="48" t="inlineStr">
        <is>
          <t>Modest</t>
        </is>
      </c>
      <c r="F870" s="48" t="inlineStr">
        <is>
          <t>Magnet Pull</t>
        </is>
      </c>
      <c r="Q870" s="47" t="inlineStr">
        <is>
          <t>Nature / Ability</t>
        </is>
      </c>
    </row>
    <row r="871">
      <c r="B871" s="47" t="inlineStr">
        <is>
          <t>AI Flags:</t>
        </is>
      </c>
      <c r="E871" s="49" t="inlineStr">
        <is>
          <t>(None)</t>
        </is>
      </c>
      <c r="F871" s="46" t="n"/>
      <c r="Q871" s="47" t="inlineStr">
        <is>
          <t>Item</t>
        </is>
      </c>
    </row>
    <row r="872">
      <c r="B872" s="44" t="inlineStr">
        <is>
          <t>Smart Trainer</t>
        </is>
      </c>
      <c r="E872" s="52" t="inlineStr">
        <is>
          <t>Shock Wave</t>
        </is>
      </c>
      <c r="F872" s="46" t="n"/>
      <c r="Q872" s="47" t="inlineStr">
        <is>
          <t>Moves</t>
        </is>
      </c>
    </row>
    <row r="873">
      <c r="E873" s="54" t="inlineStr">
        <is>
          <t>Signal Beam</t>
        </is>
      </c>
      <c r="F873" s="46" t="n"/>
    </row>
    <row r="874">
      <c r="E874" s="51" t="inlineStr">
        <is>
          <t>Self Destruct</t>
        </is>
      </c>
      <c r="F874" s="46" t="n"/>
    </row>
    <row r="875">
      <c r="E875" s="66" t="inlineStr">
        <is>
          <t>Magnet Bomb</t>
        </is>
      </c>
      <c r="F875" s="46" t="n"/>
    </row>
    <row r="877" ht="20" customHeight="1">
      <c r="B877" s="40" t="inlineStr">
        <is>
          <t>Triathlete</t>
        </is>
      </c>
      <c r="C877" s="41" t="n"/>
      <c r="D877" s="41" t="n"/>
      <c r="E877" s="42" t="inlineStr">
        <is>
          <t>Triathlete Benjamin (Rematch 4)</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IFERROR(_xlfn.IMAGE("https://play.pokemonshowdown.com/sprites/gen5/magneton.png"),"")</f>
        <v/>
      </c>
    </row>
    <row r="879">
      <c r="E879" s="45" t="inlineStr">
        <is>
          <t>Lv 39 Magneton</t>
        </is>
      </c>
      <c r="F879" s="46" t="n"/>
      <c r="Q879" s="47" t="inlineStr">
        <is>
          <t>Pokémon</t>
        </is>
      </c>
    </row>
    <row r="880">
      <c r="E880" s="48" t="inlineStr">
        <is>
          <t>Modest</t>
        </is>
      </c>
      <c r="F880" s="48" t="inlineStr">
        <is>
          <t>Magnet Pull</t>
        </is>
      </c>
      <c r="Q880" s="47" t="inlineStr">
        <is>
          <t>Nature / Ability</t>
        </is>
      </c>
    </row>
    <row r="881">
      <c r="B881" s="47" t="inlineStr">
        <is>
          <t>AI Flags:</t>
        </is>
      </c>
      <c r="E881" s="49" t="inlineStr">
        <is>
          <t>(None)</t>
        </is>
      </c>
      <c r="F881" s="46" t="n"/>
      <c r="Q881" s="47" t="inlineStr">
        <is>
          <t>Item</t>
        </is>
      </c>
    </row>
    <row r="882">
      <c r="B882" s="44" t="inlineStr">
        <is>
          <t>Smart Trainer</t>
        </is>
      </c>
      <c r="E882" s="52" t="inlineStr">
        <is>
          <t>Shock Wave</t>
        </is>
      </c>
      <c r="F882" s="46" t="n"/>
      <c r="Q882" s="47" t="inlineStr">
        <is>
          <t>Moves</t>
        </is>
      </c>
    </row>
    <row r="883">
      <c r="E883" s="54" t="inlineStr">
        <is>
          <t>Signal Beam</t>
        </is>
      </c>
      <c r="F883" s="46" t="n"/>
    </row>
    <row r="884">
      <c r="E884" s="51" t="inlineStr">
        <is>
          <t>Self Destruct</t>
        </is>
      </c>
      <c r="F884" s="46" t="n"/>
    </row>
    <row r="885">
      <c r="E885" s="66" t="inlineStr">
        <is>
          <t>Magnet Bomb</t>
        </is>
      </c>
      <c r="F885" s="46" t="n"/>
    </row>
    <row r="887" ht="20" customHeight="1">
      <c r="B887" s="40" t="inlineStr">
        <is>
          <t>Cooltrainer</t>
        </is>
      </c>
      <c r="C887" s="41" t="n"/>
      <c r="D887" s="41" t="n"/>
      <c r="E887" s="42" t="inlineStr">
        <is>
          <t>Cooltrainer Berke</t>
        </is>
      </c>
      <c r="F887" s="41" t="n"/>
      <c r="G887" s="41" t="n"/>
      <c r="H887" s="41" t="n"/>
      <c r="I887" s="41" t="n"/>
      <c r="J887" s="41" t="n"/>
      <c r="K887" s="41" t="n"/>
      <c r="L887" s="41" t="n"/>
      <c r="M887" s="41" t="n"/>
      <c r="N887" s="41" t="n"/>
      <c r="O887" s="41" t="n"/>
      <c r="P887" s="41" t="n"/>
      <c r="Q887" s="41" t="n"/>
    </row>
    <row r="888" ht="69" customHeight="1">
      <c r="E888" s="43">
        <f>IFERROR(_xlfn.IMAGE("https://play.pokemonshowdown.com/sprites/gen5/vigoroth.png"),"")</f>
        <v/>
      </c>
      <c r="Q888" s="44" t="inlineStr">
        <is>
          <t>Items: Hyper Potion</t>
        </is>
      </c>
    </row>
    <row r="889">
      <c r="E889" s="45" t="inlineStr">
        <is>
          <t>Lv 26 Vigoroth</t>
        </is>
      </c>
      <c r="F889" s="46" t="n"/>
      <c r="Q889" s="47" t="inlineStr">
        <is>
          <t>Pokémon</t>
        </is>
      </c>
    </row>
    <row r="890">
      <c r="E890" s="48" t="inlineStr">
        <is>
          <t>Adamant</t>
        </is>
      </c>
      <c r="F890" s="48" t="inlineStr">
        <is>
          <t>Vital Spirit</t>
        </is>
      </c>
      <c r="Q890" s="47" t="inlineStr">
        <is>
          <t>Nature / Ability</t>
        </is>
      </c>
    </row>
    <row r="891">
      <c r="B891" s="47" t="inlineStr">
        <is>
          <t>AI Flags:</t>
        </is>
      </c>
      <c r="E891" s="49" t="inlineStr">
        <is>
          <t>(None)</t>
        </is>
      </c>
      <c r="F891" s="46" t="n"/>
      <c r="Q891" s="47" t="inlineStr">
        <is>
          <t>Item</t>
        </is>
      </c>
    </row>
    <row r="892">
      <c r="B892" s="44" t="inlineStr">
        <is>
          <t>Smart Trainer</t>
        </is>
      </c>
      <c r="E892" s="51" t="inlineStr">
        <is>
          <t>Focus Energy</t>
        </is>
      </c>
      <c r="F892" s="46" t="n"/>
      <c r="Q892" s="47" t="inlineStr">
        <is>
          <t>Moves</t>
        </is>
      </c>
    </row>
    <row r="893">
      <c r="E893" s="51" t="inlineStr">
        <is>
          <t>Slash</t>
        </is>
      </c>
      <c r="F893" s="46" t="n"/>
    </row>
    <row r="894">
      <c r="E894" s="56" t="inlineStr">
        <is>
          <t>-</t>
        </is>
      </c>
      <c r="F894" s="46" t="n"/>
    </row>
    <row r="895">
      <c r="E895" s="56" t="inlineStr">
        <is>
          <t>-</t>
        </is>
      </c>
      <c r="F895" s="46" t="n"/>
    </row>
    <row r="897" ht="20" customHeight="1">
      <c r="B897" s="40" t="inlineStr">
        <is>
          <t>Kindler</t>
        </is>
      </c>
      <c r="C897" s="41" t="n"/>
      <c r="D897" s="41" t="n"/>
      <c r="E897" s="42" t="inlineStr">
        <is>
          <t>Kindler Bernie (Rematch 1)</t>
        </is>
      </c>
      <c r="F897" s="41" t="n"/>
      <c r="G897" s="41" t="n"/>
      <c r="H897" s="41" t="n"/>
      <c r="I897" s="41" t="n"/>
      <c r="J897" s="41" t="n"/>
      <c r="K897" s="41" t="n"/>
      <c r="L897" s="41" t="n"/>
      <c r="M897" s="41" t="n"/>
      <c r="N897" s="41" t="n"/>
      <c r="O897" s="41" t="n"/>
      <c r="P897" s="41" t="n"/>
      <c r="Q897" s="41" t="n"/>
    </row>
    <row r="898" ht="69" customHeight="1">
      <c r="E898" s="43">
        <f>IFERROR(_xlfn.IMAGE("https://play.pokemonshowdown.com/sprites/gen5/slugma.png"),"")</f>
        <v/>
      </c>
      <c r="G898" s="43">
        <f>IFERROR(_xlfn.IMAGE("https://play.pokemonshowdown.com/sprites/gen5/wingull.png"),"")</f>
        <v/>
      </c>
    </row>
    <row r="899">
      <c r="E899" s="45" t="inlineStr">
        <is>
          <t>Lv 26 Slugma</t>
        </is>
      </c>
      <c r="F899" s="46" t="n"/>
      <c r="G899" s="45" t="inlineStr">
        <is>
          <t>Lv 26 Wingull</t>
        </is>
      </c>
      <c r="H899" s="46" t="n"/>
      <c r="Q899" s="47" t="inlineStr">
        <is>
          <t>Pokémon</t>
        </is>
      </c>
    </row>
    <row r="900">
      <c r="E900" s="48" t="inlineStr">
        <is>
          <t>Modest</t>
        </is>
      </c>
      <c r="F900" s="48" t="inlineStr">
        <is>
          <t>Magma Armor</t>
        </is>
      </c>
      <c r="G900" s="48" t="inlineStr">
        <is>
          <t>Modest</t>
        </is>
      </c>
      <c r="H900" s="48" t="inlineStr">
        <is>
          <t>Gluttony</t>
        </is>
      </c>
      <c r="Q900" s="47" t="inlineStr">
        <is>
          <t>Nature / Ability</t>
        </is>
      </c>
    </row>
    <row r="901">
      <c r="B901" s="47" t="inlineStr">
        <is>
          <t>AI Flags:</t>
        </is>
      </c>
      <c r="E901" s="49" t="inlineStr">
        <is>
          <t>(None)</t>
        </is>
      </c>
      <c r="F901" s="46" t="n"/>
      <c r="G901" s="49" t="inlineStr">
        <is>
          <t>(None)</t>
        </is>
      </c>
      <c r="H901" s="46" t="n"/>
      <c r="Q901" s="47" t="inlineStr">
        <is>
          <t>Item</t>
        </is>
      </c>
    </row>
    <row r="902">
      <c r="B902" s="44" t="inlineStr">
        <is>
          <t>Smart Trainer</t>
        </is>
      </c>
      <c r="E902" s="62" t="inlineStr">
        <is>
          <t>Rock Slide</t>
        </is>
      </c>
      <c r="F902" s="46" t="n"/>
      <c r="G902" s="50" t="inlineStr">
        <is>
          <t>Bite</t>
        </is>
      </c>
      <c r="H902" s="46" t="n"/>
      <c r="Q902" s="47" t="inlineStr">
        <is>
          <t>Moves</t>
        </is>
      </c>
    </row>
    <row r="903">
      <c r="E903" s="58" t="inlineStr">
        <is>
          <t>Will O Wisp</t>
        </is>
      </c>
      <c r="F903" s="46" t="n"/>
      <c r="G903" s="60" t="inlineStr">
        <is>
          <t>Wing Attack</t>
        </is>
      </c>
      <c r="H903" s="46" t="n"/>
    </row>
    <row r="904">
      <c r="E904" s="51" t="inlineStr">
        <is>
          <t>Body Slam</t>
        </is>
      </c>
      <c r="F904" s="46" t="n"/>
      <c r="G904" s="61" t="inlineStr">
        <is>
          <t>Water Pulse</t>
        </is>
      </c>
      <c r="H904" s="46" t="n"/>
    </row>
    <row r="905">
      <c r="E905" s="58" t="inlineStr">
        <is>
          <t>Lava Plume</t>
        </is>
      </c>
      <c r="F905" s="46" t="n"/>
      <c r="G905" s="50" t="inlineStr">
        <is>
          <t>Pursuit</t>
        </is>
      </c>
      <c r="H905" s="46" t="n"/>
    </row>
    <row r="907" ht="20" customHeight="1">
      <c r="B907" s="40" t="inlineStr">
        <is>
          <t>Kindler</t>
        </is>
      </c>
      <c r="C907" s="41" t="n"/>
      <c r="D907" s="41" t="n"/>
      <c r="E907" s="42" t="inlineStr">
        <is>
          <t>Kindler Bernie (Rematch 2)</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c r="G908" s="43">
        <f>IFERROR(_xlfn.IMAGE("https://play.pokemonshowdown.com/sprites/gen5/pelipper.png"),"")</f>
        <v/>
      </c>
    </row>
    <row r="909">
      <c r="E909" s="45" t="inlineStr">
        <is>
          <t>Lv 29 Slugma</t>
        </is>
      </c>
      <c r="F909" s="46" t="n"/>
      <c r="G909" s="45" t="inlineStr">
        <is>
          <t>Lv 29 Pelipper</t>
        </is>
      </c>
      <c r="H909" s="46" t="n"/>
      <c r="Q909" s="47" t="inlineStr">
        <is>
          <t>Pokémon</t>
        </is>
      </c>
    </row>
    <row r="910">
      <c r="E910" s="48" t="inlineStr">
        <is>
          <t>Modest</t>
        </is>
      </c>
      <c r="F910" s="48" t="inlineStr">
        <is>
          <t>Magma Armor</t>
        </is>
      </c>
      <c r="G910" s="48" t="inlineStr">
        <is>
          <t>Modest</t>
        </is>
      </c>
      <c r="H910" s="48" t="inlineStr">
        <is>
          <t>Unburden</t>
        </is>
      </c>
      <c r="Q910" s="47" t="inlineStr">
        <is>
          <t>Nature / Ability</t>
        </is>
      </c>
    </row>
    <row r="911">
      <c r="B911" s="47" t="inlineStr">
        <is>
          <t>AI Flags:</t>
        </is>
      </c>
      <c r="E911" s="49" t="inlineStr">
        <is>
          <t>(None)</t>
        </is>
      </c>
      <c r="F911" s="46" t="n"/>
      <c r="G911" s="49" t="inlineStr">
        <is>
          <t>(None)</t>
        </is>
      </c>
      <c r="H911" s="46" t="n"/>
      <c r="Q911" s="47" t="inlineStr">
        <is>
          <t>Item</t>
        </is>
      </c>
    </row>
    <row r="912">
      <c r="B912" s="44" t="inlineStr">
        <is>
          <t>Smart Trainer</t>
        </is>
      </c>
      <c r="E912" s="62" t="inlineStr">
        <is>
          <t>Rock Slide</t>
        </is>
      </c>
      <c r="F912" s="46" t="n"/>
      <c r="G912" s="50" t="inlineStr">
        <is>
          <t>Bite</t>
        </is>
      </c>
      <c r="H912" s="46" t="n"/>
      <c r="Q912" s="47" t="inlineStr">
        <is>
          <t>Moves</t>
        </is>
      </c>
    </row>
    <row r="913">
      <c r="E913" s="58" t="inlineStr">
        <is>
          <t>Will O Wisp</t>
        </is>
      </c>
      <c r="F913" s="46" t="n"/>
      <c r="G913" s="50" t="inlineStr">
        <is>
          <t>Pursuit</t>
        </is>
      </c>
      <c r="H913" s="46" t="n"/>
    </row>
    <row r="914">
      <c r="E914" s="51" t="inlineStr">
        <is>
          <t>Body Slam</t>
        </is>
      </c>
      <c r="F914" s="46" t="n"/>
      <c r="G914" s="61" t="inlineStr">
        <is>
          <t>Bubble Beam</t>
        </is>
      </c>
      <c r="H914" s="46" t="n"/>
    </row>
    <row r="915">
      <c r="E915" s="58" t="inlineStr">
        <is>
          <t>Lava Plume</t>
        </is>
      </c>
      <c r="F915" s="46" t="n"/>
      <c r="G915" s="60" t="inlineStr">
        <is>
          <t>Pluck</t>
        </is>
      </c>
      <c r="H915" s="46" t="n"/>
    </row>
    <row r="917" ht="20" customHeight="1">
      <c r="B917" s="40" t="inlineStr">
        <is>
          <t>Kindler</t>
        </is>
      </c>
      <c r="C917" s="41" t="n"/>
      <c r="D917" s="41" t="n"/>
      <c r="E917" s="42" t="inlineStr">
        <is>
          <t>Kindler Bernie (Rematch 3)</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IFERROR(_xlfn.IMAGE("https://play.pokemonshowdown.com/sprites/gen5/pelipper.png"),"")</f>
        <v/>
      </c>
    </row>
    <row r="919">
      <c r="E919" s="45" t="inlineStr">
        <is>
          <t>Lv 32 Slugma</t>
        </is>
      </c>
      <c r="F919" s="46" t="n"/>
      <c r="G919" s="45" t="inlineStr">
        <is>
          <t>Lv 32 Pelipper</t>
        </is>
      </c>
      <c r="H919" s="46" t="n"/>
      <c r="Q919" s="47" t="inlineStr">
        <is>
          <t>Pokémon</t>
        </is>
      </c>
    </row>
    <row r="920">
      <c r="E920" s="48" t="inlineStr">
        <is>
          <t>Modest</t>
        </is>
      </c>
      <c r="F920" s="48" t="inlineStr">
        <is>
          <t>Magma Armor</t>
        </is>
      </c>
      <c r="G920" s="48" t="inlineStr">
        <is>
          <t>Modest</t>
        </is>
      </c>
      <c r="H920" s="48" t="inlineStr">
        <is>
          <t>Unburden</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62" t="inlineStr">
        <is>
          <t>Rock Slide</t>
        </is>
      </c>
      <c r="F922" s="46" t="n"/>
      <c r="G922" s="50" t="inlineStr">
        <is>
          <t>Pursuit</t>
        </is>
      </c>
      <c r="H922" s="46" t="n"/>
      <c r="Q922" s="47" t="inlineStr">
        <is>
          <t>Moves</t>
        </is>
      </c>
    </row>
    <row r="923">
      <c r="E923" s="58" t="inlineStr">
        <is>
          <t>Will O Wisp</t>
        </is>
      </c>
      <c r="F923" s="46" t="n"/>
      <c r="G923" s="61" t="inlineStr">
        <is>
          <t>Bubble Beam</t>
        </is>
      </c>
      <c r="H923" s="46" t="n"/>
    </row>
    <row r="924">
      <c r="E924" s="51" t="inlineStr">
        <is>
          <t>Body Slam</t>
        </is>
      </c>
      <c r="F924" s="46" t="n"/>
      <c r="G924" s="60" t="inlineStr">
        <is>
          <t>Pluck</t>
        </is>
      </c>
      <c r="H924" s="46" t="n"/>
    </row>
    <row r="925">
      <c r="E925" s="58" t="inlineStr">
        <is>
          <t>Lava Plume</t>
        </is>
      </c>
      <c r="F925" s="46" t="n"/>
      <c r="G925" s="50" t="inlineStr">
        <is>
          <t>Payback</t>
        </is>
      </c>
      <c r="H925" s="46" t="n"/>
    </row>
    <row r="927" ht="20" customHeight="1">
      <c r="B927" s="40" t="inlineStr">
        <is>
          <t>Kindler</t>
        </is>
      </c>
      <c r="C927" s="41" t="n"/>
      <c r="D927" s="41" t="n"/>
      <c r="E927" s="42" t="inlineStr">
        <is>
          <t>Kindler Bernie (Rematch 4)</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IFERROR(_xlfn.IMAGE("https://play.pokemonshowdown.com/sprites/gen5/magcargo.png"),"")</f>
        <v/>
      </c>
      <c r="G928" s="43">
        <f>IFERROR(_xlfn.IMAGE("https://play.pokemonshowdown.com/sprites/gen5/pelipper.png"),"")</f>
        <v/>
      </c>
    </row>
    <row r="929">
      <c r="E929" s="45" t="inlineStr">
        <is>
          <t>Lv 35 Magcargo</t>
        </is>
      </c>
      <c r="F929" s="46" t="n"/>
      <c r="G929" s="45" t="inlineStr">
        <is>
          <t>Lv 35 Pelipper</t>
        </is>
      </c>
      <c r="H929" s="46" t="n"/>
      <c r="Q929" s="47" t="inlineStr">
        <is>
          <t>Pokémon</t>
        </is>
      </c>
    </row>
    <row r="930">
      <c r="E930" s="48" t="inlineStr">
        <is>
          <t>Modest</t>
        </is>
      </c>
      <c r="F930" s="48" t="inlineStr">
        <is>
          <t>Magma Armor</t>
        </is>
      </c>
      <c r="G930" s="48" t="inlineStr">
        <is>
          <t>Modest</t>
        </is>
      </c>
      <c r="H930" s="48" t="inlineStr">
        <is>
          <t>Unburden</t>
        </is>
      </c>
      <c r="Q930" s="47" t="inlineStr">
        <is>
          <t>Nature / Ability</t>
        </is>
      </c>
    </row>
    <row r="931">
      <c r="B931" s="47" t="inlineStr">
        <is>
          <t>AI Flags:</t>
        </is>
      </c>
      <c r="E931" s="49" t="inlineStr">
        <is>
          <t>(None)</t>
        </is>
      </c>
      <c r="F931" s="46" t="n"/>
      <c r="G931" s="49" t="inlineStr">
        <is>
          <t>(None)</t>
        </is>
      </c>
      <c r="H931" s="46" t="n"/>
      <c r="Q931" s="47" t="inlineStr">
        <is>
          <t>Item</t>
        </is>
      </c>
    </row>
    <row r="932">
      <c r="B932" s="44" t="inlineStr">
        <is>
          <t>Smart Trainer</t>
        </is>
      </c>
      <c r="E932" s="58" t="inlineStr">
        <is>
          <t>Lava Plume</t>
        </is>
      </c>
      <c r="F932" s="46" t="n"/>
      <c r="G932" s="61" t="inlineStr">
        <is>
          <t>Bubble Beam</t>
        </is>
      </c>
      <c r="H932" s="46" t="n"/>
      <c r="Q932" s="47" t="inlineStr">
        <is>
          <t>Moves</t>
        </is>
      </c>
    </row>
    <row r="933">
      <c r="E933" s="58" t="inlineStr">
        <is>
          <t>Will O Wisp</t>
        </is>
      </c>
      <c r="F933" s="46" t="n"/>
      <c r="G933" s="60" t="inlineStr">
        <is>
          <t>Pluck</t>
        </is>
      </c>
      <c r="H933" s="46" t="n"/>
    </row>
    <row r="934">
      <c r="E934" s="62" t="inlineStr">
        <is>
          <t>Rock Slide</t>
        </is>
      </c>
      <c r="F934" s="46" t="n"/>
      <c r="G934" s="50" t="inlineStr">
        <is>
          <t>Payback</t>
        </is>
      </c>
      <c r="H934" s="46" t="n"/>
    </row>
    <row r="935">
      <c r="E935" s="59" t="inlineStr">
        <is>
          <t>Energy Ball</t>
        </is>
      </c>
      <c r="F935" s="46" t="n"/>
      <c r="G935" s="64" t="inlineStr">
        <is>
          <t>Ice Beam</t>
        </is>
      </c>
      <c r="H935" s="46" t="n"/>
    </row>
    <row r="937" ht="20" customHeight="1">
      <c r="B937" s="40" t="inlineStr">
        <is>
          <t>Pyramid King</t>
        </is>
      </c>
      <c r="C937" s="41" t="n"/>
      <c r="D937" s="41" t="n"/>
      <c r="E937" s="42" t="inlineStr">
        <is>
          <t>Pyramid King Brandon</t>
        </is>
      </c>
      <c r="F937" s="41" t="n"/>
      <c r="G937" s="41" t="n"/>
      <c r="H937" s="41" t="n"/>
      <c r="I937" s="41" t="n"/>
      <c r="J937" s="41" t="n"/>
      <c r="K937" s="41" t="n"/>
      <c r="L937" s="41" t="n"/>
      <c r="M937" s="41" t="n"/>
      <c r="N937" s="41" t="n"/>
      <c r="O937" s="41" t="n"/>
      <c r="P937" s="41" t="n"/>
      <c r="Q937" s="41" t="n"/>
    </row>
    <row r="938" ht="69" customHeight="1">
      <c r="E938" s="43">
        <f>IFERROR(_xlfn.IMAGE("https://play.pokemonshowdown.com/sprites/gen5/beldum.png"),"")</f>
        <v/>
      </c>
    </row>
    <row r="939">
      <c r="E939" s="45" t="inlineStr">
        <is>
          <t>Lv 5 Beldum</t>
        </is>
      </c>
      <c r="F939" s="46" t="n"/>
      <c r="Q939" s="47" t="inlineStr">
        <is>
          <t>Pokémon</t>
        </is>
      </c>
    </row>
    <row r="940">
      <c r="E940" s="48" t="inlineStr">
        <is>
          <t>Adamant</t>
        </is>
      </c>
      <c r="F940" s="48" t="inlineStr">
        <is>
          <t>Clear Body</t>
        </is>
      </c>
      <c r="Q940" s="47" t="inlineStr">
        <is>
          <t>Nature / Ability</t>
        </is>
      </c>
    </row>
    <row r="941">
      <c r="B941" s="47" t="inlineStr">
        <is>
          <t>AI Flags:</t>
        </is>
      </c>
      <c r="E941" s="49" t="inlineStr">
        <is>
          <t>(None)</t>
        </is>
      </c>
      <c r="F941" s="46" t="n"/>
      <c r="Q941" s="47" t="inlineStr">
        <is>
          <t>Item</t>
        </is>
      </c>
    </row>
    <row r="942">
      <c r="B942" s="44" t="inlineStr">
        <is>
          <t>Smart Trainer</t>
        </is>
      </c>
      <c r="E942" s="51" t="inlineStr">
        <is>
          <t>Take Down</t>
        </is>
      </c>
      <c r="F942" s="46" t="n"/>
      <c r="Q942" s="47" t="inlineStr">
        <is>
          <t>Moves</t>
        </is>
      </c>
    </row>
    <row r="943">
      <c r="E943" s="56" t="inlineStr">
        <is>
          <t>-</t>
        </is>
      </c>
      <c r="F943" s="46" t="n"/>
    </row>
    <row r="944">
      <c r="E944" s="56" t="inlineStr">
        <is>
          <t>-</t>
        </is>
      </c>
      <c r="F944" s="46" t="n"/>
    </row>
    <row r="945">
      <c r="E945" s="56" t="inlineStr">
        <is>
          <t>-</t>
        </is>
      </c>
      <c r="F945" s="46" t="n"/>
    </row>
    <row r="947" ht="20" customHeight="1">
      <c r="B947" s="40" t="inlineStr">
        <is>
          <t>RS Protag</t>
        </is>
      </c>
      <c r="C947" s="41" t="n"/>
      <c r="D947" s="41" t="n"/>
      <c r="E947" s="42" t="inlineStr">
        <is>
          <t>RS Protag Brendan</t>
        </is>
      </c>
      <c r="F947" s="41" t="n"/>
      <c r="G947" s="41" t="n"/>
      <c r="H947" s="41" t="n"/>
      <c r="I947" s="41" t="n"/>
      <c r="J947" s="41" t="n"/>
      <c r="K947" s="41" t="n"/>
      <c r="L947" s="41" t="n"/>
      <c r="M947" s="41" t="n"/>
      <c r="N947" s="41" t="n"/>
      <c r="O947" s="41" t="n"/>
      <c r="P947" s="41" t="n"/>
      <c r="Q947" s="41" t="n"/>
    </row>
    <row r="948" ht="69" customHeight="1">
      <c r="E948" s="43">
        <f>IFERROR(_xlfn.IMAGE("https://play.pokemonshowdown.com/sprites/gen5/groudon.png"),"")</f>
        <v/>
      </c>
    </row>
    <row r="949">
      <c r="E949" s="45" t="inlineStr">
        <is>
          <t>Lv 5 Groudon</t>
        </is>
      </c>
      <c r="F949" s="46" t="n"/>
      <c r="Q949" s="47" t="inlineStr">
        <is>
          <t>Pokémon</t>
        </is>
      </c>
    </row>
    <row r="950">
      <c r="E950" s="48" t="inlineStr">
        <is>
          <t>Adamant</t>
        </is>
      </c>
      <c r="F950" s="48" t="inlineStr">
        <is>
          <t>Pressure</t>
        </is>
      </c>
      <c r="Q950" s="47" t="inlineStr">
        <is>
          <t>Nature / Ability</t>
        </is>
      </c>
    </row>
    <row r="951">
      <c r="B951" s="47" t="inlineStr">
        <is>
          <t>AI Flags:</t>
        </is>
      </c>
      <c r="E951" s="49" t="inlineStr">
        <is>
          <t>(None)</t>
        </is>
      </c>
      <c r="F951" s="46" t="n"/>
      <c r="Q951" s="47" t="inlineStr">
        <is>
          <t>Item</t>
        </is>
      </c>
    </row>
    <row r="952">
      <c r="B952" s="44" t="inlineStr">
        <is>
          <t>UNVERIFIED</t>
        </is>
      </c>
      <c r="E952" s="51" t="inlineStr">
        <is>
          <t>Hyper Beam</t>
        </is>
      </c>
      <c r="F952" s="46" t="n"/>
      <c r="Q952" s="47" t="inlineStr">
        <is>
          <t>Moves</t>
        </is>
      </c>
    </row>
    <row r="953">
      <c r="E953" s="68" t="inlineStr">
        <is>
          <t>Dragon Rush</t>
        </is>
      </c>
      <c r="F953" s="46" t="n"/>
    </row>
    <row r="954">
      <c r="E954" s="56" t="inlineStr">
        <is>
          <t>-</t>
        </is>
      </c>
      <c r="F954" s="46" t="n"/>
    </row>
    <row r="955">
      <c r="E955" s="56" t="inlineStr">
        <is>
          <t>-</t>
        </is>
      </c>
      <c r="F955" s="46" t="n"/>
    </row>
    <row r="957" ht="20" customHeight="1">
      <c r="B957" s="40" t="inlineStr">
        <is>
          <t>Cooltrainer</t>
        </is>
      </c>
      <c r="C957" s="41" t="n"/>
      <c r="D957" s="41" t="n"/>
      <c r="E957" s="42" t="inlineStr">
        <is>
          <t>Cooltrainer Brooke (Rematch 1)</t>
        </is>
      </c>
      <c r="F957" s="41" t="n"/>
      <c r="G957" s="41" t="n"/>
      <c r="H957" s="41" t="n"/>
      <c r="I957" s="41" t="n"/>
      <c r="J957" s="41" t="n"/>
      <c r="K957" s="41" t="n"/>
      <c r="L957" s="41" t="n"/>
      <c r="M957" s="41" t="n"/>
      <c r="N957" s="41" t="n"/>
      <c r="O957" s="41" t="n"/>
      <c r="P957" s="41" t="n"/>
      <c r="Q957" s="41" t="n"/>
    </row>
    <row r="958" ht="69" customHeight="1">
      <c r="E958" s="43">
        <f>IFERROR(_xlfn.IMAGE("https://play.pokemonshowdown.com/sprites/gen5/wingull.png"),"")</f>
        <v/>
      </c>
      <c r="G958" s="43">
        <f>IFERROR(_xlfn.IMAGE("https://play.pokemonshowdown.com/sprites/gen5/numel.png"),"")</f>
        <v/>
      </c>
      <c r="I958" s="43">
        <f>IFERROR(_xlfn.IMAGE("https://play.pokemonshowdown.com/sprites/gen5/roselia.png"),"")</f>
        <v/>
      </c>
      <c r="Q958" s="44" t="inlineStr">
        <is>
          <t>Items: Hyper Potion</t>
        </is>
      </c>
    </row>
    <row r="959">
      <c r="E959" s="45" t="inlineStr">
        <is>
          <t>Lv 26 Wingull</t>
        </is>
      </c>
      <c r="F959" s="46" t="n"/>
      <c r="G959" s="45" t="inlineStr">
        <is>
          <t>Lv 26 Numel</t>
        </is>
      </c>
      <c r="H959" s="46" t="n"/>
      <c r="I959" s="45" t="inlineStr">
        <is>
          <t>Lv 26 Roselia</t>
        </is>
      </c>
      <c r="J959" s="46" t="n"/>
      <c r="Q959" s="47" t="inlineStr">
        <is>
          <t>Pokémon</t>
        </is>
      </c>
    </row>
    <row r="960">
      <c r="E960" s="48" t="inlineStr">
        <is>
          <t>Modest</t>
        </is>
      </c>
      <c r="F960" s="48" t="inlineStr">
        <is>
          <t>Gluttony</t>
        </is>
      </c>
      <c r="G960" s="48" t="inlineStr">
        <is>
          <t>Modest</t>
        </is>
      </c>
      <c r="H960" s="48" t="inlineStr">
        <is>
          <t>Oblivious</t>
        </is>
      </c>
      <c r="I960" s="48" t="inlineStr">
        <is>
          <t>Modest</t>
        </is>
      </c>
      <c r="J960" s="48" t="inlineStr">
        <is>
          <t>Natural Cure</t>
        </is>
      </c>
      <c r="Q960" s="47" t="inlineStr">
        <is>
          <t>Nature / Ability</t>
        </is>
      </c>
    </row>
    <row r="961">
      <c r="B961" s="47" t="inlineStr">
        <is>
          <t>AI Flags:</t>
        </is>
      </c>
      <c r="E961" s="49" t="inlineStr">
        <is>
          <t>(None)</t>
        </is>
      </c>
      <c r="F961" s="46" t="n"/>
      <c r="G961" s="49" t="inlineStr">
        <is>
          <t>(None)</t>
        </is>
      </c>
      <c r="H961" s="46" t="n"/>
      <c r="I961" s="49" t="inlineStr">
        <is>
          <t>(None)</t>
        </is>
      </c>
      <c r="J961" s="46" t="n"/>
      <c r="Q961" s="47" t="inlineStr">
        <is>
          <t>Item</t>
        </is>
      </c>
    </row>
    <row r="962">
      <c r="B962" s="44" t="inlineStr">
        <is>
          <t>Smart Trainer</t>
        </is>
      </c>
      <c r="E962" s="50" t="inlineStr">
        <is>
          <t>Bite</t>
        </is>
      </c>
      <c r="F962" s="46" t="n"/>
      <c r="G962" s="58" t="inlineStr">
        <is>
          <t>Fire Spin</t>
        </is>
      </c>
      <c r="H962" s="46" t="n"/>
      <c r="I962" s="59" t="inlineStr">
        <is>
          <t>Stun Spore</t>
        </is>
      </c>
      <c r="J962" s="46" t="n"/>
      <c r="Q962" s="47" t="inlineStr">
        <is>
          <t>Moves</t>
        </is>
      </c>
    </row>
    <row r="963">
      <c r="E963" s="60" t="inlineStr">
        <is>
          <t>Wing Attack</t>
        </is>
      </c>
      <c r="F963" s="46" t="n"/>
      <c r="G963" s="51" t="inlineStr">
        <is>
          <t>Self Destruct</t>
        </is>
      </c>
      <c r="H963" s="46" t="n"/>
      <c r="I963" s="51" t="inlineStr">
        <is>
          <t>Double Slap</t>
        </is>
      </c>
      <c r="J963" s="46" t="n"/>
    </row>
    <row r="964">
      <c r="E964" s="61" t="inlineStr">
        <is>
          <t>Water Pulse</t>
        </is>
      </c>
      <c r="F964" s="46" t="n"/>
      <c r="G964" s="53" t="inlineStr">
        <is>
          <t>Earth Power</t>
        </is>
      </c>
      <c r="H964" s="46" t="n"/>
      <c r="I964" s="54" t="inlineStr">
        <is>
          <t>Pin Missile</t>
        </is>
      </c>
      <c r="J964" s="46" t="n"/>
    </row>
    <row r="965">
      <c r="E965" s="50" t="inlineStr">
        <is>
          <t>Pursuit</t>
        </is>
      </c>
      <c r="F965" s="46" t="n"/>
      <c r="G965" s="62" t="inlineStr">
        <is>
          <t>Rock Slide</t>
        </is>
      </c>
      <c r="H965" s="46" t="n"/>
      <c r="I965" s="55" t="inlineStr">
        <is>
          <t>Toxic</t>
        </is>
      </c>
      <c r="J965" s="46" t="n"/>
    </row>
    <row r="967" ht="20" customHeight="1">
      <c r="B967" s="40" t="inlineStr">
        <is>
          <t>Cooltrainer</t>
        </is>
      </c>
      <c r="C967" s="41" t="n"/>
      <c r="D967" s="41" t="n"/>
      <c r="E967" s="42" t="inlineStr">
        <is>
          <t>Cooltrainer Brooke (Rematch 2)</t>
        </is>
      </c>
      <c r="F967" s="41" t="n"/>
      <c r="G967" s="41" t="n"/>
      <c r="H967" s="41" t="n"/>
      <c r="I967" s="41" t="n"/>
      <c r="J967" s="41" t="n"/>
      <c r="K967" s="41" t="n"/>
      <c r="L967" s="41" t="n"/>
      <c r="M967" s="41" t="n"/>
      <c r="N967" s="41" t="n"/>
      <c r="O967" s="41" t="n"/>
      <c r="P967" s="41" t="n"/>
      <c r="Q967" s="41" t="n"/>
    </row>
    <row r="968" ht="69" customHeight="1">
      <c r="E968" s="43">
        <f>IFERROR(_xlfn.IMAGE("https://play.pokemonshowdown.com/sprites/gen5/pelipper.png"),"")</f>
        <v/>
      </c>
      <c r="G968" s="43">
        <f>IFERROR(_xlfn.IMAGE("https://play.pokemonshowdown.com/sprites/gen5/numel.png"),"")</f>
        <v/>
      </c>
      <c r="I968" s="43">
        <f>IFERROR(_xlfn.IMAGE("https://play.pokemonshowdown.com/sprites/gen5/roselia.png"),"")</f>
        <v/>
      </c>
      <c r="Q968" s="44" t="inlineStr">
        <is>
          <t>Items: Hyper Potion</t>
        </is>
      </c>
    </row>
    <row r="969">
      <c r="E969" s="45" t="inlineStr">
        <is>
          <t>Lv 29 Pelipper</t>
        </is>
      </c>
      <c r="F969" s="46" t="n"/>
      <c r="G969" s="45" t="inlineStr">
        <is>
          <t>Lv 29 Numel</t>
        </is>
      </c>
      <c r="H969" s="46" t="n"/>
      <c r="I969" s="45" t="inlineStr">
        <is>
          <t>Lv 29 Roselia</t>
        </is>
      </c>
      <c r="J969" s="46" t="n"/>
      <c r="Q969" s="47" t="inlineStr">
        <is>
          <t>Pokémon</t>
        </is>
      </c>
    </row>
    <row r="970">
      <c r="E970" s="48" t="inlineStr">
        <is>
          <t>Modest</t>
        </is>
      </c>
      <c r="F970" s="48" t="inlineStr">
        <is>
          <t>Unburden</t>
        </is>
      </c>
      <c r="G970" s="48" t="inlineStr">
        <is>
          <t>Modest</t>
        </is>
      </c>
      <c r="H970" s="48" t="inlineStr">
        <is>
          <t>Oblivious</t>
        </is>
      </c>
      <c r="I970" s="48" t="inlineStr">
        <is>
          <t>Modest</t>
        </is>
      </c>
      <c r="J970" s="48" t="inlineStr">
        <is>
          <t>Natural Cure</t>
        </is>
      </c>
      <c r="Q970" s="47" t="inlineStr">
        <is>
          <t>Nature / Ability</t>
        </is>
      </c>
    </row>
    <row r="971">
      <c r="B971" s="47" t="inlineStr">
        <is>
          <t>AI Flags:</t>
        </is>
      </c>
      <c r="E971" s="49" t="inlineStr">
        <is>
          <t>(None)</t>
        </is>
      </c>
      <c r="F971" s="46" t="n"/>
      <c r="G971" s="49" t="inlineStr">
        <is>
          <t>(None)</t>
        </is>
      </c>
      <c r="H971" s="46" t="n"/>
      <c r="I971" s="49" t="inlineStr">
        <is>
          <t>(None)</t>
        </is>
      </c>
      <c r="J971" s="46" t="n"/>
      <c r="Q971" s="47" t="inlineStr">
        <is>
          <t>Item</t>
        </is>
      </c>
    </row>
    <row r="972">
      <c r="B972" s="44" t="inlineStr">
        <is>
          <t>Smart Trainer</t>
        </is>
      </c>
      <c r="E972" s="50" t="inlineStr">
        <is>
          <t>Bite</t>
        </is>
      </c>
      <c r="F972" s="46" t="n"/>
      <c r="G972" s="58" t="inlineStr">
        <is>
          <t>Fire Spin</t>
        </is>
      </c>
      <c r="H972" s="46" t="n"/>
      <c r="I972" s="51" t="inlineStr">
        <is>
          <t>Double Slap</t>
        </is>
      </c>
      <c r="J972" s="46" t="n"/>
      <c r="Q972" s="47" t="inlineStr">
        <is>
          <t>Moves</t>
        </is>
      </c>
    </row>
    <row r="973">
      <c r="E973" s="50" t="inlineStr">
        <is>
          <t>Pursuit</t>
        </is>
      </c>
      <c r="F973" s="46" t="n"/>
      <c r="G973" s="51" t="inlineStr">
        <is>
          <t>Self Destruct</t>
        </is>
      </c>
      <c r="H973" s="46" t="n"/>
      <c r="I973" s="54" t="inlineStr">
        <is>
          <t>Pin Missile</t>
        </is>
      </c>
      <c r="J973" s="46" t="n"/>
    </row>
    <row r="974">
      <c r="E974" s="61" t="inlineStr">
        <is>
          <t>Bubble Beam</t>
        </is>
      </c>
      <c r="F974" s="46" t="n"/>
      <c r="G974" s="53" t="inlineStr">
        <is>
          <t>Earth Power</t>
        </is>
      </c>
      <c r="H974" s="46" t="n"/>
      <c r="I974" s="55" t="inlineStr">
        <is>
          <t>Toxic</t>
        </is>
      </c>
      <c r="J974" s="46" t="n"/>
    </row>
    <row r="975">
      <c r="E975" s="60" t="inlineStr">
        <is>
          <t>Pluck</t>
        </is>
      </c>
      <c r="F975" s="46" t="n"/>
      <c r="G975" s="62" t="inlineStr">
        <is>
          <t>Rock Slide</t>
        </is>
      </c>
      <c r="H975" s="46" t="n"/>
      <c r="I975" s="59" t="inlineStr">
        <is>
          <t>Magical Leaf</t>
        </is>
      </c>
      <c r="J975" s="46" t="n"/>
    </row>
    <row r="977" ht="20" customHeight="1">
      <c r="B977" s="40" t="inlineStr">
        <is>
          <t>Cooltrainer</t>
        </is>
      </c>
      <c r="C977" s="41" t="n"/>
      <c r="D977" s="41" t="n"/>
      <c r="E977" s="42" t="inlineStr">
        <is>
          <t>Cooltrainer Brooke (Rematch 3)</t>
        </is>
      </c>
      <c r="F977" s="41" t="n"/>
      <c r="G977" s="41" t="n"/>
      <c r="H977" s="41" t="n"/>
      <c r="I977" s="41" t="n"/>
      <c r="J977" s="41" t="n"/>
      <c r="K977" s="41" t="n"/>
      <c r="L977" s="41" t="n"/>
      <c r="M977" s="41" t="n"/>
      <c r="N977" s="41" t="n"/>
      <c r="O977" s="41" t="n"/>
      <c r="P977" s="41" t="n"/>
      <c r="Q977" s="41" t="n"/>
    </row>
    <row r="978" ht="69" customHeight="1">
      <c r="E978" s="43">
        <f>IFERROR(_xlfn.IMAGE("https://play.pokemonshowdown.com/sprites/gen5/pelipper.png"),"")</f>
        <v/>
      </c>
      <c r="G978" s="43">
        <f>IFERROR(_xlfn.IMAGE("https://play.pokemonshowdown.com/sprites/gen5/numel.png"),"")</f>
        <v/>
      </c>
      <c r="I978" s="43">
        <f>IFERROR(_xlfn.IMAGE("https://play.pokemonshowdown.com/sprites/gen5/roselia.png"),"")</f>
        <v/>
      </c>
      <c r="Q978" s="44" t="inlineStr">
        <is>
          <t>Items: Full Restore</t>
        </is>
      </c>
    </row>
    <row r="979">
      <c r="E979" s="45" t="inlineStr">
        <is>
          <t>Lv 32 Pelipper</t>
        </is>
      </c>
      <c r="F979" s="46" t="n"/>
      <c r="G979" s="45" t="inlineStr">
        <is>
          <t>Lv 32 Numel</t>
        </is>
      </c>
      <c r="H979" s="46" t="n"/>
      <c r="I979" s="45" t="inlineStr">
        <is>
          <t>Lv 32 Roselia</t>
        </is>
      </c>
      <c r="J979" s="46" t="n"/>
      <c r="Q979" s="47" t="inlineStr">
        <is>
          <t>Pokémon</t>
        </is>
      </c>
    </row>
    <row r="980">
      <c r="E980" s="48" t="inlineStr">
        <is>
          <t>Modest</t>
        </is>
      </c>
      <c r="F980" s="48" t="inlineStr">
        <is>
          <t>Unburden</t>
        </is>
      </c>
      <c r="G980" s="48" t="inlineStr">
        <is>
          <t>Modest</t>
        </is>
      </c>
      <c r="H980" s="48" t="inlineStr">
        <is>
          <t>Oblivious</t>
        </is>
      </c>
      <c r="I980" s="48" t="inlineStr">
        <is>
          <t>Modest</t>
        </is>
      </c>
      <c r="J980" s="48" t="inlineStr">
        <is>
          <t>Natural Cure</t>
        </is>
      </c>
      <c r="Q980" s="47" t="inlineStr">
        <is>
          <t>Nature / Ability</t>
        </is>
      </c>
    </row>
    <row r="981">
      <c r="B981" s="47" t="inlineStr">
        <is>
          <t>AI Flags:</t>
        </is>
      </c>
      <c r="E981" s="49" t="inlineStr">
        <is>
          <t>(None)</t>
        </is>
      </c>
      <c r="F981" s="46" t="n"/>
      <c r="G981" s="49" t="inlineStr">
        <is>
          <t>(None)</t>
        </is>
      </c>
      <c r="H981" s="46" t="n"/>
      <c r="I981" s="49" t="inlineStr">
        <is>
          <t>(None)</t>
        </is>
      </c>
      <c r="J981" s="46" t="n"/>
      <c r="Q981" s="47" t="inlineStr">
        <is>
          <t>Item</t>
        </is>
      </c>
    </row>
    <row r="982">
      <c r="B982" s="44" t="inlineStr">
        <is>
          <t>Smart Trainer</t>
        </is>
      </c>
      <c r="E982" s="50" t="inlineStr">
        <is>
          <t>Pursuit</t>
        </is>
      </c>
      <c r="F982" s="46" t="n"/>
      <c r="G982" s="51" t="inlineStr">
        <is>
          <t>Self Destruct</t>
        </is>
      </c>
      <c r="H982" s="46" t="n"/>
      <c r="I982" s="54" t="inlineStr">
        <is>
          <t>Pin Missile</t>
        </is>
      </c>
      <c r="J982" s="46" t="n"/>
      <c r="Q982" s="47" t="inlineStr">
        <is>
          <t>Moves</t>
        </is>
      </c>
    </row>
    <row r="983">
      <c r="E983" s="61" t="inlineStr">
        <is>
          <t>Bubble Beam</t>
        </is>
      </c>
      <c r="F983" s="46" t="n"/>
      <c r="G983" s="53" t="inlineStr">
        <is>
          <t>Earth Power</t>
        </is>
      </c>
      <c r="H983" s="46" t="n"/>
      <c r="I983" s="55" t="inlineStr">
        <is>
          <t>Toxic</t>
        </is>
      </c>
      <c r="J983" s="46" t="n"/>
    </row>
    <row r="984">
      <c r="E984" s="60" t="inlineStr">
        <is>
          <t>Pluck</t>
        </is>
      </c>
      <c r="F984" s="46" t="n"/>
      <c r="G984" s="62" t="inlineStr">
        <is>
          <t>Rock Slide</t>
        </is>
      </c>
      <c r="H984" s="46" t="n"/>
      <c r="I984" s="59" t="inlineStr">
        <is>
          <t>Magical Leaf</t>
        </is>
      </c>
      <c r="J984" s="46" t="n"/>
    </row>
    <row r="985">
      <c r="E985" s="50" t="inlineStr">
        <is>
          <t>Payback</t>
        </is>
      </c>
      <c r="F985" s="46" t="n"/>
      <c r="G985" s="58" t="inlineStr">
        <is>
          <t>Lava Plume</t>
        </is>
      </c>
      <c r="H985" s="46" t="n"/>
      <c r="I985" s="55" t="inlineStr">
        <is>
          <t>Poison Jab</t>
        </is>
      </c>
      <c r="J985" s="46" t="n"/>
    </row>
    <row r="987" ht="20" customHeight="1">
      <c r="B987" s="40" t="inlineStr">
        <is>
          <t>Cooltrainer</t>
        </is>
      </c>
      <c r="C987" s="41" t="n"/>
      <c r="D987" s="41" t="n"/>
      <c r="E987" s="42" t="inlineStr">
        <is>
          <t>Cooltrainer Brooke (Rematch 4)</t>
        </is>
      </c>
      <c r="F987" s="41" t="n"/>
      <c r="G987" s="41" t="n"/>
      <c r="H987" s="41" t="n"/>
      <c r="I987" s="41" t="n"/>
      <c r="J987" s="41" t="n"/>
      <c r="K987" s="41" t="n"/>
      <c r="L987" s="41" t="n"/>
      <c r="M987" s="41" t="n"/>
      <c r="N987" s="41" t="n"/>
      <c r="O987" s="41" t="n"/>
      <c r="P987" s="41" t="n"/>
      <c r="Q987" s="41" t="n"/>
    </row>
    <row r="988" ht="69" customHeight="1">
      <c r="E988" s="43">
        <f>IFERROR(_xlfn.IMAGE("https://play.pokemonshowdown.com/sprites/gen5/pelipper.png"),"")</f>
        <v/>
      </c>
      <c r="G988" s="43">
        <f>IFERROR(_xlfn.IMAGE("https://play.pokemonshowdown.com/sprites/gen5/camerupt.png"),"")</f>
        <v/>
      </c>
      <c r="I988" s="43">
        <f>IFERROR(_xlfn.IMAGE("https://play.pokemonshowdown.com/sprites/gen5/roselia.png"),"")</f>
        <v/>
      </c>
      <c r="Q988" s="44" t="inlineStr">
        <is>
          <t>Items: Full Restore</t>
        </is>
      </c>
    </row>
    <row r="989">
      <c r="E989" s="45" t="inlineStr">
        <is>
          <t>Lv 34 Pelipper</t>
        </is>
      </c>
      <c r="F989" s="46" t="n"/>
      <c r="G989" s="45" t="inlineStr">
        <is>
          <t>Lv 34 Camerupt</t>
        </is>
      </c>
      <c r="H989" s="46" t="n"/>
      <c r="I989" s="45" t="inlineStr">
        <is>
          <t>Lv 34 Roselia</t>
        </is>
      </c>
      <c r="J989" s="46" t="n"/>
      <c r="Q989" s="47" t="inlineStr">
        <is>
          <t>Pokémon</t>
        </is>
      </c>
    </row>
    <row r="990">
      <c r="E990" s="48" t="inlineStr">
        <is>
          <t>Modest</t>
        </is>
      </c>
      <c r="F990" s="48" t="inlineStr">
        <is>
          <t>Unburden</t>
        </is>
      </c>
      <c r="G990" s="48" t="inlineStr">
        <is>
          <t>Modest</t>
        </is>
      </c>
      <c r="H990" s="48" t="inlineStr">
        <is>
          <t>Magma Armor</t>
        </is>
      </c>
      <c r="I990" s="48" t="inlineStr">
        <is>
          <t>Modest</t>
        </is>
      </c>
      <c r="J990" s="48" t="inlineStr">
        <is>
          <t>Natural Cure</t>
        </is>
      </c>
      <c r="Q990" s="47" t="inlineStr">
        <is>
          <t>Nature / Ability</t>
        </is>
      </c>
    </row>
    <row r="991">
      <c r="B991" s="47" t="inlineStr">
        <is>
          <t>AI Flags:</t>
        </is>
      </c>
      <c r="E991" s="49" t="inlineStr">
        <is>
          <t>(None)</t>
        </is>
      </c>
      <c r="F991" s="46" t="n"/>
      <c r="G991" s="49" t="inlineStr">
        <is>
          <t>(None)</t>
        </is>
      </c>
      <c r="H991" s="46" t="n"/>
      <c r="I991" s="49" t="inlineStr">
        <is>
          <t>(None)</t>
        </is>
      </c>
      <c r="J991" s="46" t="n"/>
      <c r="Q991" s="47" t="inlineStr">
        <is>
          <t>Item</t>
        </is>
      </c>
    </row>
    <row r="992">
      <c r="B992" s="44" t="inlineStr">
        <is>
          <t>Smart Trainer</t>
        </is>
      </c>
      <c r="E992" s="61" t="inlineStr">
        <is>
          <t>Bubble Beam</t>
        </is>
      </c>
      <c r="F992" s="46" t="n"/>
      <c r="G992" s="51" t="inlineStr">
        <is>
          <t>Self Destruct</t>
        </is>
      </c>
      <c r="H992" s="46" t="n"/>
      <c r="I992" s="55" t="inlineStr">
        <is>
          <t>Toxic</t>
        </is>
      </c>
      <c r="J992" s="46" t="n"/>
      <c r="Q992" s="47" t="inlineStr">
        <is>
          <t>Moves</t>
        </is>
      </c>
    </row>
    <row r="993">
      <c r="E993" s="60" t="inlineStr">
        <is>
          <t>Pluck</t>
        </is>
      </c>
      <c r="F993" s="46" t="n"/>
      <c r="G993" s="53" t="inlineStr">
        <is>
          <t>Earth Power</t>
        </is>
      </c>
      <c r="H993" s="46" t="n"/>
      <c r="I993" s="59" t="inlineStr">
        <is>
          <t>Magical Leaf</t>
        </is>
      </c>
      <c r="J993" s="46" t="n"/>
    </row>
    <row r="994">
      <c r="E994" s="50" t="inlineStr">
        <is>
          <t>Payback</t>
        </is>
      </c>
      <c r="F994" s="46" t="n"/>
      <c r="G994" s="62" t="inlineStr">
        <is>
          <t>Rock Slide</t>
        </is>
      </c>
      <c r="H994" s="46" t="n"/>
      <c r="I994" s="55" t="inlineStr">
        <is>
          <t>Poison Jab</t>
        </is>
      </c>
      <c r="J994" s="46" t="n"/>
    </row>
    <row r="995">
      <c r="E995" s="64" t="inlineStr">
        <is>
          <t>Ice Beam</t>
        </is>
      </c>
      <c r="F995" s="46" t="n"/>
      <c r="G995" s="58" t="inlineStr">
        <is>
          <t>Lava Plume</t>
        </is>
      </c>
      <c r="H995" s="46" t="n"/>
      <c r="I995" s="59" t="inlineStr">
        <is>
          <t>Needle Arm</t>
        </is>
      </c>
      <c r="J995" s="46" t="n"/>
    </row>
    <row r="997" ht="20" customHeight="1">
      <c r="B997" s="40" t="inlineStr">
        <is>
          <t>Youngster</t>
        </is>
      </c>
      <c r="C997" s="41" t="n"/>
      <c r="D997" s="41" t="n"/>
      <c r="E997" s="42" t="inlineStr">
        <is>
          <t>Youngster Calvin (Rematch 1)</t>
        </is>
      </c>
      <c r="F997" s="41" t="n"/>
      <c r="G997" s="41" t="n"/>
      <c r="H997" s="41" t="n"/>
      <c r="I997" s="41" t="n"/>
      <c r="J997" s="41" t="n"/>
      <c r="K997" s="41" t="n"/>
      <c r="L997" s="41" t="n"/>
      <c r="M997" s="41" t="n"/>
      <c r="N997" s="41" t="n"/>
      <c r="O997" s="41" t="n"/>
      <c r="P997" s="41" t="n"/>
      <c r="Q997" s="41" t="n"/>
    </row>
    <row r="998" ht="69" customHeight="1">
      <c r="E998" s="43">
        <f>IFERROR(_xlfn.IMAGE("https://play.pokemonshowdown.com/sprites/gen5/mightyena.png"),"")</f>
        <v/>
      </c>
    </row>
    <row r="999">
      <c r="E999" s="45" t="inlineStr">
        <is>
          <t>Lv 27 Mightyena</t>
        </is>
      </c>
      <c r="F999" s="46" t="n"/>
      <c r="Q999" s="47" t="inlineStr">
        <is>
          <t>Pokémon</t>
        </is>
      </c>
    </row>
    <row r="1000">
      <c r="E1000" s="48" t="inlineStr">
        <is>
          <t>Adamant</t>
        </is>
      </c>
      <c r="F1000" s="48" t="inlineStr">
        <is>
          <t>Intimidate</t>
        </is>
      </c>
      <c r="Q1000" s="47" t="inlineStr">
        <is>
          <t>Nature / Ability</t>
        </is>
      </c>
    </row>
    <row r="1001">
      <c r="B1001" s="47" t="inlineStr">
        <is>
          <t>AI Flags:</t>
        </is>
      </c>
      <c r="E1001" s="49" t="inlineStr">
        <is>
          <t>(None)</t>
        </is>
      </c>
      <c r="F1001" s="46" t="n"/>
      <c r="Q1001" s="47" t="inlineStr">
        <is>
          <t>Item</t>
        </is>
      </c>
    </row>
    <row r="1002">
      <c r="B1002" s="44" t="inlineStr">
        <is>
          <t>Smart Trainer</t>
        </is>
      </c>
      <c r="E1002" s="50" t="inlineStr">
        <is>
          <t>Bite</t>
        </is>
      </c>
      <c r="F1002" s="46" t="n"/>
      <c r="Q1002" s="47" t="inlineStr">
        <is>
          <t>Moves</t>
        </is>
      </c>
    </row>
    <row r="1003">
      <c r="E1003" s="51" t="inlineStr">
        <is>
          <t>Odor Sleuth</t>
        </is>
      </c>
      <c r="F1003" s="46" t="n"/>
    </row>
    <row r="1004">
      <c r="E1004" s="50" t="inlineStr">
        <is>
          <t>Assurance</t>
        </is>
      </c>
      <c r="F1004" s="46" t="n"/>
    </row>
    <row r="1005">
      <c r="E1005" s="52" t="inlineStr">
        <is>
          <t>Thunder Fang</t>
        </is>
      </c>
      <c r="F1005" s="46" t="n"/>
    </row>
    <row r="1007" ht="20" customHeight="1">
      <c r="B1007" s="40" t="inlineStr">
        <is>
          <t>Youngster</t>
        </is>
      </c>
      <c r="C1007" s="41" t="n"/>
      <c r="D1007" s="41" t="n"/>
      <c r="E1007" s="42" t="inlineStr">
        <is>
          <t>Youngster Calvin (Rematch 2)</t>
        </is>
      </c>
      <c r="F1007" s="41" t="n"/>
      <c r="G1007" s="41" t="n"/>
      <c r="H1007" s="41" t="n"/>
      <c r="I1007" s="41" t="n"/>
      <c r="J1007" s="41" t="n"/>
      <c r="K1007" s="41" t="n"/>
      <c r="L1007" s="41" t="n"/>
      <c r="M1007" s="41" t="n"/>
      <c r="N1007" s="41" t="n"/>
      <c r="O1007" s="41" t="n"/>
      <c r="P1007" s="41" t="n"/>
      <c r="Q1007" s="41" t="n"/>
    </row>
    <row r="1008" ht="69" customHeight="1">
      <c r="E1008" s="43">
        <f>IFERROR(_xlfn.IMAGE("https://play.pokemonshowdown.com/sprites/gen5/swellow.png"),"")</f>
        <v/>
      </c>
      <c r="G1008" s="43">
        <f>IFERROR(_xlfn.IMAGE("https://play.pokemonshowdown.com/sprites/gen5/mightyena.png"),"")</f>
        <v/>
      </c>
    </row>
    <row r="1009">
      <c r="E1009" s="45" t="inlineStr">
        <is>
          <t>Lv 28 Swellow</t>
        </is>
      </c>
      <c r="F1009" s="46" t="n"/>
      <c r="G1009" s="45" t="inlineStr">
        <is>
          <t>Lv 30 Mightyena</t>
        </is>
      </c>
      <c r="H1009" s="46" t="n"/>
      <c r="Q1009" s="47" t="inlineStr">
        <is>
          <t>Pokémon</t>
        </is>
      </c>
    </row>
    <row r="1010">
      <c r="E1010" s="48" t="inlineStr">
        <is>
          <t>Adamant</t>
        </is>
      </c>
      <c r="F1010" s="48" t="inlineStr">
        <is>
          <t>Guts</t>
        </is>
      </c>
      <c r="G1010" s="48" t="inlineStr">
        <is>
          <t>Adamant</t>
        </is>
      </c>
      <c r="H1010" s="48" t="inlineStr">
        <is>
          <t>Intimidate</t>
        </is>
      </c>
      <c r="Q1010" s="47" t="inlineStr">
        <is>
          <t>Nature / Ability</t>
        </is>
      </c>
    </row>
    <row r="1011">
      <c r="B1011" s="47" t="inlineStr">
        <is>
          <t>AI Flags:</t>
        </is>
      </c>
      <c r="E1011" s="49" t="inlineStr">
        <is>
          <t>(None)</t>
        </is>
      </c>
      <c r="F1011" s="46" t="n"/>
      <c r="G1011" s="49" t="inlineStr">
        <is>
          <t>(None)</t>
        </is>
      </c>
      <c r="H1011" s="46" t="n"/>
      <c r="Q1011" s="47" t="inlineStr">
        <is>
          <t>Item</t>
        </is>
      </c>
    </row>
    <row r="1012">
      <c r="B1012" s="44" t="inlineStr">
        <is>
          <t>Smart Trainer</t>
        </is>
      </c>
      <c r="E1012" s="51" t="inlineStr">
        <is>
          <t>Whirlwind</t>
        </is>
      </c>
      <c r="F1012" s="46" t="n"/>
      <c r="G1012" s="50" t="inlineStr">
        <is>
          <t>Bite</t>
        </is>
      </c>
      <c r="H1012" s="46" t="n"/>
      <c r="Q1012" s="47" t="inlineStr">
        <is>
          <t>Moves</t>
        </is>
      </c>
    </row>
    <row r="1013">
      <c r="E1013" s="51" t="inlineStr">
        <is>
          <t>Quick Attack</t>
        </is>
      </c>
      <c r="F1013" s="46" t="n"/>
      <c r="G1013" s="51" t="inlineStr">
        <is>
          <t>Odor Sleuth</t>
        </is>
      </c>
      <c r="H1013" s="46" t="n"/>
    </row>
    <row r="1014">
      <c r="E1014" s="60" t="inlineStr">
        <is>
          <t>Aerial Ace</t>
        </is>
      </c>
      <c r="F1014" s="46" t="n"/>
      <c r="G1014" s="50" t="inlineStr">
        <is>
          <t>Assurance</t>
        </is>
      </c>
      <c r="H1014" s="46" t="n"/>
    </row>
    <row r="1015">
      <c r="E1015" s="51" t="inlineStr">
        <is>
          <t>Endeavor</t>
        </is>
      </c>
      <c r="F1015" s="46" t="n"/>
      <c r="G1015" s="52" t="inlineStr">
        <is>
          <t>Thunder Fang</t>
        </is>
      </c>
      <c r="H1015" s="46" t="n"/>
    </row>
    <row r="1017" ht="20" customHeight="1">
      <c r="B1017" s="40" t="inlineStr">
        <is>
          <t>Youngster</t>
        </is>
      </c>
      <c r="C1017" s="41" t="n"/>
      <c r="D1017" s="41" t="n"/>
      <c r="E1017" s="42" t="inlineStr">
        <is>
          <t>Youngster Calvin (Rematch 3)</t>
        </is>
      </c>
      <c r="F1017" s="41" t="n"/>
      <c r="G1017" s="41" t="n"/>
      <c r="H1017" s="41" t="n"/>
      <c r="I1017" s="41" t="n"/>
      <c r="J1017" s="41" t="n"/>
      <c r="K1017" s="41" t="n"/>
      <c r="L1017" s="41" t="n"/>
      <c r="M1017" s="41" t="n"/>
      <c r="N1017" s="41" t="n"/>
      <c r="O1017" s="41" t="n"/>
      <c r="P1017" s="41" t="n"/>
      <c r="Q1017" s="41" t="n"/>
    </row>
    <row r="1018" ht="69" customHeight="1">
      <c r="E1018" s="43">
        <f>IFERROR(_xlfn.IMAGE("https://play.pokemonshowdown.com/sprites/gen5/swellow.png"),"")</f>
        <v/>
      </c>
      <c r="G1018" s="43">
        <f>IFERROR(_xlfn.IMAGE("https://play.pokemonshowdown.com/sprites/gen5/linoone.png"),"")</f>
        <v/>
      </c>
      <c r="I1018" s="43">
        <f>IFERROR(_xlfn.IMAGE("https://play.pokemonshowdown.com/sprites/gen5/mightyena.png"),"")</f>
        <v/>
      </c>
    </row>
    <row r="1019">
      <c r="E1019" s="45" t="inlineStr">
        <is>
          <t>Lv 31 Swellow</t>
        </is>
      </c>
      <c r="F1019" s="46" t="n"/>
      <c r="G1019" s="45" t="inlineStr">
        <is>
          <t>Lv 29 Linoone</t>
        </is>
      </c>
      <c r="H1019" s="46" t="n"/>
      <c r="I1019" s="45" t="inlineStr">
        <is>
          <t>Lv 33 Mightyena</t>
        </is>
      </c>
      <c r="J1019" s="46" t="n"/>
      <c r="Q1019" s="47" t="inlineStr">
        <is>
          <t>Pokémon</t>
        </is>
      </c>
    </row>
    <row r="1020">
      <c r="E1020" s="48" t="inlineStr">
        <is>
          <t>Adamant</t>
        </is>
      </c>
      <c r="F1020" s="48" t="inlineStr">
        <is>
          <t>Guts</t>
        </is>
      </c>
      <c r="G1020" s="48" t="inlineStr">
        <is>
          <t>Jolly</t>
        </is>
      </c>
      <c r="H1020" s="48" t="inlineStr">
        <is>
          <t>Gluttony</t>
        </is>
      </c>
      <c r="I1020" s="48" t="inlineStr">
        <is>
          <t>Adamant</t>
        </is>
      </c>
      <c r="J1020" s="48" t="inlineStr">
        <is>
          <t>Intimidate</t>
        </is>
      </c>
      <c r="Q1020" s="47" t="inlineStr">
        <is>
          <t>Nature / Ability</t>
        </is>
      </c>
    </row>
    <row r="1021">
      <c r="B1021" s="47" t="inlineStr">
        <is>
          <t>AI Flags:</t>
        </is>
      </c>
      <c r="E1021" s="49" t="inlineStr">
        <is>
          <t>(None)</t>
        </is>
      </c>
      <c r="F1021" s="46" t="n"/>
      <c r="G1021" s="49" t="inlineStr">
        <is>
          <t>(None)</t>
        </is>
      </c>
      <c r="H1021" s="46" t="n"/>
      <c r="I1021" s="49" t="inlineStr">
        <is>
          <t>(None)</t>
        </is>
      </c>
      <c r="J1021" s="46" t="n"/>
      <c r="Q1021" s="47" t="inlineStr">
        <is>
          <t>Item</t>
        </is>
      </c>
    </row>
    <row r="1022">
      <c r="B1022" s="44" t="inlineStr">
        <is>
          <t>Smart Trainer</t>
        </is>
      </c>
      <c r="E1022" s="51" t="inlineStr">
        <is>
          <t>Whirlwind</t>
        </is>
      </c>
      <c r="F1022" s="46" t="n"/>
      <c r="G1022" s="53" t="inlineStr">
        <is>
          <t>Sand Attack</t>
        </is>
      </c>
      <c r="H1022" s="46" t="n"/>
      <c r="I1022" s="50" t="inlineStr">
        <is>
          <t>Bite</t>
        </is>
      </c>
      <c r="J1022" s="46" t="n"/>
      <c r="Q1022" s="47" t="inlineStr">
        <is>
          <t>Moves</t>
        </is>
      </c>
    </row>
    <row r="1023">
      <c r="E1023" s="51" t="inlineStr">
        <is>
          <t>Quick Attack</t>
        </is>
      </c>
      <c r="F1023" s="46" t="n"/>
      <c r="G1023" s="51" t="inlineStr">
        <is>
          <t>Quick Attack</t>
        </is>
      </c>
      <c r="H1023" s="46" t="n"/>
      <c r="I1023" s="51" t="inlineStr">
        <is>
          <t>Odor Sleuth</t>
        </is>
      </c>
      <c r="J1023" s="46" t="n"/>
    </row>
    <row r="1024">
      <c r="E1024" s="60" t="inlineStr">
        <is>
          <t>Aerial Ace</t>
        </is>
      </c>
      <c r="F1024" s="46" t="n"/>
      <c r="G1024" s="66" t="inlineStr">
        <is>
          <t>Iron Tail</t>
        </is>
      </c>
      <c r="H1024" s="46" t="n"/>
      <c r="I1024" s="50" t="inlineStr">
        <is>
          <t>Assurance</t>
        </is>
      </c>
      <c r="J1024" s="46" t="n"/>
    </row>
    <row r="1025">
      <c r="E1025" s="51" t="inlineStr">
        <is>
          <t>Endeavor</t>
        </is>
      </c>
      <c r="F1025" s="46" t="n"/>
      <c r="G1025" s="50" t="inlineStr">
        <is>
          <t>Night Slash</t>
        </is>
      </c>
      <c r="H1025" s="46" t="n"/>
      <c r="I1025" s="52" t="inlineStr">
        <is>
          <t>Thunder Fang</t>
        </is>
      </c>
      <c r="J1025" s="46" t="n"/>
    </row>
    <row r="1027" ht="20" customHeight="1">
      <c r="B1027" s="40" t="inlineStr">
        <is>
          <t>Youngster</t>
        </is>
      </c>
      <c r="C1027" s="41" t="n"/>
      <c r="D1027" s="41" t="n"/>
      <c r="E1027" s="42" t="inlineStr">
        <is>
          <t>Youngster Calvin (Rematch 4)</t>
        </is>
      </c>
      <c r="F1027" s="41" t="n"/>
      <c r="G1027" s="41" t="n"/>
      <c r="H1027" s="41" t="n"/>
      <c r="I1027" s="41" t="n"/>
      <c r="J1027" s="41" t="n"/>
      <c r="K1027" s="41" t="n"/>
      <c r="L1027" s="41" t="n"/>
      <c r="M1027" s="41" t="n"/>
      <c r="N1027" s="41" t="n"/>
      <c r="O1027" s="41" t="n"/>
      <c r="P1027" s="41" t="n"/>
      <c r="Q1027" s="41" t="n"/>
    </row>
    <row r="1028" ht="69" customHeight="1">
      <c r="E1028" s="43">
        <f>IFERROR(_xlfn.IMAGE("https://play.pokemonshowdown.com/sprites/gen5/swellow.png"),"")</f>
        <v/>
      </c>
      <c r="G1028" s="43">
        <f>IFERROR(_xlfn.IMAGE("https://play.pokemonshowdown.com/sprites/gen5/linoone.png"),"")</f>
        <v/>
      </c>
      <c r="I1028" s="43">
        <f>IFERROR(_xlfn.IMAGE("https://play.pokemonshowdown.com/sprites/gen5/mightyena.png"),"")</f>
        <v/>
      </c>
    </row>
    <row r="1029">
      <c r="E1029" s="45" t="inlineStr">
        <is>
          <t>Lv 34 Swellow</t>
        </is>
      </c>
      <c r="F1029" s="46" t="n"/>
      <c r="G1029" s="45" t="inlineStr">
        <is>
          <t>Lv 32 Linoone</t>
        </is>
      </c>
      <c r="H1029" s="46" t="n"/>
      <c r="I1029" s="45" t="inlineStr">
        <is>
          <t>Lv 36 Mightyena</t>
        </is>
      </c>
      <c r="J1029" s="46" t="n"/>
      <c r="Q1029" s="47" t="inlineStr">
        <is>
          <t>Pokémon</t>
        </is>
      </c>
    </row>
    <row r="1030">
      <c r="E1030" s="48" t="inlineStr">
        <is>
          <t>Adamant</t>
        </is>
      </c>
      <c r="F1030" s="48" t="inlineStr">
        <is>
          <t>Guts</t>
        </is>
      </c>
      <c r="G1030" s="48" t="inlineStr">
        <is>
          <t>Jolly</t>
        </is>
      </c>
      <c r="H1030" s="48" t="inlineStr">
        <is>
          <t>Gluttony</t>
        </is>
      </c>
      <c r="I1030" s="48" t="inlineStr">
        <is>
          <t>Adamant</t>
        </is>
      </c>
      <c r="J1030" s="48" t="inlineStr">
        <is>
          <t>Intimidate</t>
        </is>
      </c>
      <c r="Q1030" s="47" t="inlineStr">
        <is>
          <t>Nature / Ability</t>
        </is>
      </c>
    </row>
    <row r="1031">
      <c r="B1031" s="47" t="inlineStr">
        <is>
          <t>AI Flags:</t>
        </is>
      </c>
      <c r="E1031" s="49" t="inlineStr">
        <is>
          <t>(None)</t>
        </is>
      </c>
      <c r="F1031" s="46" t="n"/>
      <c r="G1031" s="49" t="inlineStr">
        <is>
          <t>(None)</t>
        </is>
      </c>
      <c r="H1031" s="46" t="n"/>
      <c r="I1031" s="49" t="inlineStr">
        <is>
          <t>(None)</t>
        </is>
      </c>
      <c r="J1031" s="46" t="n"/>
      <c r="Q1031" s="47" t="inlineStr">
        <is>
          <t>Item</t>
        </is>
      </c>
    </row>
    <row r="1032">
      <c r="B1032" s="44" t="inlineStr">
        <is>
          <t>Smart Trainer</t>
        </is>
      </c>
      <c r="E1032" s="51" t="inlineStr">
        <is>
          <t>Whirlwind</t>
        </is>
      </c>
      <c r="F1032" s="46" t="n"/>
      <c r="G1032" s="53" t="inlineStr">
        <is>
          <t>Sand Attack</t>
        </is>
      </c>
      <c r="H1032" s="46" t="n"/>
      <c r="I1032" s="50" t="inlineStr">
        <is>
          <t>Bite</t>
        </is>
      </c>
      <c r="J1032" s="46" t="n"/>
      <c r="Q1032" s="47" t="inlineStr">
        <is>
          <t>Moves</t>
        </is>
      </c>
    </row>
    <row r="1033">
      <c r="E1033" s="51" t="inlineStr">
        <is>
          <t>Quick Attack</t>
        </is>
      </c>
      <c r="F1033" s="46" t="n"/>
      <c r="G1033" s="51" t="inlineStr">
        <is>
          <t>Quick Attack</t>
        </is>
      </c>
      <c r="H1033" s="46" t="n"/>
      <c r="I1033" s="51" t="inlineStr">
        <is>
          <t>Odor Sleuth</t>
        </is>
      </c>
      <c r="J1033" s="46" t="n"/>
    </row>
    <row r="1034">
      <c r="E1034" s="60" t="inlineStr">
        <is>
          <t>Aerial Ace</t>
        </is>
      </c>
      <c r="F1034" s="46" t="n"/>
      <c r="G1034" s="66" t="inlineStr">
        <is>
          <t>Iron Tail</t>
        </is>
      </c>
      <c r="H1034" s="46" t="n"/>
      <c r="I1034" s="50" t="inlineStr">
        <is>
          <t>Assurance</t>
        </is>
      </c>
      <c r="J1034" s="46" t="n"/>
    </row>
    <row r="1035">
      <c r="E1035" s="51" t="inlineStr">
        <is>
          <t>Endeavor</t>
        </is>
      </c>
      <c r="F1035" s="46" t="n"/>
      <c r="G1035" s="50" t="inlineStr">
        <is>
          <t>Night Slash</t>
        </is>
      </c>
      <c r="H1035" s="46" t="n"/>
      <c r="I1035" s="52" t="inlineStr">
        <is>
          <t>Thunder Fang</t>
        </is>
      </c>
      <c r="J1035" s="46" t="n"/>
    </row>
    <row r="1037" ht="20" customHeight="1">
      <c r="B1037" s="40" t="inlineStr">
        <is>
          <t>Psychic</t>
        </is>
      </c>
      <c r="C1037" s="41" t="n"/>
      <c r="D1037" s="41" t="n"/>
      <c r="E1037" s="42" t="inlineStr">
        <is>
          <t>Psychic Cameron (Rematch 1)</t>
        </is>
      </c>
      <c r="F1037" s="41" t="n"/>
      <c r="G1037" s="41" t="n"/>
      <c r="H1037" s="41" t="n"/>
      <c r="I1037" s="41" t="n"/>
      <c r="J1037" s="41" t="n"/>
      <c r="K1037" s="41" t="n"/>
      <c r="L1037" s="41" t="n"/>
      <c r="M1037" s="41" t="n"/>
      <c r="N1037" s="41" t="n"/>
      <c r="O1037" s="41" t="n"/>
      <c r="P1037" s="41" t="n"/>
      <c r="Q1037" s="41" t="n"/>
    </row>
    <row r="1038" ht="69" customHeight="1">
      <c r="E1038" s="43">
        <f>IFERROR(_xlfn.IMAGE("https://play.pokemonshowdown.com/sprites/gen5/kadabra.png"),"")</f>
        <v/>
      </c>
      <c r="G1038" s="43">
        <f>IFERROR(_xlfn.IMAGE("https://play.pokemonshowdown.com/sprites/gen5/solrock.png"),"")</f>
        <v/>
      </c>
    </row>
    <row r="1039">
      <c r="E1039" s="45" t="inlineStr">
        <is>
          <t>Lv 33 Kadabra</t>
        </is>
      </c>
      <c r="F1039" s="46" t="n"/>
      <c r="G1039" s="45" t="inlineStr">
        <is>
          <t>Lv 33 Solrock</t>
        </is>
      </c>
      <c r="H1039" s="46" t="n"/>
      <c r="Q1039" s="47" t="inlineStr">
        <is>
          <t>Pokémon</t>
        </is>
      </c>
    </row>
    <row r="1040">
      <c r="E1040" s="48" t="inlineStr">
        <is>
          <t>Modest</t>
        </is>
      </c>
      <c r="F1040" s="48" t="inlineStr">
        <is>
          <t>Magic Guard</t>
        </is>
      </c>
      <c r="G1040" s="48" t="inlineStr">
        <is>
          <t>Adamant</t>
        </is>
      </c>
      <c r="H1040" s="48" t="inlineStr">
        <is>
          <t>Levitate</t>
        </is>
      </c>
      <c r="Q1040" s="47" t="inlineStr">
        <is>
          <t>Nature / Ability</t>
        </is>
      </c>
    </row>
    <row r="1041">
      <c r="B1041" s="47" t="inlineStr">
        <is>
          <t>AI Flags:</t>
        </is>
      </c>
      <c r="E1041" s="49" t="inlineStr">
        <is>
          <t>(None)</t>
        </is>
      </c>
      <c r="F1041" s="46" t="n"/>
      <c r="G1041" s="49" t="inlineStr">
        <is>
          <t>(None)</t>
        </is>
      </c>
      <c r="H1041" s="46" t="n"/>
      <c r="Q1041" s="47" t="inlineStr">
        <is>
          <t>Item</t>
        </is>
      </c>
    </row>
    <row r="1042">
      <c r="B1042" s="44" t="inlineStr">
        <is>
          <t>Smart Trainer</t>
        </is>
      </c>
      <c r="E1042" s="63" t="inlineStr">
        <is>
          <t>Teleport</t>
        </is>
      </c>
      <c r="F1042" s="46" t="n"/>
      <c r="G1042" s="63" t="inlineStr">
        <is>
          <t>Teleport</t>
        </is>
      </c>
      <c r="H1042" s="46" t="n"/>
      <c r="Q1042" s="47" t="inlineStr">
        <is>
          <t>Moves</t>
        </is>
      </c>
    </row>
    <row r="1043">
      <c r="E1043" s="51" t="inlineStr">
        <is>
          <t>Disable</t>
        </is>
      </c>
      <c r="F1043" s="46" t="n"/>
      <c r="G1043" s="58" t="inlineStr">
        <is>
          <t>Will O Wisp</t>
        </is>
      </c>
      <c r="H1043" s="46" t="n"/>
    </row>
    <row r="1044">
      <c r="E1044" s="63" t="inlineStr">
        <is>
          <t>Psybeam</t>
        </is>
      </c>
      <c r="F1044" s="46" t="n"/>
      <c r="G1044" s="63" t="inlineStr">
        <is>
          <t>Psycho Cut</t>
        </is>
      </c>
      <c r="H1044" s="46" t="n"/>
    </row>
    <row r="1045">
      <c r="E1045" s="63" t="inlineStr">
        <is>
          <t>Future Sight</t>
        </is>
      </c>
      <c r="F1045" s="46" t="n"/>
      <c r="G1045" s="62" t="inlineStr">
        <is>
          <t>Rock Slide</t>
        </is>
      </c>
      <c r="H1045" s="46" t="n"/>
    </row>
    <row r="1047" ht="20" customHeight="1">
      <c r="B1047" s="40" t="inlineStr">
        <is>
          <t>Psychic</t>
        </is>
      </c>
      <c r="C1047" s="41" t="n"/>
      <c r="D1047" s="41" t="n"/>
      <c r="E1047" s="42" t="inlineStr">
        <is>
          <t>Psychic Cameron (Rematch 2)</t>
        </is>
      </c>
      <c r="F1047" s="41" t="n"/>
      <c r="G1047" s="41" t="n"/>
      <c r="H1047" s="41" t="n"/>
      <c r="I1047" s="41" t="n"/>
      <c r="J1047" s="41" t="n"/>
      <c r="K1047" s="41" t="n"/>
      <c r="L1047" s="41" t="n"/>
      <c r="M1047" s="41" t="n"/>
      <c r="N1047" s="41" t="n"/>
      <c r="O1047" s="41" t="n"/>
      <c r="P1047" s="41" t="n"/>
      <c r="Q1047" s="41" t="n"/>
    </row>
    <row r="1048" ht="69" customHeight="1">
      <c r="E1048" s="43">
        <f>IFERROR(_xlfn.IMAGE("https://play.pokemonshowdown.com/sprites/gen5/kadabra.png"),"")</f>
        <v/>
      </c>
      <c r="G1048" s="43">
        <f>IFERROR(_xlfn.IMAGE("https://play.pokemonshowdown.com/sprites/gen5/solrock.png"),"")</f>
        <v/>
      </c>
    </row>
    <row r="1049">
      <c r="E1049" s="45" t="inlineStr">
        <is>
          <t>Lv 38 Kadabra</t>
        </is>
      </c>
      <c r="F1049" s="46" t="n"/>
      <c r="G1049" s="45" t="inlineStr">
        <is>
          <t>Lv 38 Solrock</t>
        </is>
      </c>
      <c r="H1049" s="46" t="n"/>
      <c r="Q1049" s="47" t="inlineStr">
        <is>
          <t>Pokémon</t>
        </is>
      </c>
    </row>
    <row r="1050">
      <c r="E1050" s="48" t="inlineStr">
        <is>
          <t>Modest</t>
        </is>
      </c>
      <c r="F1050" s="48" t="inlineStr">
        <is>
          <t>Magic Guard</t>
        </is>
      </c>
      <c r="G1050" s="48" t="inlineStr">
        <is>
          <t>Adamant</t>
        </is>
      </c>
      <c r="H1050" s="48" t="inlineStr">
        <is>
          <t>Levitate</t>
        </is>
      </c>
      <c r="Q1050" s="47" t="inlineStr">
        <is>
          <t>Nature / Ability</t>
        </is>
      </c>
    </row>
    <row r="1051">
      <c r="B1051" s="47" t="inlineStr">
        <is>
          <t>AI Flags:</t>
        </is>
      </c>
      <c r="E1051" s="49" t="inlineStr">
        <is>
          <t>(None)</t>
        </is>
      </c>
      <c r="F1051" s="46" t="n"/>
      <c r="G1051" s="49" t="inlineStr">
        <is>
          <t>(None)</t>
        </is>
      </c>
      <c r="H1051" s="46" t="n"/>
      <c r="Q1051" s="47" t="inlineStr">
        <is>
          <t>Item</t>
        </is>
      </c>
    </row>
    <row r="1052">
      <c r="B1052" s="44" t="inlineStr">
        <is>
          <t>Smart Trainer</t>
        </is>
      </c>
      <c r="E1052" s="63" t="inlineStr">
        <is>
          <t>Psybeam</t>
        </is>
      </c>
      <c r="F1052" s="46" t="n"/>
      <c r="G1052" s="58" t="inlineStr">
        <is>
          <t>Will O Wisp</t>
        </is>
      </c>
      <c r="H1052" s="46" t="n"/>
      <c r="Q1052" s="47" t="inlineStr">
        <is>
          <t>Moves</t>
        </is>
      </c>
    </row>
    <row r="1053">
      <c r="E1053" s="63" t="inlineStr">
        <is>
          <t>Future Sight</t>
        </is>
      </c>
      <c r="F1053" s="46" t="n"/>
      <c r="G1053" s="63" t="inlineStr">
        <is>
          <t>Psycho Cut</t>
        </is>
      </c>
      <c r="H1053" s="46" t="n"/>
    </row>
    <row r="1054">
      <c r="E1054" s="63" t="inlineStr">
        <is>
          <t>Miracle Eye</t>
        </is>
      </c>
      <c r="F1054" s="46" t="n"/>
      <c r="G1054" s="62" t="inlineStr">
        <is>
          <t>Rock Slide</t>
        </is>
      </c>
      <c r="H1054" s="46" t="n"/>
    </row>
    <row r="1055">
      <c r="E1055" s="63" t="inlineStr">
        <is>
          <t>Teleport</t>
        </is>
      </c>
      <c r="F1055" s="46" t="n"/>
      <c r="G1055" s="51" t="inlineStr">
        <is>
          <t>Self Destruct</t>
        </is>
      </c>
      <c r="H1055" s="46" t="n"/>
    </row>
    <row r="1057" ht="20" customHeight="1">
      <c r="B1057" s="40" t="inlineStr">
        <is>
          <t>Psychic</t>
        </is>
      </c>
      <c r="C1057" s="41" t="n"/>
      <c r="D1057" s="41" t="n"/>
      <c r="E1057" s="42" t="inlineStr">
        <is>
          <t>Psychic Cameron (Rematch 3)</t>
        </is>
      </c>
      <c r="F1057" s="41" t="n"/>
      <c r="G1057" s="41" t="n"/>
      <c r="H1057" s="41" t="n"/>
      <c r="I1057" s="41" t="n"/>
      <c r="J1057" s="41" t="n"/>
      <c r="K1057" s="41" t="n"/>
      <c r="L1057" s="41" t="n"/>
      <c r="M1057" s="41" t="n"/>
      <c r="N1057" s="41" t="n"/>
      <c r="O1057" s="41" t="n"/>
      <c r="P1057" s="41" t="n"/>
      <c r="Q1057" s="41" t="n"/>
    </row>
    <row r="1058" ht="69" customHeight="1">
      <c r="E1058" s="43">
        <f>IFERROR(_xlfn.IMAGE("https://play.pokemonshowdown.com/sprites/gen5/kadabra.png"),"")</f>
        <v/>
      </c>
      <c r="G1058" s="43">
        <f>IFERROR(_xlfn.IMAGE("https://play.pokemonshowdown.com/sprites/gen5/solrock.png"),"")</f>
        <v/>
      </c>
    </row>
    <row r="1059">
      <c r="E1059" s="45" t="inlineStr">
        <is>
          <t>Lv 41 Kadabra</t>
        </is>
      </c>
      <c r="F1059" s="46" t="n"/>
      <c r="G1059" s="45" t="inlineStr">
        <is>
          <t>Lv 41 Solrock</t>
        </is>
      </c>
      <c r="H1059" s="46" t="n"/>
      <c r="Q1059" s="47" t="inlineStr">
        <is>
          <t>Pokémon</t>
        </is>
      </c>
    </row>
    <row r="1060">
      <c r="E1060" s="48" t="inlineStr">
        <is>
          <t>Modest</t>
        </is>
      </c>
      <c r="F1060" s="48" t="inlineStr">
        <is>
          <t>Magic Guard</t>
        </is>
      </c>
      <c r="G1060" s="48" t="inlineStr">
        <is>
          <t>Adamant</t>
        </is>
      </c>
      <c r="H1060" s="48" t="inlineStr">
        <is>
          <t>Levitate</t>
        </is>
      </c>
      <c r="Q1060" s="47" t="inlineStr">
        <is>
          <t>Nature / Ability</t>
        </is>
      </c>
    </row>
    <row r="1061">
      <c r="B1061" s="47" t="inlineStr">
        <is>
          <t>AI Flags:</t>
        </is>
      </c>
      <c r="E1061" s="49" t="inlineStr">
        <is>
          <t>(None)</t>
        </is>
      </c>
      <c r="F1061" s="46" t="n"/>
      <c r="G1061" s="49" t="inlineStr">
        <is>
          <t>(None)</t>
        </is>
      </c>
      <c r="H1061" s="46" t="n"/>
      <c r="Q1061" s="47" t="inlineStr">
        <is>
          <t>Item</t>
        </is>
      </c>
    </row>
    <row r="1062">
      <c r="B1062" s="44" t="inlineStr">
        <is>
          <t>Smart Trainer</t>
        </is>
      </c>
      <c r="E1062" s="63" t="inlineStr">
        <is>
          <t>Future Sight</t>
        </is>
      </c>
      <c r="F1062" s="46" t="n"/>
      <c r="G1062" s="58" t="inlineStr">
        <is>
          <t>Will O Wisp</t>
        </is>
      </c>
      <c r="H1062" s="46" t="n"/>
      <c r="Q1062" s="47" t="inlineStr">
        <is>
          <t>Moves</t>
        </is>
      </c>
    </row>
    <row r="1063">
      <c r="E1063" s="63" t="inlineStr">
        <is>
          <t>Miracle Eye</t>
        </is>
      </c>
      <c r="F1063" s="46" t="n"/>
      <c r="G1063" s="63" t="inlineStr">
        <is>
          <t>Psycho Cut</t>
        </is>
      </c>
      <c r="H1063" s="46" t="n"/>
    </row>
    <row r="1064">
      <c r="E1064" s="63" t="inlineStr">
        <is>
          <t>Teleport</t>
        </is>
      </c>
      <c r="F1064" s="46" t="n"/>
      <c r="G1064" s="62" t="inlineStr">
        <is>
          <t>Rock Slide</t>
        </is>
      </c>
      <c r="H1064" s="46" t="n"/>
    </row>
    <row r="1065">
      <c r="E1065" s="63" t="inlineStr">
        <is>
          <t>Psychic</t>
        </is>
      </c>
      <c r="F1065" s="46" t="n"/>
      <c r="G1065" s="51" t="inlineStr">
        <is>
          <t>Self Destruct</t>
        </is>
      </c>
      <c r="H1065" s="46" t="n"/>
    </row>
    <row r="1067" ht="20" customHeight="1">
      <c r="B1067" s="40" t="inlineStr">
        <is>
          <t>Psychic</t>
        </is>
      </c>
      <c r="C1067" s="41" t="n"/>
      <c r="D1067" s="41" t="n"/>
      <c r="E1067" s="42" t="inlineStr">
        <is>
          <t>Psychic Cameron (Rematch 4)</t>
        </is>
      </c>
      <c r="F1067" s="41" t="n"/>
      <c r="G1067" s="41" t="n"/>
      <c r="H1067" s="41" t="n"/>
      <c r="I1067" s="41" t="n"/>
      <c r="J1067" s="41" t="n"/>
      <c r="K1067" s="41" t="n"/>
      <c r="L1067" s="41" t="n"/>
      <c r="M1067" s="41" t="n"/>
      <c r="N1067" s="41" t="n"/>
      <c r="O1067" s="41" t="n"/>
      <c r="P1067" s="41" t="n"/>
      <c r="Q1067" s="41" t="n"/>
    </row>
    <row r="1068" ht="69" customHeight="1">
      <c r="E1068" s="43">
        <f>IFERROR(_xlfn.IMAGE("https://play.pokemonshowdown.com/sprites/gen5/solrock.png"),"")</f>
        <v/>
      </c>
      <c r="G1068" s="43">
        <f>IFERROR(_xlfn.IMAGE("https://play.pokemonshowdown.com/sprites/gen5/alakazam.png"),"")</f>
        <v/>
      </c>
    </row>
    <row r="1069">
      <c r="E1069" s="45" t="inlineStr">
        <is>
          <t>Lv 45 Solrock</t>
        </is>
      </c>
      <c r="F1069" s="46" t="n"/>
      <c r="G1069" s="45" t="inlineStr">
        <is>
          <t>Lv 45 Alakazam</t>
        </is>
      </c>
      <c r="H1069" s="46" t="n"/>
      <c r="Q1069" s="47" t="inlineStr">
        <is>
          <t>Pokémon</t>
        </is>
      </c>
    </row>
    <row r="1070">
      <c r="E1070" s="48" t="inlineStr">
        <is>
          <t>Adamant</t>
        </is>
      </c>
      <c r="F1070" s="48" t="inlineStr">
        <is>
          <t>Levitate</t>
        </is>
      </c>
      <c r="G1070" s="48" t="inlineStr">
        <is>
          <t>Modest</t>
        </is>
      </c>
      <c r="H1070" s="48" t="inlineStr">
        <is>
          <t>Magic Guard</t>
        </is>
      </c>
      <c r="Q1070" s="47" t="inlineStr">
        <is>
          <t>Nature / Ability</t>
        </is>
      </c>
    </row>
    <row r="1071">
      <c r="B1071" s="47" t="inlineStr">
        <is>
          <t>AI Flags:</t>
        </is>
      </c>
      <c r="E1071" s="49" t="inlineStr">
        <is>
          <t>(None)</t>
        </is>
      </c>
      <c r="F1071" s="46" t="n"/>
      <c r="G1071" s="49" t="inlineStr">
        <is>
          <t>(None)</t>
        </is>
      </c>
      <c r="H1071" s="46" t="n"/>
      <c r="Q1071" s="47" t="inlineStr">
        <is>
          <t>Item</t>
        </is>
      </c>
    </row>
    <row r="1072">
      <c r="B1072" s="44" t="inlineStr">
        <is>
          <t>Smart Trainer</t>
        </is>
      </c>
      <c r="E1072" s="62" t="inlineStr">
        <is>
          <t>Rock Slide</t>
        </is>
      </c>
      <c r="F1072" s="46" t="n"/>
      <c r="G1072" s="63" t="inlineStr">
        <is>
          <t>Miracle Eye</t>
        </is>
      </c>
      <c r="H1072" s="46" t="n"/>
      <c r="Q1072" s="47" t="inlineStr">
        <is>
          <t>Moves</t>
        </is>
      </c>
    </row>
    <row r="1073">
      <c r="E1073" s="51" t="inlineStr">
        <is>
          <t>Self Destruct</t>
        </is>
      </c>
      <c r="F1073" s="46" t="n"/>
      <c r="G1073" s="63" t="inlineStr">
        <is>
          <t>Teleport</t>
        </is>
      </c>
      <c r="H1073" s="46" t="n"/>
    </row>
    <row r="1074">
      <c r="E1074" s="63" t="inlineStr">
        <is>
          <t>Zen Headbutt</t>
        </is>
      </c>
      <c r="F1074" s="46" t="n"/>
      <c r="G1074" s="63" t="inlineStr">
        <is>
          <t>Psychic</t>
        </is>
      </c>
      <c r="H1074" s="46" t="n"/>
    </row>
    <row r="1075">
      <c r="E1075" s="53" t="inlineStr">
        <is>
          <t>Earthquake</t>
        </is>
      </c>
      <c r="F1075" s="46" t="n"/>
      <c r="G1075" s="51" t="inlineStr">
        <is>
          <t>Recover</t>
        </is>
      </c>
      <c r="H1075" s="46" t="n"/>
    </row>
    <row r="1077" ht="20" customHeight="1">
      <c r="B1077" s="40" t="inlineStr">
        <is>
          <t>Pkmn Ranger</t>
        </is>
      </c>
      <c r="C1077" s="41" t="n"/>
      <c r="D1077" s="41" t="n"/>
      <c r="E1077" s="42" t="inlineStr">
        <is>
          <t>Pkmn Ranger Catherine (Rematch 1)</t>
        </is>
      </c>
      <c r="F1077" s="41" t="n"/>
      <c r="G1077" s="41" t="n"/>
      <c r="H1077" s="41" t="n"/>
      <c r="I1077" s="41" t="n"/>
      <c r="J1077" s="41" t="n"/>
      <c r="K1077" s="41" t="n"/>
      <c r="L1077" s="41" t="n"/>
      <c r="M1077" s="41" t="n"/>
      <c r="N1077" s="41" t="n"/>
      <c r="O1077" s="41" t="n"/>
      <c r="P1077" s="41" t="n"/>
      <c r="Q1077" s="41" t="n"/>
    </row>
    <row r="1078" ht="69" customHeight="1">
      <c r="E1078" s="43">
        <f>IFERROR(_xlfn.IMAGE("https://play.pokemonshowdown.com/sprites/gen5/gloom.png"),"")</f>
        <v/>
      </c>
      <c r="G1078" s="43">
        <f>IFERROR(_xlfn.IMAGE("https://play.pokemonshowdown.com/sprites/gen5/roselia.png"),"")</f>
        <v/>
      </c>
      <c r="Q1078" s="44" t="inlineStr">
        <is>
          <t>Items: Full Restore</t>
        </is>
      </c>
    </row>
    <row r="1079">
      <c r="E1079" s="45" t="inlineStr">
        <is>
          <t>Lv 30 Gloom</t>
        </is>
      </c>
      <c r="F1079" s="46" t="n"/>
      <c r="G1079" s="45" t="inlineStr">
        <is>
          <t>Lv 30 Roselia</t>
        </is>
      </c>
      <c r="H1079" s="46" t="n"/>
      <c r="Q1079" s="47" t="inlineStr">
        <is>
          <t>Pokémon</t>
        </is>
      </c>
    </row>
    <row r="1080">
      <c r="E1080" s="48" t="inlineStr">
        <is>
          <t>Modest</t>
        </is>
      </c>
      <c r="F1080" s="48" t="inlineStr">
        <is>
          <t>Chlorophyll</t>
        </is>
      </c>
      <c r="G1080" s="48" t="inlineStr">
        <is>
          <t>Modest</t>
        </is>
      </c>
      <c r="H1080" s="48" t="inlineStr">
        <is>
          <t>Natural Cure</t>
        </is>
      </c>
      <c r="Q1080" s="47" t="inlineStr">
        <is>
          <t>Nature / Ability</t>
        </is>
      </c>
    </row>
    <row r="1081">
      <c r="B1081" s="47" t="inlineStr">
        <is>
          <t>AI Flags:</t>
        </is>
      </c>
      <c r="E1081" s="49" t="inlineStr">
        <is>
          <t>(None)</t>
        </is>
      </c>
      <c r="F1081" s="46" t="n"/>
      <c r="G1081" s="49" t="inlineStr">
        <is>
          <t>(None)</t>
        </is>
      </c>
      <c r="H1081" s="46" t="n"/>
      <c r="Q1081" s="47" t="inlineStr">
        <is>
          <t>Item</t>
        </is>
      </c>
    </row>
    <row r="1082">
      <c r="B1082" s="44" t="inlineStr">
        <is>
          <t>Smart Trainer</t>
        </is>
      </c>
      <c r="E1082" s="59" t="inlineStr">
        <is>
          <t>Magical Leaf</t>
        </is>
      </c>
      <c r="F1082" s="46" t="n"/>
      <c r="G1082" s="51" t="inlineStr">
        <is>
          <t>Double Slap</t>
        </is>
      </c>
      <c r="H1082" s="46" t="n"/>
      <c r="Q1082" s="47" t="inlineStr">
        <is>
          <t>Moves</t>
        </is>
      </c>
    </row>
    <row r="1083">
      <c r="E1083" s="59" t="inlineStr">
        <is>
          <t>Stun Spore</t>
        </is>
      </c>
      <c r="F1083" s="46" t="n"/>
      <c r="G1083" s="54" t="inlineStr">
        <is>
          <t>Pin Missile</t>
        </is>
      </c>
      <c r="H1083" s="46" t="n"/>
    </row>
    <row r="1084">
      <c r="E1084" s="55" t="inlineStr">
        <is>
          <t>Sludge</t>
        </is>
      </c>
      <c r="F1084" s="46" t="n"/>
      <c r="G1084" s="55" t="inlineStr">
        <is>
          <t>Toxic</t>
        </is>
      </c>
      <c r="H1084" s="46" t="n"/>
    </row>
    <row r="1085">
      <c r="E1085" s="59" t="inlineStr">
        <is>
          <t>Mega Drain</t>
        </is>
      </c>
      <c r="F1085" s="46" t="n"/>
      <c r="G1085" s="59" t="inlineStr">
        <is>
          <t>Magical Leaf</t>
        </is>
      </c>
      <c r="H1085" s="46" t="n"/>
    </row>
    <row r="1087" ht="20" customHeight="1">
      <c r="B1087" s="40" t="inlineStr">
        <is>
          <t>Pkmn Ranger</t>
        </is>
      </c>
      <c r="C1087" s="41" t="n"/>
      <c r="D1087" s="41" t="n"/>
      <c r="E1087" s="42" t="inlineStr">
        <is>
          <t>Pkmn Ranger Catherine (Rematch 2)</t>
        </is>
      </c>
      <c r="F1087" s="41" t="n"/>
      <c r="G1087" s="41" t="n"/>
      <c r="H1087" s="41" t="n"/>
      <c r="I1087" s="41" t="n"/>
      <c r="J1087" s="41" t="n"/>
      <c r="K1087" s="41" t="n"/>
      <c r="L1087" s="41" t="n"/>
      <c r="M1087" s="41" t="n"/>
      <c r="N1087" s="41" t="n"/>
      <c r="O1087" s="41" t="n"/>
      <c r="P1087" s="41" t="n"/>
      <c r="Q1087" s="41" t="n"/>
    </row>
    <row r="1088" ht="69" customHeight="1">
      <c r="E1088" s="43">
        <f>IFERROR(_xlfn.IMAGE("https://play.pokemonshowdown.com/sprites/gen5/gloom.png"),"")</f>
        <v/>
      </c>
      <c r="G1088" s="43">
        <f>IFERROR(_xlfn.IMAGE("https://play.pokemonshowdown.com/sprites/gen5/roselia.png"),"")</f>
        <v/>
      </c>
      <c r="Q1088" s="44" t="inlineStr">
        <is>
          <t>Items: Full Restore</t>
        </is>
      </c>
    </row>
    <row r="1089">
      <c r="E1089" s="45" t="inlineStr">
        <is>
          <t>Lv 33 Gloom</t>
        </is>
      </c>
      <c r="F1089" s="46" t="n"/>
      <c r="G1089" s="45" t="inlineStr">
        <is>
          <t>Lv 33 Roselia</t>
        </is>
      </c>
      <c r="H1089" s="46" t="n"/>
      <c r="Q1089" s="47" t="inlineStr">
        <is>
          <t>Pokémon</t>
        </is>
      </c>
    </row>
    <row r="1090">
      <c r="E1090" s="48" t="inlineStr">
        <is>
          <t>Modest</t>
        </is>
      </c>
      <c r="F1090" s="48" t="inlineStr">
        <is>
          <t>Chlorophyll</t>
        </is>
      </c>
      <c r="G1090" s="48" t="inlineStr">
        <is>
          <t>Modest</t>
        </is>
      </c>
      <c r="H1090" s="48" t="inlineStr">
        <is>
          <t>Natural Cure</t>
        </is>
      </c>
      <c r="Q1090" s="47" t="inlineStr">
        <is>
          <t>Nature / Ability</t>
        </is>
      </c>
    </row>
    <row r="1091">
      <c r="B1091" s="47" t="inlineStr">
        <is>
          <t>AI Flags:</t>
        </is>
      </c>
      <c r="E1091" s="49" t="inlineStr">
        <is>
          <t>(None)</t>
        </is>
      </c>
      <c r="F1091" s="46" t="n"/>
      <c r="G1091" s="49" t="inlineStr">
        <is>
          <t>(None)</t>
        </is>
      </c>
      <c r="H1091" s="46" t="n"/>
      <c r="Q1091" s="47" t="inlineStr">
        <is>
          <t>Item</t>
        </is>
      </c>
    </row>
    <row r="1092">
      <c r="B1092" s="44" t="inlineStr">
        <is>
          <t>Smart Trainer</t>
        </is>
      </c>
      <c r="E1092" s="59" t="inlineStr">
        <is>
          <t>Magical Leaf</t>
        </is>
      </c>
      <c r="F1092" s="46" t="n"/>
      <c r="G1092" s="55" t="inlineStr">
        <is>
          <t>Toxic</t>
        </is>
      </c>
      <c r="H1092" s="46" t="n"/>
      <c r="Q1092" s="47" t="inlineStr">
        <is>
          <t>Moves</t>
        </is>
      </c>
    </row>
    <row r="1093">
      <c r="E1093" s="59" t="inlineStr">
        <is>
          <t>Stun Spore</t>
        </is>
      </c>
      <c r="F1093" s="46" t="n"/>
      <c r="G1093" s="59" t="inlineStr">
        <is>
          <t>Magical Leaf</t>
        </is>
      </c>
      <c r="H1093" s="46" t="n"/>
    </row>
    <row r="1094">
      <c r="E1094" s="55" t="inlineStr">
        <is>
          <t>Sludge</t>
        </is>
      </c>
      <c r="F1094" s="46" t="n"/>
      <c r="G1094" s="55" t="inlineStr">
        <is>
          <t>Poison Jab</t>
        </is>
      </c>
      <c r="H1094" s="46" t="n"/>
    </row>
    <row r="1095">
      <c r="E1095" s="59" t="inlineStr">
        <is>
          <t>Mega Drain</t>
        </is>
      </c>
      <c r="F1095" s="46" t="n"/>
      <c r="G1095" s="59" t="inlineStr">
        <is>
          <t>Needle Arm</t>
        </is>
      </c>
      <c r="H1095" s="46" t="n"/>
    </row>
    <row r="1097" ht="20" customHeight="1">
      <c r="B1097" s="40" t="inlineStr">
        <is>
          <t>Pkmn Ranger</t>
        </is>
      </c>
      <c r="C1097" s="41" t="n"/>
      <c r="D1097" s="41" t="n"/>
      <c r="E1097" s="42" t="inlineStr">
        <is>
          <t>Pkmn Ranger Catherine (Rematch 3)</t>
        </is>
      </c>
      <c r="F1097" s="41" t="n"/>
      <c r="G1097" s="41" t="n"/>
      <c r="H1097" s="41" t="n"/>
      <c r="I1097" s="41" t="n"/>
      <c r="J1097" s="41" t="n"/>
      <c r="K1097" s="41" t="n"/>
      <c r="L1097" s="41" t="n"/>
      <c r="M1097" s="41" t="n"/>
      <c r="N1097" s="41" t="n"/>
      <c r="O1097" s="41" t="n"/>
      <c r="P1097" s="41" t="n"/>
      <c r="Q1097" s="41" t="n"/>
    </row>
    <row r="1098" ht="69" customHeight="1">
      <c r="E1098" s="43">
        <f>IFERROR(_xlfn.IMAGE("https://play.pokemonshowdown.com/sprites/gen5/gloom.png"),"")</f>
        <v/>
      </c>
      <c r="G1098" s="43">
        <f>IFERROR(_xlfn.IMAGE("https://play.pokemonshowdown.com/sprites/gen5/roselia.png"),"")</f>
        <v/>
      </c>
      <c r="Q1098" s="44" t="inlineStr">
        <is>
          <t>Items: Full Restore</t>
        </is>
      </c>
    </row>
    <row r="1099">
      <c r="E1099" s="45" t="inlineStr">
        <is>
          <t>Lv 36 Gloom</t>
        </is>
      </c>
      <c r="F1099" s="46" t="n"/>
      <c r="G1099" s="45" t="inlineStr">
        <is>
          <t>Lv 36 Roselia</t>
        </is>
      </c>
      <c r="H1099" s="46" t="n"/>
      <c r="Q1099" s="47" t="inlineStr">
        <is>
          <t>Pokémon</t>
        </is>
      </c>
    </row>
    <row r="1100">
      <c r="E1100" s="48" t="inlineStr">
        <is>
          <t>Modest</t>
        </is>
      </c>
      <c r="F1100" s="48" t="inlineStr">
        <is>
          <t>Chlorophyll</t>
        </is>
      </c>
      <c r="G1100" s="48" t="inlineStr">
        <is>
          <t>Modest</t>
        </is>
      </c>
      <c r="H1100" s="48" t="inlineStr">
        <is>
          <t>Natural Cure</t>
        </is>
      </c>
      <c r="Q1100" s="47" t="inlineStr">
        <is>
          <t>Nature / Ability</t>
        </is>
      </c>
    </row>
    <row r="1101">
      <c r="B1101" s="47" t="inlineStr">
        <is>
          <t>AI Flags:</t>
        </is>
      </c>
      <c r="E1101" s="49" t="inlineStr">
        <is>
          <t>(None)</t>
        </is>
      </c>
      <c r="F1101" s="46" t="n"/>
      <c r="G1101" s="49" t="inlineStr">
        <is>
          <t>(None)</t>
        </is>
      </c>
      <c r="H1101" s="46" t="n"/>
      <c r="Q1101" s="47" t="inlineStr">
        <is>
          <t>Item</t>
        </is>
      </c>
    </row>
    <row r="1102">
      <c r="B1102" s="44" t="inlineStr">
        <is>
          <t>Smart Trainer</t>
        </is>
      </c>
      <c r="E1102" s="59" t="inlineStr">
        <is>
          <t>Stun Spore</t>
        </is>
      </c>
      <c r="F1102" s="46" t="n"/>
      <c r="G1102" s="55" t="inlineStr">
        <is>
          <t>Toxic</t>
        </is>
      </c>
      <c r="H1102" s="46" t="n"/>
      <c r="Q1102" s="47" t="inlineStr">
        <is>
          <t>Moves</t>
        </is>
      </c>
    </row>
    <row r="1103">
      <c r="E1103" s="55" t="inlineStr">
        <is>
          <t>Sludge</t>
        </is>
      </c>
      <c r="F1103" s="46" t="n"/>
      <c r="G1103" s="59" t="inlineStr">
        <is>
          <t>Magical Leaf</t>
        </is>
      </c>
      <c r="H1103" s="46" t="n"/>
    </row>
    <row r="1104">
      <c r="E1104" s="59" t="inlineStr">
        <is>
          <t>Mega Drain</t>
        </is>
      </c>
      <c r="F1104" s="46" t="n"/>
      <c r="G1104" s="55" t="inlineStr">
        <is>
          <t>Poison Jab</t>
        </is>
      </c>
      <c r="H1104" s="46" t="n"/>
    </row>
    <row r="1105">
      <c r="E1105" s="59" t="inlineStr">
        <is>
          <t>Sleep Powder</t>
        </is>
      </c>
      <c r="F1105" s="46" t="n"/>
      <c r="G1105" s="59" t="inlineStr">
        <is>
          <t>Needle Arm</t>
        </is>
      </c>
      <c r="H1105" s="46" t="n"/>
    </row>
    <row r="1107" ht="20" customHeight="1">
      <c r="B1107" s="40" t="inlineStr">
        <is>
          <t>Pkmn Ranger</t>
        </is>
      </c>
      <c r="C1107" s="41" t="n"/>
      <c r="D1107" s="41" t="n"/>
      <c r="E1107" s="42" t="inlineStr">
        <is>
          <t>Pkmn Ranger Catherine (Rematch 4)</t>
        </is>
      </c>
      <c r="F1107" s="41" t="n"/>
      <c r="G1107" s="41" t="n"/>
      <c r="H1107" s="41" t="n"/>
      <c r="I1107" s="41" t="n"/>
      <c r="J1107" s="41" t="n"/>
      <c r="K1107" s="41" t="n"/>
      <c r="L1107" s="41" t="n"/>
      <c r="M1107" s="41" t="n"/>
      <c r="N1107" s="41" t="n"/>
      <c r="O1107" s="41" t="n"/>
      <c r="P1107" s="41" t="n"/>
      <c r="Q1107" s="41" t="n"/>
    </row>
    <row r="1108" ht="69" customHeight="1">
      <c r="E1108" s="43">
        <f>IFERROR(_xlfn.IMAGE("https://play.pokemonshowdown.com/sprites/gen5/bellossom.png"),"")</f>
        <v/>
      </c>
      <c r="G1108" s="43">
        <f>IFERROR(_xlfn.IMAGE("https://play.pokemonshowdown.com/sprites/gen5/roselia.png"),"")</f>
        <v/>
      </c>
      <c r="Q1108" s="44" t="inlineStr">
        <is>
          <t>Items: Full Restore</t>
        </is>
      </c>
    </row>
    <row r="1109">
      <c r="E1109" s="45" t="inlineStr">
        <is>
          <t>Lv 39 Bellossom</t>
        </is>
      </c>
      <c r="F1109" s="46" t="n"/>
      <c r="G1109" s="45" t="inlineStr">
        <is>
          <t>Lv 39 Roselia</t>
        </is>
      </c>
      <c r="H1109" s="46" t="n"/>
      <c r="Q1109" s="47" t="inlineStr">
        <is>
          <t>Pokémon</t>
        </is>
      </c>
    </row>
    <row r="1110">
      <c r="E1110" s="48" t="inlineStr">
        <is>
          <t>Modest</t>
        </is>
      </c>
      <c r="F1110" s="48" t="inlineStr">
        <is>
          <t>Chlorophyll</t>
        </is>
      </c>
      <c r="G1110" s="48" t="inlineStr">
        <is>
          <t>Modest</t>
        </is>
      </c>
      <c r="H1110" s="48" t="inlineStr">
        <is>
          <t>Natural Cure</t>
        </is>
      </c>
      <c r="Q1110" s="47" t="inlineStr">
        <is>
          <t>Nature / Ability</t>
        </is>
      </c>
    </row>
    <row r="1111">
      <c r="B1111" s="47" t="inlineStr">
        <is>
          <t>AI Flags:</t>
        </is>
      </c>
      <c r="E1111" s="49" t="inlineStr">
        <is>
          <t>(None)</t>
        </is>
      </c>
      <c r="F1111" s="46" t="n"/>
      <c r="G1111" s="49" t="inlineStr">
        <is>
          <t>(None)</t>
        </is>
      </c>
      <c r="H1111" s="46" t="n"/>
      <c r="Q1111" s="47" t="inlineStr">
        <is>
          <t>Item</t>
        </is>
      </c>
    </row>
    <row r="1112">
      <c r="B1112" s="44" t="inlineStr">
        <is>
          <t>Smart Trainer</t>
        </is>
      </c>
      <c r="E1112" s="51" t="inlineStr">
        <is>
          <t>Sweet Scent</t>
        </is>
      </c>
      <c r="F1112" s="46" t="n"/>
      <c r="G1112" s="55" t="inlineStr">
        <is>
          <t>Toxic</t>
        </is>
      </c>
      <c r="H1112" s="46" t="n"/>
      <c r="Q1112" s="47" t="inlineStr">
        <is>
          <t>Moves</t>
        </is>
      </c>
    </row>
    <row r="1113">
      <c r="E1113" s="59" t="inlineStr">
        <is>
          <t>Stun Spore</t>
        </is>
      </c>
      <c r="F1113" s="46" t="n"/>
      <c r="G1113" s="59" t="inlineStr">
        <is>
          <t>Magical Leaf</t>
        </is>
      </c>
      <c r="H1113" s="46" t="n"/>
    </row>
    <row r="1114">
      <c r="E1114" s="59" t="inlineStr">
        <is>
          <t>Sleep Powder</t>
        </is>
      </c>
      <c r="F1114" s="46" t="n"/>
      <c r="G1114" s="55" t="inlineStr">
        <is>
          <t>Poison Jab</t>
        </is>
      </c>
      <c r="H1114" s="46" t="n"/>
    </row>
    <row r="1115">
      <c r="E1115" s="59" t="inlineStr">
        <is>
          <t>Magical Leaf</t>
        </is>
      </c>
      <c r="F1115" s="46" t="n"/>
      <c r="G1115" s="59" t="inlineStr">
        <is>
          <t>Needle Arm</t>
        </is>
      </c>
      <c r="H1115" s="46" t="n"/>
    </row>
    <row r="1117" ht="20" customHeight="1">
      <c r="B1117" s="40" t="inlineStr">
        <is>
          <t>Lady</t>
        </is>
      </c>
      <c r="C1117" s="41" t="n"/>
      <c r="D1117" s="41" t="n"/>
      <c r="E1117" s="42" t="inlineStr">
        <is>
          <t>Lady Cindy (Rematch 1)</t>
        </is>
      </c>
      <c r="F1117" s="41" t="n"/>
      <c r="G1117" s="41" t="n"/>
      <c r="H1117" s="41" t="n"/>
      <c r="I1117" s="41" t="n"/>
      <c r="J1117" s="41" t="n"/>
      <c r="K1117" s="41" t="n"/>
      <c r="L1117" s="41" t="n"/>
      <c r="M1117" s="41" t="n"/>
      <c r="N1117" s="41" t="n"/>
      <c r="O1117" s="41" t="n"/>
      <c r="P1117" s="41" t="n"/>
      <c r="Q1117" s="41" t="n"/>
    </row>
    <row r="1118" ht="69" customHeight="1">
      <c r="E1118" s="43">
        <f>IFERROR(_xlfn.IMAGE("https://play.pokemonshowdown.com/sprites/gen5/zigzagoon.png"),"")</f>
        <v/>
      </c>
      <c r="Q1118" s="44" t="inlineStr">
        <is>
          <t>Items: Full Restore</t>
        </is>
      </c>
    </row>
    <row r="1119">
      <c r="E1119" s="45" t="inlineStr">
        <is>
          <t>Lv 11 Zigzagoon</t>
        </is>
      </c>
      <c r="F1119" s="46" t="n"/>
      <c r="Q1119" s="47" t="inlineStr">
        <is>
          <t>Pokémon</t>
        </is>
      </c>
    </row>
    <row r="1120">
      <c r="E1120" s="48" t="inlineStr">
        <is>
          <t>Adamant</t>
        </is>
      </c>
      <c r="F1120" s="48" t="inlineStr">
        <is>
          <t>Gluttony</t>
        </is>
      </c>
      <c r="Q1120" s="47" t="inlineStr">
        <is>
          <t>Nature / Ability</t>
        </is>
      </c>
    </row>
    <row r="1121">
      <c r="B1121" s="47" t="inlineStr">
        <is>
          <t>AI Flags:</t>
        </is>
      </c>
      <c r="E1121" s="49" t="inlineStr">
        <is>
          <t>Nugget</t>
        </is>
      </c>
      <c r="F1121" s="46" t="n"/>
      <c r="Q1121" s="47" t="inlineStr">
        <is>
          <t>Item</t>
        </is>
      </c>
    </row>
    <row r="1122">
      <c r="B1122" s="44" t="inlineStr">
        <is>
          <t>Smart Trainer</t>
        </is>
      </c>
      <c r="E1122" s="51" t="inlineStr">
        <is>
          <t>Tackle</t>
        </is>
      </c>
      <c r="F1122" s="46" t="n"/>
      <c r="Q1122" s="47" t="inlineStr">
        <is>
          <t>Moves</t>
        </is>
      </c>
    </row>
    <row r="1123">
      <c r="E1123" s="51" t="inlineStr">
        <is>
          <t>Tail Whip</t>
        </is>
      </c>
      <c r="F1123" s="46" t="n"/>
    </row>
    <row r="1124">
      <c r="E1124" s="56" t="inlineStr">
        <is>
          <t>-</t>
        </is>
      </c>
      <c r="F1124" s="46" t="n"/>
    </row>
    <row r="1125">
      <c r="E1125" s="56" t="inlineStr">
        <is>
          <t>-</t>
        </is>
      </c>
      <c r="F1125" s="46" t="n"/>
    </row>
    <row r="1127" ht="20" customHeight="1">
      <c r="B1127" s="40" t="inlineStr">
        <is>
          <t>Lady</t>
        </is>
      </c>
      <c r="C1127" s="41" t="n"/>
      <c r="D1127" s="41" t="n"/>
      <c r="E1127" s="42" t="inlineStr">
        <is>
          <t>Lady Cindy (Rematch 2)</t>
        </is>
      </c>
      <c r="F1127" s="41" t="n"/>
      <c r="G1127" s="41" t="n"/>
      <c r="H1127" s="41" t="n"/>
      <c r="I1127" s="41" t="n"/>
      <c r="J1127" s="41" t="n"/>
      <c r="K1127" s="41" t="n"/>
      <c r="L1127" s="41" t="n"/>
      <c r="M1127" s="41" t="n"/>
      <c r="N1127" s="41" t="n"/>
      <c r="O1127" s="41" t="n"/>
      <c r="P1127" s="41" t="n"/>
      <c r="Q1127" s="41" t="n"/>
    </row>
    <row r="1128" ht="69" customHeight="1">
      <c r="E1128" s="43">
        <f>IFERROR(_xlfn.IMAGE("https://play.pokemonshowdown.com/sprites/gen5/linoone.png"),"")</f>
        <v/>
      </c>
      <c r="Q1128" s="44" t="inlineStr">
        <is>
          <t>Items: Full Restore</t>
        </is>
      </c>
    </row>
    <row r="1129">
      <c r="E1129" s="45" t="inlineStr">
        <is>
          <t>Lv 27 Linoone</t>
        </is>
      </c>
      <c r="F1129" s="46" t="n"/>
      <c r="Q1129" s="47" t="inlineStr">
        <is>
          <t>Pokémon</t>
        </is>
      </c>
    </row>
    <row r="1130">
      <c r="E1130" s="48" t="inlineStr">
        <is>
          <t>Jolly</t>
        </is>
      </c>
      <c r="F1130" s="48" t="inlineStr">
        <is>
          <t>Gluttony</t>
        </is>
      </c>
      <c r="Q1130" s="47" t="inlineStr">
        <is>
          <t>Nature / Ability</t>
        </is>
      </c>
    </row>
    <row r="1131">
      <c r="B1131" s="47" t="inlineStr">
        <is>
          <t>AI Flags:</t>
        </is>
      </c>
      <c r="E1131" s="49" t="inlineStr">
        <is>
          <t>Nugget</t>
        </is>
      </c>
      <c r="F1131" s="46" t="n"/>
      <c r="Q1131" s="47" t="inlineStr">
        <is>
          <t>Item</t>
        </is>
      </c>
    </row>
    <row r="1132">
      <c r="B1132" s="44" t="inlineStr">
        <is>
          <t>Smart Trainer</t>
        </is>
      </c>
      <c r="E1132" s="51" t="inlineStr">
        <is>
          <t>Headbutt</t>
        </is>
      </c>
      <c r="F1132" s="46" t="n"/>
      <c r="Q1132" s="47" t="inlineStr">
        <is>
          <t>Moves</t>
        </is>
      </c>
    </row>
    <row r="1133">
      <c r="E1133" s="53" t="inlineStr">
        <is>
          <t>Sand Attack</t>
        </is>
      </c>
      <c r="F1133" s="46" t="n"/>
    </row>
    <row r="1134">
      <c r="E1134" s="51" t="inlineStr">
        <is>
          <t>Quick Attack</t>
        </is>
      </c>
      <c r="F1134" s="46" t="n"/>
    </row>
    <row r="1135">
      <c r="E1135" s="66" t="inlineStr">
        <is>
          <t>Iron Tail</t>
        </is>
      </c>
      <c r="F1135" s="46" t="n"/>
    </row>
    <row r="1137" ht="20" customHeight="1">
      <c r="B1137" s="40" t="inlineStr">
        <is>
          <t>Lady</t>
        </is>
      </c>
      <c r="C1137" s="41" t="n"/>
      <c r="D1137" s="41" t="n"/>
      <c r="E1137" s="42" t="inlineStr">
        <is>
          <t>Lady Cindy (Rematch 3)</t>
        </is>
      </c>
      <c r="F1137" s="41" t="n"/>
      <c r="G1137" s="41" t="n"/>
      <c r="H1137" s="41" t="n"/>
      <c r="I1137" s="41" t="n"/>
      <c r="J1137" s="41" t="n"/>
      <c r="K1137" s="41" t="n"/>
      <c r="L1137" s="41" t="n"/>
      <c r="M1137" s="41" t="n"/>
      <c r="N1137" s="41" t="n"/>
      <c r="O1137" s="41" t="n"/>
      <c r="P1137" s="41" t="n"/>
      <c r="Q1137" s="41" t="n"/>
    </row>
    <row r="1138" ht="69" customHeight="1">
      <c r="E1138" s="43">
        <f>IFERROR(_xlfn.IMAGE("https://play.pokemonshowdown.com/sprites/gen5/linoone.png"),"")</f>
        <v/>
      </c>
      <c r="Q1138" s="44" t="inlineStr">
        <is>
          <t>Items: Full Restore</t>
        </is>
      </c>
    </row>
    <row r="1139">
      <c r="E1139" s="45" t="inlineStr">
        <is>
          <t>Lv 30 Linoone</t>
        </is>
      </c>
      <c r="F1139" s="46" t="n"/>
      <c r="Q1139" s="47" t="inlineStr">
        <is>
          <t>Pokémon</t>
        </is>
      </c>
    </row>
    <row r="1140">
      <c r="E1140" s="48" t="inlineStr">
        <is>
          <t>Jolly</t>
        </is>
      </c>
      <c r="F1140" s="48" t="inlineStr">
        <is>
          <t>Gluttony</t>
        </is>
      </c>
      <c r="Q1140" s="47" t="inlineStr">
        <is>
          <t>Nature / Ability</t>
        </is>
      </c>
    </row>
    <row r="1141">
      <c r="B1141" s="47" t="inlineStr">
        <is>
          <t>AI Flags:</t>
        </is>
      </c>
      <c r="E1141" s="49" t="inlineStr">
        <is>
          <t>Nugget</t>
        </is>
      </c>
      <c r="F1141" s="46" t="n"/>
      <c r="Q1141" s="47" t="inlineStr">
        <is>
          <t>Item</t>
        </is>
      </c>
    </row>
    <row r="1142">
      <c r="B1142" s="44" t="inlineStr">
        <is>
          <t>Smart Trainer</t>
        </is>
      </c>
      <c r="E1142" s="53" t="inlineStr">
        <is>
          <t>Sand Attack</t>
        </is>
      </c>
      <c r="F1142" s="46" t="n"/>
      <c r="Q1142" s="47" t="inlineStr">
        <is>
          <t>Moves</t>
        </is>
      </c>
    </row>
    <row r="1143">
      <c r="E1143" s="51" t="inlineStr">
        <is>
          <t>Quick Attack</t>
        </is>
      </c>
      <c r="F1143" s="46" t="n"/>
    </row>
    <row r="1144">
      <c r="E1144" s="66" t="inlineStr">
        <is>
          <t>Iron Tail</t>
        </is>
      </c>
      <c r="F1144" s="46" t="n"/>
    </row>
    <row r="1145">
      <c r="E1145" s="50" t="inlineStr">
        <is>
          <t>Night Slash</t>
        </is>
      </c>
      <c r="F1145" s="46" t="n"/>
    </row>
    <row r="1147" ht="20" customHeight="1">
      <c r="B1147" s="40" t="inlineStr">
        <is>
          <t>Lady</t>
        </is>
      </c>
      <c r="C1147" s="41" t="n"/>
      <c r="D1147" s="41" t="n"/>
      <c r="E1147" s="42" t="inlineStr">
        <is>
          <t>Lady Cindy (Rematch 4)</t>
        </is>
      </c>
      <c r="F1147" s="41" t="n"/>
      <c r="G1147" s="41" t="n"/>
      <c r="H1147" s="41" t="n"/>
      <c r="I1147" s="41" t="n"/>
      <c r="J1147" s="41" t="n"/>
      <c r="K1147" s="41" t="n"/>
      <c r="L1147" s="41" t="n"/>
      <c r="M1147" s="41" t="n"/>
      <c r="N1147" s="41" t="n"/>
      <c r="O1147" s="41" t="n"/>
      <c r="P1147" s="41" t="n"/>
      <c r="Q1147" s="41" t="n"/>
    </row>
    <row r="1148" ht="69" customHeight="1">
      <c r="E1148" s="43">
        <f>IFERROR(_xlfn.IMAGE("https://play.pokemonshowdown.com/sprites/gen5/linoone.png"),"")</f>
        <v/>
      </c>
      <c r="Q1148" s="44" t="inlineStr">
        <is>
          <t>Items: Full Restore</t>
        </is>
      </c>
    </row>
    <row r="1149">
      <c r="E1149" s="45" t="inlineStr">
        <is>
          <t>Lv 33 Linoone</t>
        </is>
      </c>
      <c r="F1149" s="46" t="n"/>
      <c r="Q1149" s="47" t="inlineStr">
        <is>
          <t>Pokémon</t>
        </is>
      </c>
    </row>
    <row r="1150">
      <c r="E1150" s="48" t="inlineStr">
        <is>
          <t>Jolly</t>
        </is>
      </c>
      <c r="F1150" s="48" t="inlineStr">
        <is>
          <t>Gluttony</t>
        </is>
      </c>
      <c r="Q1150" s="47" t="inlineStr">
        <is>
          <t>Nature / Ability</t>
        </is>
      </c>
    </row>
    <row r="1151">
      <c r="B1151" s="47" t="inlineStr">
        <is>
          <t>AI Flags:</t>
        </is>
      </c>
      <c r="E1151" s="49" t="inlineStr">
        <is>
          <t>Nugget</t>
        </is>
      </c>
      <c r="F1151" s="46" t="n"/>
      <c r="Q1151" s="47" t="inlineStr">
        <is>
          <t>Item</t>
        </is>
      </c>
    </row>
    <row r="1152">
      <c r="B1152" s="44" t="inlineStr">
        <is>
          <t>Smart Trainer</t>
        </is>
      </c>
      <c r="E1152" s="53" t="inlineStr">
        <is>
          <t>Sand Attack</t>
        </is>
      </c>
      <c r="F1152" s="46" t="n"/>
      <c r="Q1152" s="47" t="inlineStr">
        <is>
          <t>Moves</t>
        </is>
      </c>
    </row>
    <row r="1153">
      <c r="E1153" s="51" t="inlineStr">
        <is>
          <t>Quick Attack</t>
        </is>
      </c>
      <c r="F1153" s="46" t="n"/>
    </row>
    <row r="1154">
      <c r="E1154" s="66" t="inlineStr">
        <is>
          <t>Iron Tail</t>
        </is>
      </c>
      <c r="F1154" s="46" t="n"/>
    </row>
    <row r="1155">
      <c r="E1155" s="50" t="inlineStr">
        <is>
          <t>Night Slash</t>
        </is>
      </c>
      <c r="F1155" s="46" t="n"/>
    </row>
    <row r="1157" ht="20" customHeight="1">
      <c r="B1157" s="40" t="inlineStr">
        <is>
          <t>Lady</t>
        </is>
      </c>
      <c r="C1157" s="41" t="n"/>
      <c r="D1157" s="41" t="n"/>
      <c r="E1157" s="42" t="inlineStr">
        <is>
          <t>Lady Cindy (Rematch 5)</t>
        </is>
      </c>
      <c r="F1157" s="41" t="n"/>
      <c r="G1157" s="41" t="n"/>
      <c r="H1157" s="41" t="n"/>
      <c r="I1157" s="41" t="n"/>
      <c r="J1157" s="41" t="n"/>
      <c r="K1157" s="41" t="n"/>
      <c r="L1157" s="41" t="n"/>
      <c r="M1157" s="41" t="n"/>
      <c r="N1157" s="41" t="n"/>
      <c r="O1157" s="41" t="n"/>
      <c r="P1157" s="41" t="n"/>
      <c r="Q1157" s="41" t="n"/>
    </row>
    <row r="1158" ht="69" customHeight="1">
      <c r="E1158" s="43">
        <f>IFERROR(_xlfn.IMAGE("https://play.pokemonshowdown.com/sprites/gen5/linoone.png"),"")</f>
        <v/>
      </c>
      <c r="Q1158" s="44" t="inlineStr">
        <is>
          <t>Items: Full Restore</t>
        </is>
      </c>
    </row>
    <row r="1159">
      <c r="E1159" s="45" t="inlineStr">
        <is>
          <t>Lv 36 Linoone</t>
        </is>
      </c>
      <c r="F1159" s="46" t="n"/>
      <c r="Q1159" s="47" t="inlineStr">
        <is>
          <t>Pokémon</t>
        </is>
      </c>
    </row>
    <row r="1160">
      <c r="E1160" s="48" t="inlineStr">
        <is>
          <t>Jolly</t>
        </is>
      </c>
      <c r="F1160" s="48" t="inlineStr">
        <is>
          <t>Gluttony</t>
        </is>
      </c>
      <c r="Q1160" s="47" t="inlineStr">
        <is>
          <t>Nature / Ability</t>
        </is>
      </c>
    </row>
    <row r="1161">
      <c r="B1161" s="47" t="inlineStr">
        <is>
          <t>AI Flags:</t>
        </is>
      </c>
      <c r="E1161" s="49" t="inlineStr">
        <is>
          <t>Nugget</t>
        </is>
      </c>
      <c r="F1161" s="46" t="n"/>
      <c r="Q1161" s="47" t="inlineStr">
        <is>
          <t>Item</t>
        </is>
      </c>
    </row>
    <row r="1162">
      <c r="B1162" s="44" t="inlineStr">
        <is>
          <t>Smart Trainer</t>
        </is>
      </c>
      <c r="E1162" s="51" t="inlineStr">
        <is>
          <t>Fury Swipes</t>
        </is>
      </c>
      <c r="F1162" s="46" t="n"/>
      <c r="Q1162" s="47" t="inlineStr">
        <is>
          <t>Moves</t>
        </is>
      </c>
    </row>
    <row r="1163">
      <c r="E1163" s="53" t="inlineStr">
        <is>
          <t>Mud Sport</t>
        </is>
      </c>
      <c r="F1163" s="46" t="n"/>
    </row>
    <row r="1164">
      <c r="E1164" s="51" t="inlineStr">
        <is>
          <t>Odor Sleuth</t>
        </is>
      </c>
      <c r="F1164" s="46" t="n"/>
    </row>
    <row r="1165">
      <c r="E1165" s="53" t="inlineStr">
        <is>
          <t>Sand Attack</t>
        </is>
      </c>
      <c r="F1165" s="46" t="n"/>
    </row>
    <row r="1167" ht="20" customHeight="1">
      <c r="B1167" s="40" t="inlineStr">
        <is>
          <t>Sailor</t>
        </is>
      </c>
      <c r="C1167" s="41" t="n"/>
      <c r="D1167" s="41" t="n"/>
      <c r="E1167" s="42" t="inlineStr">
        <is>
          <t>Sailor Cory (Rematch 1)</t>
        </is>
      </c>
      <c r="F1167" s="41" t="n"/>
      <c r="G1167" s="41" t="n"/>
      <c r="H1167" s="41" t="n"/>
      <c r="I1167" s="41" t="n"/>
      <c r="J1167" s="41" t="n"/>
      <c r="K1167" s="41" t="n"/>
      <c r="L1167" s="41" t="n"/>
      <c r="M1167" s="41" t="n"/>
      <c r="N1167" s="41" t="n"/>
      <c r="O1167" s="41" t="n"/>
      <c r="P1167" s="41" t="n"/>
      <c r="Q1167" s="41" t="n"/>
    </row>
    <row r="1168" ht="69" customHeight="1">
      <c r="E1168" s="43">
        <f>IFERROR(_xlfn.IMAGE("https://play.pokemonshowdown.com/sprites/gen5/wingull.png"),"")</f>
        <v/>
      </c>
      <c r="G1168" s="43">
        <f>IFERROR(_xlfn.IMAGE("https://play.pokemonshowdown.com/sprites/gen5/machop.png"),"")</f>
        <v/>
      </c>
      <c r="I1168" s="43">
        <f>IFERROR(_xlfn.IMAGE("https://play.pokemonshowdown.com/sprites/gen5/tentacool.png"),"")</f>
        <v/>
      </c>
    </row>
    <row r="1169">
      <c r="E1169" s="45" t="inlineStr">
        <is>
          <t>Lv 30 Wingull</t>
        </is>
      </c>
      <c r="F1169" s="46" t="n"/>
      <c r="G1169" s="45" t="inlineStr">
        <is>
          <t>Lv 30 Machop</t>
        </is>
      </c>
      <c r="H1169" s="46" t="n"/>
      <c r="I1169" s="45" t="inlineStr">
        <is>
          <t>Lv 30 Tentacool</t>
        </is>
      </c>
      <c r="J1169" s="46" t="n"/>
      <c r="Q1169" s="47" t="inlineStr">
        <is>
          <t>Pokémon</t>
        </is>
      </c>
    </row>
    <row r="1170">
      <c r="E1170" s="48" t="inlineStr">
        <is>
          <t>Modest</t>
        </is>
      </c>
      <c r="F1170" s="48" t="inlineStr">
        <is>
          <t>Gluttony</t>
        </is>
      </c>
      <c r="G1170" s="48" t="inlineStr">
        <is>
          <t>Adamant</t>
        </is>
      </c>
      <c r="H1170" s="48" t="inlineStr">
        <is>
          <t>No Guard</t>
        </is>
      </c>
      <c r="I1170" s="48" t="inlineStr">
        <is>
          <t>Modest</t>
        </is>
      </c>
      <c r="J1170" s="48" t="inlineStr">
        <is>
          <t>Rain Dish</t>
        </is>
      </c>
      <c r="Q1170" s="47" t="inlineStr">
        <is>
          <t>Nature / Ability</t>
        </is>
      </c>
    </row>
    <row r="1171">
      <c r="B1171" s="47" t="inlineStr">
        <is>
          <t>AI Flags:</t>
        </is>
      </c>
      <c r="E1171" s="49" t="inlineStr">
        <is>
          <t>(None)</t>
        </is>
      </c>
      <c r="F1171" s="46" t="n"/>
      <c r="G1171" s="49" t="inlineStr">
        <is>
          <t>(None)</t>
        </is>
      </c>
      <c r="H1171" s="46" t="n"/>
      <c r="I1171" s="49" t="inlineStr">
        <is>
          <t>(None)</t>
        </is>
      </c>
      <c r="J1171" s="46" t="n"/>
      <c r="Q1171" s="47" t="inlineStr">
        <is>
          <t>Item</t>
        </is>
      </c>
    </row>
    <row r="1172">
      <c r="B1172" s="44" t="inlineStr">
        <is>
          <t>Smart Trainer</t>
        </is>
      </c>
      <c r="E1172" s="60" t="inlineStr">
        <is>
          <t>Wing Attack</t>
        </is>
      </c>
      <c r="F1172" s="46" t="n"/>
      <c r="G1172" s="65" t="inlineStr">
        <is>
          <t>Wake Up Slap</t>
        </is>
      </c>
      <c r="H1172" s="46" t="n"/>
      <c r="I1172" s="55" t="inlineStr">
        <is>
          <t>Poison Jab</t>
        </is>
      </c>
      <c r="J1172" s="46" t="n"/>
      <c r="Q1172" s="47" t="inlineStr">
        <is>
          <t>Moves</t>
        </is>
      </c>
    </row>
    <row r="1173">
      <c r="E1173" s="61" t="inlineStr">
        <is>
          <t>Water Pulse</t>
        </is>
      </c>
      <c r="F1173" s="46" t="n"/>
      <c r="G1173" s="51" t="inlineStr">
        <is>
          <t>Mega Punch</t>
        </is>
      </c>
      <c r="H1173" s="46" t="n"/>
      <c r="I1173" s="67" t="inlineStr">
        <is>
          <t>Confuse Ray</t>
        </is>
      </c>
      <c r="J1173" s="46" t="n"/>
    </row>
    <row r="1174">
      <c r="E1174" s="50" t="inlineStr">
        <is>
          <t>Pursuit</t>
        </is>
      </c>
      <c r="F1174" s="46" t="n"/>
      <c r="G1174" s="58" t="inlineStr">
        <is>
          <t>Fire Punch</t>
        </is>
      </c>
      <c r="H1174" s="46" t="n"/>
      <c r="I1174" s="61" t="inlineStr">
        <is>
          <t>Water Pulse</t>
        </is>
      </c>
      <c r="J1174" s="46" t="n"/>
    </row>
    <row r="1175">
      <c r="E1175" s="60" t="inlineStr">
        <is>
          <t>Pluck</t>
        </is>
      </c>
      <c r="F1175" s="46" t="n"/>
      <c r="G1175" s="65" t="inlineStr">
        <is>
          <t>Vital Throw</t>
        </is>
      </c>
      <c r="H1175" s="46" t="n"/>
      <c r="I1175" s="51" t="inlineStr">
        <is>
          <t>Wrap</t>
        </is>
      </c>
      <c r="J1175" s="46" t="n"/>
    </row>
    <row r="1177" ht="20" customHeight="1">
      <c r="B1177" s="40" t="inlineStr">
        <is>
          <t>Sailor</t>
        </is>
      </c>
      <c r="C1177" s="41" t="n"/>
      <c r="D1177" s="41" t="n"/>
      <c r="E1177" s="42" t="inlineStr">
        <is>
          <t>Sailor Cory (Rematch 2)</t>
        </is>
      </c>
      <c r="F1177" s="41" t="n"/>
      <c r="G1177" s="41" t="n"/>
      <c r="H1177" s="41" t="n"/>
      <c r="I1177" s="41" t="n"/>
      <c r="J1177" s="41" t="n"/>
      <c r="K1177" s="41" t="n"/>
      <c r="L1177" s="41" t="n"/>
      <c r="M1177" s="41" t="n"/>
      <c r="N1177" s="41" t="n"/>
      <c r="O1177" s="41" t="n"/>
      <c r="P1177" s="41" t="n"/>
      <c r="Q1177" s="41" t="n"/>
    </row>
    <row r="1178" ht="69" customHeight="1">
      <c r="E1178" s="43">
        <f>IFERROR(_xlfn.IMAGE("https://play.pokemonshowdown.com/sprites/gen5/pelipper.png"),"")</f>
        <v/>
      </c>
      <c r="G1178" s="43">
        <f>IFERROR(_xlfn.IMAGE("https://play.pokemonshowdown.com/sprites/gen5/machop.png"),"")</f>
        <v/>
      </c>
      <c r="I1178" s="43">
        <f>IFERROR(_xlfn.IMAGE("https://play.pokemonshowdown.com/sprites/gen5/tentacool.png"),"")</f>
        <v/>
      </c>
    </row>
    <row r="1179">
      <c r="E1179" s="45" t="inlineStr">
        <is>
          <t>Lv 32 Pelipper</t>
        </is>
      </c>
      <c r="F1179" s="46" t="n"/>
      <c r="G1179" s="45" t="inlineStr">
        <is>
          <t>Lv 32 Machop</t>
        </is>
      </c>
      <c r="H1179" s="46" t="n"/>
      <c r="I1179" s="45" t="inlineStr">
        <is>
          <t>Lv 32 Tentacool</t>
        </is>
      </c>
      <c r="J1179" s="46" t="n"/>
      <c r="Q1179" s="47" t="inlineStr">
        <is>
          <t>Pokémon</t>
        </is>
      </c>
    </row>
    <row r="1180">
      <c r="E1180" s="48" t="inlineStr">
        <is>
          <t>Modest</t>
        </is>
      </c>
      <c r="F1180" s="48" t="inlineStr">
        <is>
          <t>Unburden</t>
        </is>
      </c>
      <c r="G1180" s="48" t="inlineStr">
        <is>
          <t>Adamant</t>
        </is>
      </c>
      <c r="H1180" s="48" t="inlineStr">
        <is>
          <t>No Guard</t>
        </is>
      </c>
      <c r="I1180" s="48" t="inlineStr">
        <is>
          <t>Modest</t>
        </is>
      </c>
      <c r="J1180" s="48" t="inlineStr">
        <is>
          <t>Rain Dish</t>
        </is>
      </c>
      <c r="Q1180" s="47" t="inlineStr">
        <is>
          <t>Nature / Ability</t>
        </is>
      </c>
    </row>
    <row r="1181">
      <c r="B1181" s="47" t="inlineStr">
        <is>
          <t>AI Flags:</t>
        </is>
      </c>
      <c r="E1181" s="49" t="inlineStr">
        <is>
          <t>(None)</t>
        </is>
      </c>
      <c r="F1181" s="46" t="n"/>
      <c r="G1181" s="49" t="inlineStr">
        <is>
          <t>(None)</t>
        </is>
      </c>
      <c r="H1181" s="46" t="n"/>
      <c r="I1181" s="49" t="inlineStr">
        <is>
          <t>(None)</t>
        </is>
      </c>
      <c r="J1181" s="46" t="n"/>
      <c r="Q1181" s="47" t="inlineStr">
        <is>
          <t>Item</t>
        </is>
      </c>
    </row>
    <row r="1182">
      <c r="B1182" s="44" t="inlineStr">
        <is>
          <t>Smart Trainer</t>
        </is>
      </c>
      <c r="E1182" s="50" t="inlineStr">
        <is>
          <t>Pursuit</t>
        </is>
      </c>
      <c r="F1182" s="46" t="n"/>
      <c r="G1182" s="51" t="inlineStr">
        <is>
          <t>Mega Punch</t>
        </is>
      </c>
      <c r="H1182" s="46" t="n"/>
      <c r="I1182" s="55" t="inlineStr">
        <is>
          <t>Poison Jab</t>
        </is>
      </c>
      <c r="J1182" s="46" t="n"/>
      <c r="Q1182" s="47" t="inlineStr">
        <is>
          <t>Moves</t>
        </is>
      </c>
    </row>
    <row r="1183">
      <c r="E1183" s="61" t="inlineStr">
        <is>
          <t>Bubble Beam</t>
        </is>
      </c>
      <c r="F1183" s="46" t="n"/>
      <c r="G1183" s="58" t="inlineStr">
        <is>
          <t>Fire Punch</t>
        </is>
      </c>
      <c r="H1183" s="46" t="n"/>
      <c r="I1183" s="67" t="inlineStr">
        <is>
          <t>Confuse Ray</t>
        </is>
      </c>
      <c r="J1183" s="46" t="n"/>
    </row>
    <row r="1184">
      <c r="E1184" s="60" t="inlineStr">
        <is>
          <t>Pluck</t>
        </is>
      </c>
      <c r="F1184" s="46" t="n"/>
      <c r="G1184" s="65" t="inlineStr">
        <is>
          <t>Vital Throw</t>
        </is>
      </c>
      <c r="H1184" s="46" t="n"/>
      <c r="I1184" s="61" t="inlineStr">
        <is>
          <t>Water Pulse</t>
        </is>
      </c>
      <c r="J1184" s="46" t="n"/>
    </row>
    <row r="1185">
      <c r="E1185" s="50" t="inlineStr">
        <is>
          <t>Payback</t>
        </is>
      </c>
      <c r="F1185" s="46" t="n"/>
      <c r="G1185" s="65" t="inlineStr">
        <is>
          <t>Low Kick</t>
        </is>
      </c>
      <c r="H1185" s="46" t="n"/>
      <c r="I1185" s="51" t="inlineStr">
        <is>
          <t>Wrap</t>
        </is>
      </c>
      <c r="J1185" s="46" t="n"/>
    </row>
    <row r="1187" ht="20" customHeight="1">
      <c r="B1187" s="40" t="inlineStr">
        <is>
          <t>Sailor</t>
        </is>
      </c>
      <c r="C1187" s="41" t="n"/>
      <c r="D1187" s="41" t="n"/>
      <c r="E1187" s="42" t="inlineStr">
        <is>
          <t>Sailor Cory (Rematch 3)</t>
        </is>
      </c>
      <c r="F1187" s="41" t="n"/>
      <c r="G1187" s="41" t="n"/>
      <c r="H1187" s="41" t="n"/>
      <c r="I1187" s="41" t="n"/>
      <c r="J1187" s="41" t="n"/>
      <c r="K1187" s="41" t="n"/>
      <c r="L1187" s="41" t="n"/>
      <c r="M1187" s="41" t="n"/>
      <c r="N1187" s="41" t="n"/>
      <c r="O1187" s="41" t="n"/>
      <c r="P1187" s="41" t="n"/>
      <c r="Q1187" s="41" t="n"/>
    </row>
    <row r="1188" ht="69" customHeight="1">
      <c r="E1188" s="43">
        <f>IFERROR(_xlfn.IMAGE("https://play.pokemonshowdown.com/sprites/gen5/pelipper.png"),"")</f>
        <v/>
      </c>
      <c r="G1188" s="43">
        <f>IFERROR(_xlfn.IMAGE("https://play.pokemonshowdown.com/sprites/gen5/machop.png"),"")</f>
        <v/>
      </c>
      <c r="I1188" s="43">
        <f>IFERROR(_xlfn.IMAGE("https://play.pokemonshowdown.com/sprites/gen5/tentacruel.png"),"")</f>
        <v/>
      </c>
    </row>
    <row r="1189">
      <c r="E1189" s="45" t="inlineStr">
        <is>
          <t>Lv 34 Pelipper</t>
        </is>
      </c>
      <c r="F1189" s="46" t="n"/>
      <c r="G1189" s="45" t="inlineStr">
        <is>
          <t>Lv 34 Machop</t>
        </is>
      </c>
      <c r="H1189" s="46" t="n"/>
      <c r="I1189" s="45" t="inlineStr">
        <is>
          <t>Lv 34 Tentacruel</t>
        </is>
      </c>
      <c r="J1189" s="46" t="n"/>
      <c r="Q1189" s="47" t="inlineStr">
        <is>
          <t>Pokémon</t>
        </is>
      </c>
    </row>
    <row r="1190">
      <c r="E1190" s="48" t="inlineStr">
        <is>
          <t>Modest</t>
        </is>
      </c>
      <c r="F1190" s="48" t="inlineStr">
        <is>
          <t>Unburden</t>
        </is>
      </c>
      <c r="G1190" s="48" t="inlineStr">
        <is>
          <t>Adamant</t>
        </is>
      </c>
      <c r="H1190" s="48" t="inlineStr">
        <is>
          <t>No Guard</t>
        </is>
      </c>
      <c r="I1190" s="48" t="inlineStr">
        <is>
          <t>Timid</t>
        </is>
      </c>
      <c r="J1190" s="48" t="inlineStr">
        <is>
          <t>Rain Dish</t>
        </is>
      </c>
      <c r="Q1190" s="47" t="inlineStr">
        <is>
          <t>Nature / Ability</t>
        </is>
      </c>
    </row>
    <row r="1191">
      <c r="B1191" s="47" t="inlineStr">
        <is>
          <t>AI Flags:</t>
        </is>
      </c>
      <c r="E1191" s="49" t="inlineStr">
        <is>
          <t>(None)</t>
        </is>
      </c>
      <c r="F1191" s="46" t="n"/>
      <c r="G1191" s="49" t="inlineStr">
        <is>
          <t>(None)</t>
        </is>
      </c>
      <c r="H1191" s="46" t="n"/>
      <c r="I1191" s="49" t="inlineStr">
        <is>
          <t>(None)</t>
        </is>
      </c>
      <c r="J1191" s="46" t="n"/>
      <c r="Q1191" s="47" t="inlineStr">
        <is>
          <t>Item</t>
        </is>
      </c>
    </row>
    <row r="1192">
      <c r="B1192" s="44" t="inlineStr">
        <is>
          <t>Smart Trainer</t>
        </is>
      </c>
      <c r="E1192" s="61" t="inlineStr">
        <is>
          <t>Bubble Beam</t>
        </is>
      </c>
      <c r="F1192" s="46" t="n"/>
      <c r="G1192" s="58" t="inlineStr">
        <is>
          <t>Fire Punch</t>
        </is>
      </c>
      <c r="H1192" s="46" t="n"/>
      <c r="I1192" s="55" t="inlineStr">
        <is>
          <t>Poison Jab</t>
        </is>
      </c>
      <c r="J1192" s="46" t="n"/>
      <c r="Q1192" s="47" t="inlineStr">
        <is>
          <t>Moves</t>
        </is>
      </c>
    </row>
    <row r="1193">
      <c r="E1193" s="60" t="inlineStr">
        <is>
          <t>Pluck</t>
        </is>
      </c>
      <c r="F1193" s="46" t="n"/>
      <c r="G1193" s="65" t="inlineStr">
        <is>
          <t>Vital Throw</t>
        </is>
      </c>
      <c r="H1193" s="46" t="n"/>
      <c r="I1193" s="61" t="inlineStr">
        <is>
          <t>Bubble Beam</t>
        </is>
      </c>
      <c r="J1193" s="46" t="n"/>
    </row>
    <row r="1194">
      <c r="E1194" s="50" t="inlineStr">
        <is>
          <t>Payback</t>
        </is>
      </c>
      <c r="F1194" s="46" t="n"/>
      <c r="G1194" s="65" t="inlineStr">
        <is>
          <t>Low Kick</t>
        </is>
      </c>
      <c r="H1194" s="46" t="n"/>
      <c r="I1194" s="67" t="inlineStr">
        <is>
          <t>Confuse Ray</t>
        </is>
      </c>
      <c r="J1194" s="46" t="n"/>
    </row>
    <row r="1195">
      <c r="E1195" s="64" t="inlineStr">
        <is>
          <t>Ice Beam</t>
        </is>
      </c>
      <c r="F1195" s="46" t="n"/>
      <c r="G1195" s="51" t="inlineStr">
        <is>
          <t>Smelling Salts</t>
        </is>
      </c>
      <c r="H1195" s="46" t="n"/>
      <c r="I1195" s="51" t="inlineStr">
        <is>
          <t>Wrap</t>
        </is>
      </c>
      <c r="J1195" s="46" t="n"/>
    </row>
    <row r="1197" ht="20" customHeight="1">
      <c r="B1197" s="40" t="inlineStr">
        <is>
          <t>Sailor</t>
        </is>
      </c>
      <c r="C1197" s="41" t="n"/>
      <c r="D1197" s="41" t="n"/>
      <c r="E1197" s="42" t="inlineStr">
        <is>
          <t>Sailor Cory (Rematch 4)</t>
        </is>
      </c>
      <c r="F1197" s="41" t="n"/>
      <c r="G1197" s="41" t="n"/>
      <c r="H1197" s="41" t="n"/>
      <c r="I1197" s="41" t="n"/>
      <c r="J1197" s="41" t="n"/>
      <c r="K1197" s="41" t="n"/>
      <c r="L1197" s="41" t="n"/>
      <c r="M1197" s="41" t="n"/>
      <c r="N1197" s="41" t="n"/>
      <c r="O1197" s="41" t="n"/>
      <c r="P1197" s="41" t="n"/>
      <c r="Q1197" s="41" t="n"/>
    </row>
    <row r="1198" ht="69" customHeight="1">
      <c r="E1198" s="43">
        <f>IFERROR(_xlfn.IMAGE("https://play.pokemonshowdown.com/sprites/gen5/pelipper.png"),"")</f>
        <v/>
      </c>
      <c r="G1198" s="43">
        <f>IFERROR(_xlfn.IMAGE("https://play.pokemonshowdown.com/sprites/gen5/machoke.png"),"")</f>
        <v/>
      </c>
      <c r="I1198" s="43">
        <f>IFERROR(_xlfn.IMAGE("https://play.pokemonshowdown.com/sprites/gen5/tentacruel.png"),"")</f>
        <v/>
      </c>
    </row>
    <row r="1199">
      <c r="E1199" s="45" t="inlineStr">
        <is>
          <t>Lv 36 Pelipper</t>
        </is>
      </c>
      <c r="F1199" s="46" t="n"/>
      <c r="G1199" s="45" t="inlineStr">
        <is>
          <t>Lv 36 Machoke</t>
        </is>
      </c>
      <c r="H1199" s="46" t="n"/>
      <c r="I1199" s="45" t="inlineStr">
        <is>
          <t>Lv 36 Tentacruel</t>
        </is>
      </c>
      <c r="J1199" s="46" t="n"/>
      <c r="Q1199" s="47" t="inlineStr">
        <is>
          <t>Pokémon</t>
        </is>
      </c>
    </row>
    <row r="1200">
      <c r="E1200" s="48" t="inlineStr">
        <is>
          <t>Modest</t>
        </is>
      </c>
      <c r="F1200" s="48" t="inlineStr">
        <is>
          <t>Unburden</t>
        </is>
      </c>
      <c r="G1200" s="48" t="inlineStr">
        <is>
          <t>Adamant</t>
        </is>
      </c>
      <c r="H1200" s="48" t="inlineStr">
        <is>
          <t>Huge Power</t>
        </is>
      </c>
      <c r="I1200" s="48" t="inlineStr">
        <is>
          <t>Timid</t>
        </is>
      </c>
      <c r="J1200" s="48" t="inlineStr">
        <is>
          <t>Rain Dish</t>
        </is>
      </c>
      <c r="Q1200" s="47" t="inlineStr">
        <is>
          <t>Nature / Ability</t>
        </is>
      </c>
    </row>
    <row r="1201">
      <c r="B1201" s="47" t="inlineStr">
        <is>
          <t>AI Flags:</t>
        </is>
      </c>
      <c r="E1201" s="49" t="inlineStr">
        <is>
          <t>(None)</t>
        </is>
      </c>
      <c r="F1201" s="46" t="n"/>
      <c r="G1201" s="49" t="inlineStr">
        <is>
          <t>(None)</t>
        </is>
      </c>
      <c r="H1201" s="46" t="n"/>
      <c r="I1201" s="49" t="inlineStr">
        <is>
          <t>(None)</t>
        </is>
      </c>
      <c r="J1201" s="46" t="n"/>
      <c r="Q1201" s="47" t="inlineStr">
        <is>
          <t>Item</t>
        </is>
      </c>
    </row>
    <row r="1202">
      <c r="B1202" s="44" t="inlineStr">
        <is>
          <t>Smart Trainer</t>
        </is>
      </c>
      <c r="E1202" s="61" t="inlineStr">
        <is>
          <t>Bubble Beam</t>
        </is>
      </c>
      <c r="F1202" s="46" t="n"/>
      <c r="G1202" s="52" t="inlineStr">
        <is>
          <t>Thunder Punch</t>
        </is>
      </c>
      <c r="H1202" s="46" t="n"/>
      <c r="I1202" s="61" t="inlineStr">
        <is>
          <t>Bubble Beam</t>
        </is>
      </c>
      <c r="J1202" s="46" t="n"/>
      <c r="Q1202" s="47" t="inlineStr">
        <is>
          <t>Moves</t>
        </is>
      </c>
    </row>
    <row r="1203">
      <c r="E1203" s="60" t="inlineStr">
        <is>
          <t>Pluck</t>
        </is>
      </c>
      <c r="F1203" s="46" t="n"/>
      <c r="G1203" s="65" t="inlineStr">
        <is>
          <t>Wake Up Slap</t>
        </is>
      </c>
      <c r="H1203" s="46" t="n"/>
      <c r="I1203" s="67" t="inlineStr">
        <is>
          <t>Confuse Ray</t>
        </is>
      </c>
      <c r="J1203" s="46" t="n"/>
    </row>
    <row r="1204">
      <c r="E1204" s="50" t="inlineStr">
        <is>
          <t>Payback</t>
        </is>
      </c>
      <c r="F1204" s="46" t="n"/>
      <c r="G1204" s="51" t="inlineStr">
        <is>
          <t>Smelling Salts</t>
        </is>
      </c>
      <c r="H1204" s="46" t="n"/>
      <c r="I1204" s="51" t="inlineStr">
        <is>
          <t>Wrap</t>
        </is>
      </c>
      <c r="J1204" s="46" t="n"/>
    </row>
    <row r="1205">
      <c r="E1205" s="64" t="inlineStr">
        <is>
          <t>Ice Beam</t>
        </is>
      </c>
      <c r="F1205" s="46" t="n"/>
      <c r="G1205" s="65" t="inlineStr">
        <is>
          <t>Submission</t>
        </is>
      </c>
      <c r="H1205" s="46" t="n"/>
      <c r="I1205" s="55" t="inlineStr">
        <is>
          <t>Sludge Bomb</t>
        </is>
      </c>
      <c r="J1205" s="46" t="n"/>
    </row>
    <row r="1207" ht="20" customHeight="1">
      <c r="B1207" s="40" t="inlineStr">
        <is>
          <t>Cooltrainer</t>
        </is>
      </c>
      <c r="C1207" s="41" t="n"/>
      <c r="D1207" s="41" t="n"/>
      <c r="E1207" s="42" t="inlineStr">
        <is>
          <t>Cooltrainer Cristin (Rematch 1)</t>
        </is>
      </c>
      <c r="F1207" s="41" t="n"/>
      <c r="G1207" s="41" t="n"/>
      <c r="H1207" s="41" t="n"/>
      <c r="I1207" s="41" t="n"/>
      <c r="J1207" s="41" t="n"/>
      <c r="K1207" s="41" t="n"/>
      <c r="L1207" s="41" t="n"/>
      <c r="M1207" s="41" t="n"/>
      <c r="N1207" s="41" t="n"/>
      <c r="O1207" s="41" t="n"/>
      <c r="P1207" s="41" t="n"/>
      <c r="Q1207" s="41" t="n"/>
    </row>
    <row r="1208" ht="69" customHeight="1">
      <c r="E1208" s="43">
        <f>IFERROR(_xlfn.IMAGE("https://play.pokemonshowdown.com/sprites/gen5/loudred.png"),"")</f>
        <v/>
      </c>
      <c r="G1208" s="43">
        <f>IFERROR(_xlfn.IMAGE("https://play.pokemonshowdown.com/sprites/gen5/vigoroth.png"),"")</f>
        <v/>
      </c>
      <c r="Q1208" s="44" t="inlineStr">
        <is>
          <t>Items: Hyper Potion</t>
        </is>
      </c>
    </row>
    <row r="1209">
      <c r="E1209" s="45" t="inlineStr">
        <is>
          <t>Lv 35 Loudred</t>
        </is>
      </c>
      <c r="F1209" s="46" t="n"/>
      <c r="G1209" s="45" t="inlineStr">
        <is>
          <t>Lv 35 Vigoroth</t>
        </is>
      </c>
      <c r="H1209" s="46" t="n"/>
      <c r="Q1209" s="47" t="inlineStr">
        <is>
          <t>Pokémon</t>
        </is>
      </c>
    </row>
    <row r="1210">
      <c r="E1210" s="48" t="inlineStr">
        <is>
          <t>Adamant</t>
        </is>
      </c>
      <c r="F1210" s="48" t="inlineStr">
        <is>
          <t>Scrappy</t>
        </is>
      </c>
      <c r="G1210" s="48" t="inlineStr">
        <is>
          <t>Adamant</t>
        </is>
      </c>
      <c r="H1210" s="48" t="inlineStr">
        <is>
          <t>Vital Spirit</t>
        </is>
      </c>
      <c r="Q1210" s="47" t="inlineStr">
        <is>
          <t>Nature / Ability</t>
        </is>
      </c>
    </row>
    <row r="1211">
      <c r="B1211" s="47" t="inlineStr">
        <is>
          <t>AI Flags:</t>
        </is>
      </c>
      <c r="E1211" s="49" t="inlineStr">
        <is>
          <t>(None)</t>
        </is>
      </c>
      <c r="F1211" s="46" t="n"/>
      <c r="G1211" s="49" t="inlineStr">
        <is>
          <t>(None)</t>
        </is>
      </c>
      <c r="H1211" s="46" t="n"/>
      <c r="Q1211" s="47" t="inlineStr">
        <is>
          <t>Item</t>
        </is>
      </c>
    </row>
    <row r="1212">
      <c r="B1212" s="44" t="inlineStr">
        <is>
          <t>Smart Trainer</t>
        </is>
      </c>
      <c r="E1212" s="51" t="inlineStr">
        <is>
          <t>Screech</t>
        </is>
      </c>
      <c r="F1212" s="46" t="n"/>
      <c r="G1212" s="50" t="inlineStr">
        <is>
          <t>Night Slash</t>
        </is>
      </c>
      <c r="H1212" s="46" t="n"/>
      <c r="Q1212" s="47" t="inlineStr">
        <is>
          <t>Moves</t>
        </is>
      </c>
    </row>
    <row r="1213">
      <c r="E1213" s="50" t="inlineStr">
        <is>
          <t>Bite</t>
        </is>
      </c>
      <c r="F1213" s="46" t="n"/>
      <c r="G1213" s="51" t="inlineStr">
        <is>
          <t>Fury Swipes</t>
        </is>
      </c>
      <c r="H1213" s="46" t="n"/>
    </row>
    <row r="1214">
      <c r="E1214" s="51" t="inlineStr">
        <is>
          <t>Supersonic</t>
        </is>
      </c>
      <c r="F1214" s="46" t="n"/>
      <c r="G1214" s="51" t="inlineStr">
        <is>
          <t>Double Edge</t>
        </is>
      </c>
      <c r="H1214" s="46" t="n"/>
    </row>
    <row r="1215">
      <c r="E1215" s="53" t="inlineStr">
        <is>
          <t>Stomp</t>
        </is>
      </c>
      <c r="F1215" s="46" t="n"/>
      <c r="G1215" s="51" t="inlineStr">
        <is>
          <t>Roar</t>
        </is>
      </c>
      <c r="H1215" s="46" t="n"/>
    </row>
    <row r="1217" ht="20" customHeight="1">
      <c r="B1217" s="40" t="inlineStr">
        <is>
          <t>Cooltrainer</t>
        </is>
      </c>
      <c r="C1217" s="41" t="n"/>
      <c r="D1217" s="41" t="n"/>
      <c r="E1217" s="42" t="inlineStr">
        <is>
          <t>Cooltrainer Cristin (Rematch 2)</t>
        </is>
      </c>
      <c r="F1217" s="41" t="n"/>
      <c r="G1217" s="41" t="n"/>
      <c r="H1217" s="41" t="n"/>
      <c r="I1217" s="41" t="n"/>
      <c r="J1217" s="41" t="n"/>
      <c r="K1217" s="41" t="n"/>
      <c r="L1217" s="41" t="n"/>
      <c r="M1217" s="41" t="n"/>
      <c r="N1217" s="41" t="n"/>
      <c r="O1217" s="41" t="n"/>
      <c r="P1217" s="41" t="n"/>
      <c r="Q1217" s="41" t="n"/>
    </row>
    <row r="1218" ht="69" customHeight="1">
      <c r="E1218" s="43">
        <f>IFERROR(_xlfn.IMAGE("https://play.pokemonshowdown.com/sprites/gen5/spinda.png"),"")</f>
        <v/>
      </c>
      <c r="G1218" s="43">
        <f>IFERROR(_xlfn.IMAGE("https://play.pokemonshowdown.com/sprites/gen5/loudred.png"),"")</f>
        <v/>
      </c>
      <c r="I1218" s="43">
        <f>IFERROR(_xlfn.IMAGE("https://play.pokemonshowdown.com/sprites/gen5/vigoroth.png"),"")</f>
        <v/>
      </c>
      <c r="Q1218" s="44" t="inlineStr">
        <is>
          <t>Items: Hyper Potion</t>
        </is>
      </c>
    </row>
    <row r="1219">
      <c r="E1219" s="45" t="inlineStr">
        <is>
          <t>Lv 37 Spinda</t>
        </is>
      </c>
      <c r="F1219" s="46" t="n"/>
      <c r="G1219" s="45" t="inlineStr">
        <is>
          <t>Lv 37 Loudred</t>
        </is>
      </c>
      <c r="H1219" s="46" t="n"/>
      <c r="I1219" s="45" t="inlineStr">
        <is>
          <t>Lv 37 Vigoroth</t>
        </is>
      </c>
      <c r="J1219" s="46" t="n"/>
      <c r="Q1219" s="47" t="inlineStr">
        <is>
          <t>Pokémon</t>
        </is>
      </c>
    </row>
    <row r="1220">
      <c r="E1220" s="48" t="inlineStr">
        <is>
          <t>Adamant</t>
        </is>
      </c>
      <c r="F1220" s="48" t="inlineStr">
        <is>
          <t>Tangled Feet</t>
        </is>
      </c>
      <c r="G1220" s="48" t="inlineStr">
        <is>
          <t>Adamant</t>
        </is>
      </c>
      <c r="H1220" s="48" t="inlineStr">
        <is>
          <t>Scrappy</t>
        </is>
      </c>
      <c r="I1220" s="48" t="inlineStr">
        <is>
          <t>Adamant</t>
        </is>
      </c>
      <c r="J1220" s="48" t="inlineStr">
        <is>
          <t>Vital Spirit</t>
        </is>
      </c>
      <c r="Q1220" s="47" t="inlineStr">
        <is>
          <t>Nature / Ability</t>
        </is>
      </c>
    </row>
    <row r="1221">
      <c r="B1221" s="47" t="inlineStr">
        <is>
          <t>AI Flags:</t>
        </is>
      </c>
      <c r="E1221" s="49" t="inlineStr">
        <is>
          <t>(None)</t>
        </is>
      </c>
      <c r="F1221" s="46" t="n"/>
      <c r="G1221" s="49" t="inlineStr">
        <is>
          <t>(None)</t>
        </is>
      </c>
      <c r="H1221" s="46" t="n"/>
      <c r="I1221" s="49" t="inlineStr">
        <is>
          <t>(None)</t>
        </is>
      </c>
      <c r="J1221" s="46" t="n"/>
      <c r="Q1221" s="47" t="inlineStr">
        <is>
          <t>Item</t>
        </is>
      </c>
    </row>
    <row r="1222">
      <c r="B1222" s="44" t="inlineStr">
        <is>
          <t>Smart Trainer</t>
        </is>
      </c>
      <c r="E1222" s="63" t="inlineStr">
        <is>
          <t>Psybeam</t>
        </is>
      </c>
      <c r="F1222" s="46" t="n"/>
      <c r="G1222" s="51" t="inlineStr">
        <is>
          <t>Screech</t>
        </is>
      </c>
      <c r="H1222" s="46" t="n"/>
      <c r="I1222" s="51" t="inlineStr">
        <is>
          <t>Fury Swipes</t>
        </is>
      </c>
      <c r="J1222" s="46" t="n"/>
      <c r="Q1222" s="47" t="inlineStr">
        <is>
          <t>Moves</t>
        </is>
      </c>
    </row>
    <row r="1223">
      <c r="E1223" s="58" t="inlineStr">
        <is>
          <t>Blaze Kick</t>
        </is>
      </c>
      <c r="F1223" s="46" t="n"/>
      <c r="G1223" s="50" t="inlineStr">
        <is>
          <t>Bite</t>
        </is>
      </c>
      <c r="H1223" s="46" t="n"/>
      <c r="I1223" s="51" t="inlineStr">
        <is>
          <t>Double Edge</t>
        </is>
      </c>
      <c r="J1223" s="46" t="n"/>
    </row>
    <row r="1224">
      <c r="E1224" s="51" t="inlineStr">
        <is>
          <t>Dizzy Punch</t>
        </is>
      </c>
      <c r="F1224" s="46" t="n"/>
      <c r="G1224" s="51" t="inlineStr">
        <is>
          <t>Supersonic</t>
        </is>
      </c>
      <c r="H1224" s="46" t="n"/>
      <c r="I1224" s="51" t="inlineStr">
        <is>
          <t>Roar</t>
        </is>
      </c>
      <c r="J1224" s="46" t="n"/>
    </row>
    <row r="1225">
      <c r="E1225" s="51" t="inlineStr">
        <is>
          <t>Flail</t>
        </is>
      </c>
      <c r="F1225" s="46" t="n"/>
      <c r="G1225" s="53" t="inlineStr">
        <is>
          <t>Stomp</t>
        </is>
      </c>
      <c r="H1225" s="46" t="n"/>
      <c r="I1225" s="50" t="inlineStr">
        <is>
          <t>Pursuit</t>
        </is>
      </c>
      <c r="J1225" s="46" t="n"/>
    </row>
    <row r="1227" ht="20" customHeight="1">
      <c r="B1227" s="40" t="inlineStr">
        <is>
          <t>Cooltrainer</t>
        </is>
      </c>
      <c r="C1227" s="41" t="n"/>
      <c r="D1227" s="41" t="n"/>
      <c r="E1227" s="42" t="inlineStr">
        <is>
          <t>Cooltrainer Cristin (Rematch 3)</t>
        </is>
      </c>
      <c r="F1227" s="41" t="n"/>
      <c r="G1227" s="41" t="n"/>
      <c r="H1227" s="41" t="n"/>
      <c r="I1227" s="41" t="n"/>
      <c r="J1227" s="41" t="n"/>
      <c r="K1227" s="41" t="n"/>
      <c r="L1227" s="41" t="n"/>
      <c r="M1227" s="41" t="n"/>
      <c r="N1227" s="41" t="n"/>
      <c r="O1227" s="41" t="n"/>
      <c r="P1227" s="41" t="n"/>
      <c r="Q1227" s="41" t="n"/>
    </row>
    <row r="1228" ht="69" customHeight="1">
      <c r="E1228" s="43">
        <f>IFERROR(_xlfn.IMAGE("https://play.pokemonshowdown.com/sprites/gen5/spinda.png"),"")</f>
        <v/>
      </c>
      <c r="G1228" s="43">
        <f>IFERROR(_xlfn.IMAGE("https://play.pokemonshowdown.com/sprites/gen5/loudred.png"),"")</f>
        <v/>
      </c>
      <c r="I1228" s="43">
        <f>IFERROR(_xlfn.IMAGE("https://play.pokemonshowdown.com/sprites/gen5/vigoroth.png"),"")</f>
        <v/>
      </c>
      <c r="Q1228" s="44" t="inlineStr">
        <is>
          <t>Items: Hyper Potion</t>
        </is>
      </c>
    </row>
    <row r="1229">
      <c r="E1229" s="45" t="inlineStr">
        <is>
          <t>Lv 39 Spinda</t>
        </is>
      </c>
      <c r="F1229" s="46" t="n"/>
      <c r="G1229" s="45" t="inlineStr">
        <is>
          <t>Lv 39 Loudred</t>
        </is>
      </c>
      <c r="H1229" s="46" t="n"/>
      <c r="I1229" s="45" t="inlineStr">
        <is>
          <t>Lv 39 Vigoroth</t>
        </is>
      </c>
      <c r="J1229" s="46" t="n"/>
      <c r="Q1229" s="47" t="inlineStr">
        <is>
          <t>Pokémon</t>
        </is>
      </c>
    </row>
    <row r="1230">
      <c r="E1230" s="48" t="inlineStr">
        <is>
          <t>Adamant</t>
        </is>
      </c>
      <c r="F1230" s="48" t="inlineStr">
        <is>
          <t>Tangled Feet</t>
        </is>
      </c>
      <c r="G1230" s="48" t="inlineStr">
        <is>
          <t>Adamant</t>
        </is>
      </c>
      <c r="H1230" s="48" t="inlineStr">
        <is>
          <t>Scrappy</t>
        </is>
      </c>
      <c r="I1230" s="48" t="inlineStr">
        <is>
          <t>Adamant</t>
        </is>
      </c>
      <c r="J1230" s="48" t="inlineStr">
        <is>
          <t>Vital Spirit</t>
        </is>
      </c>
      <c r="Q1230" s="47" t="inlineStr">
        <is>
          <t>Nature / Ability</t>
        </is>
      </c>
    </row>
    <row r="1231">
      <c r="B1231" s="47" t="inlineStr">
        <is>
          <t>AI Flags:</t>
        </is>
      </c>
      <c r="E1231" s="49" t="inlineStr">
        <is>
          <t>(None)</t>
        </is>
      </c>
      <c r="F1231" s="46" t="n"/>
      <c r="G1231" s="49" t="inlineStr">
        <is>
          <t>(None)</t>
        </is>
      </c>
      <c r="H1231" s="46" t="n"/>
      <c r="I1231" s="49" t="inlineStr">
        <is>
          <t>(None)</t>
        </is>
      </c>
      <c r="J1231" s="46" t="n"/>
      <c r="Q1231" s="47" t="inlineStr">
        <is>
          <t>Item</t>
        </is>
      </c>
    </row>
    <row r="1232">
      <c r="B1232" s="44" t="inlineStr">
        <is>
          <t>Smart Trainer</t>
        </is>
      </c>
      <c r="E1232" s="63" t="inlineStr">
        <is>
          <t>Psybeam</t>
        </is>
      </c>
      <c r="F1232" s="46" t="n"/>
      <c r="G1232" s="51" t="inlineStr">
        <is>
          <t>Screech</t>
        </is>
      </c>
      <c r="H1232" s="46" t="n"/>
      <c r="I1232" s="51" t="inlineStr">
        <is>
          <t>Fury Swipes</t>
        </is>
      </c>
      <c r="J1232" s="46" t="n"/>
      <c r="Q1232" s="47" t="inlineStr">
        <is>
          <t>Moves</t>
        </is>
      </c>
    </row>
    <row r="1233">
      <c r="E1233" s="58" t="inlineStr">
        <is>
          <t>Blaze Kick</t>
        </is>
      </c>
      <c r="F1233" s="46" t="n"/>
      <c r="G1233" s="50" t="inlineStr">
        <is>
          <t>Bite</t>
        </is>
      </c>
      <c r="H1233" s="46" t="n"/>
      <c r="I1233" s="51" t="inlineStr">
        <is>
          <t>Double Edge</t>
        </is>
      </c>
      <c r="J1233" s="46" t="n"/>
    </row>
    <row r="1234">
      <c r="E1234" s="51" t="inlineStr">
        <is>
          <t>Dizzy Punch</t>
        </is>
      </c>
      <c r="F1234" s="46" t="n"/>
      <c r="G1234" s="51" t="inlineStr">
        <is>
          <t>Supersonic</t>
        </is>
      </c>
      <c r="H1234" s="46" t="n"/>
      <c r="I1234" s="51" t="inlineStr">
        <is>
          <t>Roar</t>
        </is>
      </c>
      <c r="J1234" s="46" t="n"/>
    </row>
    <row r="1235">
      <c r="E1235" s="51" t="inlineStr">
        <is>
          <t>Flail</t>
        </is>
      </c>
      <c r="F1235" s="46" t="n"/>
      <c r="G1235" s="53" t="inlineStr">
        <is>
          <t>Stomp</t>
        </is>
      </c>
      <c r="H1235" s="46" t="n"/>
      <c r="I1235" s="50" t="inlineStr">
        <is>
          <t>Pursuit</t>
        </is>
      </c>
      <c r="J1235" s="46" t="n"/>
    </row>
    <row r="1237" ht="20" customHeight="1">
      <c r="B1237" s="40" t="inlineStr">
        <is>
          <t>Cooltrainer</t>
        </is>
      </c>
      <c r="C1237" s="41" t="n"/>
      <c r="D1237" s="41" t="n"/>
      <c r="E1237" s="42" t="inlineStr">
        <is>
          <t>Cooltrainer Cristin (Rematch 4)</t>
        </is>
      </c>
      <c r="F1237" s="41" t="n"/>
      <c r="G1237" s="41" t="n"/>
      <c r="H1237" s="41" t="n"/>
      <c r="I1237" s="41" t="n"/>
      <c r="J1237" s="41" t="n"/>
      <c r="K1237" s="41" t="n"/>
      <c r="L1237" s="41" t="n"/>
      <c r="M1237" s="41" t="n"/>
      <c r="N1237" s="41" t="n"/>
      <c r="O1237" s="41" t="n"/>
      <c r="P1237" s="41" t="n"/>
      <c r="Q1237" s="41" t="n"/>
    </row>
    <row r="1238" ht="69" customHeight="1">
      <c r="E1238" s="43">
        <f>IFERROR(_xlfn.IMAGE("https://play.pokemonshowdown.com/sprites/gen5/spinda.png"),"")</f>
        <v/>
      </c>
      <c r="G1238" s="43">
        <f>IFERROR(_xlfn.IMAGE("https://play.pokemonshowdown.com/sprites/gen5/exploud.png"),"")</f>
        <v/>
      </c>
      <c r="I1238" s="43">
        <f>IFERROR(_xlfn.IMAGE("https://play.pokemonshowdown.com/sprites/gen5/slaking.png"),"")</f>
        <v/>
      </c>
      <c r="Q1238" s="44" t="inlineStr">
        <is>
          <t>Items: Hyper Potion</t>
        </is>
      </c>
    </row>
    <row r="1239">
      <c r="E1239" s="45" t="inlineStr">
        <is>
          <t>Lv 41 Spinda</t>
        </is>
      </c>
      <c r="F1239" s="46" t="n"/>
      <c r="G1239" s="45" t="inlineStr">
        <is>
          <t>Lv 41 Exploud</t>
        </is>
      </c>
      <c r="H1239" s="46" t="n"/>
      <c r="I1239" s="45" t="inlineStr">
        <is>
          <t>Lv 41 Slaking</t>
        </is>
      </c>
      <c r="J1239" s="46" t="n"/>
      <c r="Q1239" s="47" t="inlineStr">
        <is>
          <t>Pokémon</t>
        </is>
      </c>
    </row>
    <row r="1240">
      <c r="E1240" s="48" t="inlineStr">
        <is>
          <t>Adamant</t>
        </is>
      </c>
      <c r="F1240" s="48" t="inlineStr">
        <is>
          <t>Tangled Feet</t>
        </is>
      </c>
      <c r="G1240" s="48" t="inlineStr">
        <is>
          <t>Adamant</t>
        </is>
      </c>
      <c r="H1240" s="48" t="inlineStr">
        <is>
          <t>Scrappy</t>
        </is>
      </c>
      <c r="I1240" s="48" t="inlineStr">
        <is>
          <t>Jolly</t>
        </is>
      </c>
      <c r="J1240" s="48" t="inlineStr">
        <is>
          <t>Truant</t>
        </is>
      </c>
      <c r="Q1240" s="47" t="inlineStr">
        <is>
          <t>Nature / Ability</t>
        </is>
      </c>
    </row>
    <row r="1241">
      <c r="B1241" s="47" t="inlineStr">
        <is>
          <t>AI Flags:</t>
        </is>
      </c>
      <c r="E1241" s="49" t="inlineStr">
        <is>
          <t>(None)</t>
        </is>
      </c>
      <c r="F1241" s="46" t="n"/>
      <c r="G1241" s="49" t="inlineStr">
        <is>
          <t>(None)</t>
        </is>
      </c>
      <c r="H1241" s="46" t="n"/>
      <c r="I1241" s="49" t="inlineStr">
        <is>
          <t>(None)</t>
        </is>
      </c>
      <c r="J1241" s="46" t="n"/>
      <c r="Q1241" s="47" t="inlineStr">
        <is>
          <t>Item</t>
        </is>
      </c>
    </row>
    <row r="1242">
      <c r="B1242" s="44" t="inlineStr">
        <is>
          <t>Smart Trainer</t>
        </is>
      </c>
      <c r="E1242" s="63" t="inlineStr">
        <is>
          <t>Psybeam</t>
        </is>
      </c>
      <c r="F1242" s="46" t="n"/>
      <c r="G1242" s="51" t="inlineStr">
        <is>
          <t>Supersonic</t>
        </is>
      </c>
      <c r="H1242" s="46" t="n"/>
      <c r="I1242" s="51" t="inlineStr">
        <is>
          <t>Roar</t>
        </is>
      </c>
      <c r="J1242" s="46" t="n"/>
      <c r="Q1242" s="47" t="inlineStr">
        <is>
          <t>Moves</t>
        </is>
      </c>
    </row>
    <row r="1243">
      <c r="E1243" s="58" t="inlineStr">
        <is>
          <t>Blaze Kick</t>
        </is>
      </c>
      <c r="F1243" s="46" t="n"/>
      <c r="G1243" s="51" t="inlineStr">
        <is>
          <t>Screech</t>
        </is>
      </c>
      <c r="H1243" s="46" t="n"/>
      <c r="I1243" s="51" t="inlineStr">
        <is>
          <t>Double Edge</t>
        </is>
      </c>
      <c r="J1243" s="46" t="n"/>
    </row>
    <row r="1244">
      <c r="E1244" s="51" t="inlineStr">
        <is>
          <t>Dizzy Punch</t>
        </is>
      </c>
      <c r="F1244" s="46" t="n"/>
      <c r="G1244" s="51" t="inlineStr">
        <is>
          <t>Endeavor</t>
        </is>
      </c>
      <c r="H1244" s="46" t="n"/>
      <c r="I1244" s="50" t="inlineStr">
        <is>
          <t>Night Slash</t>
        </is>
      </c>
      <c r="J1244" s="46" t="n"/>
    </row>
    <row r="1245">
      <c r="E1245" s="51" t="inlineStr">
        <is>
          <t>Flail</t>
        </is>
      </c>
      <c r="F1245" s="46" t="n"/>
      <c r="G1245" s="65" t="inlineStr">
        <is>
          <t>Hammer Arm</t>
        </is>
      </c>
      <c r="H1245" s="46" t="n"/>
      <c r="I1245" s="65" t="inlineStr">
        <is>
          <t>Submission</t>
        </is>
      </c>
      <c r="J1245" s="46" t="n"/>
    </row>
    <row r="1247" ht="20" customHeight="1">
      <c r="B1247" s="40" t="inlineStr">
        <is>
          <t>Battle Girl</t>
        </is>
      </c>
      <c r="C1247" s="41" t="n"/>
      <c r="D1247" s="41" t="n"/>
      <c r="E1247" s="42" t="inlineStr">
        <is>
          <t>Battle Girl Cyndy (Rematch 1)</t>
        </is>
      </c>
      <c r="F1247" s="41" t="n"/>
      <c r="G1247" s="41" t="n"/>
      <c r="H1247" s="41" t="n"/>
      <c r="I1247" s="41" t="n"/>
      <c r="J1247" s="41" t="n"/>
      <c r="K1247" s="41" t="n"/>
      <c r="L1247" s="41" t="n"/>
      <c r="M1247" s="41" t="n"/>
      <c r="N1247" s="41" t="n"/>
      <c r="O1247" s="41" t="n"/>
      <c r="P1247" s="41" t="n"/>
      <c r="Q1247" s="41" t="n"/>
    </row>
    <row r="1248" ht="69" customHeight="1">
      <c r="E1248" s="43">
        <f>IFERROR(_xlfn.IMAGE("https://play.pokemonshowdown.com/sprites/gen5/meditite.png"),"")</f>
        <v/>
      </c>
      <c r="G1248" s="43">
        <f>IFERROR(_xlfn.IMAGE("https://play.pokemonshowdown.com/sprites/gen5/makuhita.png"),"")</f>
        <v/>
      </c>
    </row>
    <row r="1249">
      <c r="E1249" s="45" t="inlineStr">
        <is>
          <t>Lv 26 Meditite</t>
        </is>
      </c>
      <c r="F1249" s="46" t="n"/>
      <c r="G1249" s="45" t="inlineStr">
        <is>
          <t>Lv 26 Makuhita</t>
        </is>
      </c>
      <c r="H1249" s="46" t="n"/>
      <c r="Q1249" s="47" t="inlineStr">
        <is>
          <t>Pokémon</t>
        </is>
      </c>
    </row>
    <row r="1250">
      <c r="E1250" s="48" t="inlineStr">
        <is>
          <t>Adamant</t>
        </is>
      </c>
      <c r="F1250" s="48" t="inlineStr">
        <is>
          <t>Pure Power</t>
        </is>
      </c>
      <c r="G1250" s="48" t="inlineStr">
        <is>
          <t>Adamant</t>
        </is>
      </c>
      <c r="H1250" s="48" t="inlineStr">
        <is>
          <t>Guts</t>
        </is>
      </c>
      <c r="Q1250" s="47" t="inlineStr">
        <is>
          <t>Nature / Ability</t>
        </is>
      </c>
    </row>
    <row r="1251">
      <c r="B1251" s="47" t="inlineStr">
        <is>
          <t>AI Flags:</t>
        </is>
      </c>
      <c r="E1251" s="49" t="inlineStr">
        <is>
          <t>(None)</t>
        </is>
      </c>
      <c r="F1251" s="46" t="n"/>
      <c r="G1251" s="49" t="inlineStr">
        <is>
          <t>(None)</t>
        </is>
      </c>
      <c r="H1251" s="46" t="n"/>
      <c r="Q1251" s="47" t="inlineStr">
        <is>
          <t>Item</t>
        </is>
      </c>
    </row>
    <row r="1252">
      <c r="B1252" s="44" t="inlineStr">
        <is>
          <t>Smart Trainer</t>
        </is>
      </c>
      <c r="E1252" s="51" t="inlineStr">
        <is>
          <t>Secret Power</t>
        </is>
      </c>
      <c r="F1252" s="46" t="n"/>
      <c r="G1252" s="51" t="inlineStr">
        <is>
          <t>Take Down</t>
        </is>
      </c>
      <c r="H1252" s="46" t="n"/>
      <c r="Q1252" s="47" t="inlineStr">
        <is>
          <t>Moves</t>
        </is>
      </c>
    </row>
    <row r="1253">
      <c r="E1253" s="63" t="inlineStr">
        <is>
          <t>Teleport</t>
        </is>
      </c>
      <c r="F1253" s="46" t="n"/>
      <c r="G1253" s="65" t="inlineStr">
        <is>
          <t>Seismic Toss</t>
        </is>
      </c>
      <c r="H1253" s="46" t="n"/>
    </row>
    <row r="1254">
      <c r="E1254" s="62" t="inlineStr">
        <is>
          <t>Rock Throw</t>
        </is>
      </c>
      <c r="F1254" s="46" t="n"/>
      <c r="G1254" s="65" t="inlineStr">
        <is>
          <t>Submission</t>
        </is>
      </c>
      <c r="H1254" s="46" t="n"/>
    </row>
    <row r="1255">
      <c r="E1255" s="65" t="inlineStr">
        <is>
          <t>Seismic Toss</t>
        </is>
      </c>
      <c r="F1255" s="46" t="n"/>
      <c r="G1255" s="51" t="inlineStr">
        <is>
          <t>Smelling Salts</t>
        </is>
      </c>
      <c r="H1255" s="46" t="n"/>
    </row>
    <row r="1257" ht="20" customHeight="1">
      <c r="B1257" s="40" t="inlineStr">
        <is>
          <t>Battle Girl</t>
        </is>
      </c>
      <c r="C1257" s="41" t="n"/>
      <c r="D1257" s="41" t="n"/>
      <c r="E1257" s="42" t="inlineStr">
        <is>
          <t>Battle Girl Cyndy (Rematch 2)</t>
        </is>
      </c>
      <c r="F1257" s="41" t="n"/>
      <c r="G1257" s="41" t="n"/>
      <c r="H1257" s="41" t="n"/>
      <c r="I1257" s="41" t="n"/>
      <c r="J1257" s="41" t="n"/>
      <c r="K1257" s="41" t="n"/>
      <c r="L1257" s="41" t="n"/>
      <c r="M1257" s="41" t="n"/>
      <c r="N1257" s="41" t="n"/>
      <c r="O1257" s="41" t="n"/>
      <c r="P1257" s="41" t="n"/>
      <c r="Q1257" s="41" t="n"/>
    </row>
    <row r="1258" ht="69" customHeight="1">
      <c r="E1258" s="43">
        <f>IFERROR(_xlfn.IMAGE("https://play.pokemonshowdown.com/sprites/gen5/meditite.png"),"")</f>
        <v/>
      </c>
      <c r="G1258" s="43">
        <f>IFERROR(_xlfn.IMAGE("https://play.pokemonshowdown.com/sprites/gen5/makuhita.png"),"")</f>
        <v/>
      </c>
    </row>
    <row r="1259">
      <c r="E1259" s="45" t="inlineStr">
        <is>
          <t>Lv 29 Meditite</t>
        </is>
      </c>
      <c r="F1259" s="46" t="n"/>
      <c r="G1259" s="45" t="inlineStr">
        <is>
          <t>Lv 29 Makuhita</t>
        </is>
      </c>
      <c r="H1259" s="46" t="n"/>
      <c r="Q1259" s="47" t="inlineStr">
        <is>
          <t>Pokémon</t>
        </is>
      </c>
    </row>
    <row r="1260">
      <c r="E1260" s="48" t="inlineStr">
        <is>
          <t>Adamant</t>
        </is>
      </c>
      <c r="F1260" s="48" t="inlineStr">
        <is>
          <t>Pure Power</t>
        </is>
      </c>
      <c r="G1260" s="48" t="inlineStr">
        <is>
          <t>Adamant</t>
        </is>
      </c>
      <c r="H1260" s="48" t="inlineStr">
        <is>
          <t>Guts</t>
        </is>
      </c>
      <c r="Q1260" s="47" t="inlineStr">
        <is>
          <t>Nature / Ability</t>
        </is>
      </c>
    </row>
    <row r="1261">
      <c r="B1261" s="47" t="inlineStr">
        <is>
          <t>AI Flags:</t>
        </is>
      </c>
      <c r="E1261" s="49" t="inlineStr">
        <is>
          <t>(None)</t>
        </is>
      </c>
      <c r="F1261" s="46" t="n"/>
      <c r="G1261" s="49" t="inlineStr">
        <is>
          <t>(None)</t>
        </is>
      </c>
      <c r="H1261" s="46" t="n"/>
      <c r="Q1261" s="47" t="inlineStr">
        <is>
          <t>Item</t>
        </is>
      </c>
    </row>
    <row r="1262">
      <c r="B1262" s="44" t="inlineStr">
        <is>
          <t>Smart Trainer</t>
        </is>
      </c>
      <c r="E1262" s="63" t="inlineStr">
        <is>
          <t>Teleport</t>
        </is>
      </c>
      <c r="F1262" s="46" t="n"/>
      <c r="G1262" s="65" t="inlineStr">
        <is>
          <t>Seismic Toss</t>
        </is>
      </c>
      <c r="H1262" s="46" t="n"/>
      <c r="Q1262" s="47" t="inlineStr">
        <is>
          <t>Moves</t>
        </is>
      </c>
    </row>
    <row r="1263">
      <c r="E1263" s="62" t="inlineStr">
        <is>
          <t>Rock Throw</t>
        </is>
      </c>
      <c r="F1263" s="46" t="n"/>
      <c r="G1263" s="65" t="inlineStr">
        <is>
          <t>Submission</t>
        </is>
      </c>
      <c r="H1263" s="46" t="n"/>
    </row>
    <row r="1264">
      <c r="E1264" s="65" t="inlineStr">
        <is>
          <t>Seismic Toss</t>
        </is>
      </c>
      <c r="F1264" s="46" t="n"/>
      <c r="G1264" s="51" t="inlineStr">
        <is>
          <t>Smelling Salts</t>
        </is>
      </c>
      <c r="H1264" s="46" t="n"/>
    </row>
    <row r="1265">
      <c r="E1265" s="63" t="inlineStr">
        <is>
          <t>Psybeam</t>
        </is>
      </c>
      <c r="F1265" s="46" t="n"/>
      <c r="G1265" s="65" t="inlineStr">
        <is>
          <t>Force Palm</t>
        </is>
      </c>
      <c r="H1265" s="46" t="n"/>
    </row>
    <row r="1267" ht="20" customHeight="1">
      <c r="B1267" s="40" t="inlineStr">
        <is>
          <t>Battle Girl</t>
        </is>
      </c>
      <c r="C1267" s="41" t="n"/>
      <c r="D1267" s="41" t="n"/>
      <c r="E1267" s="42" t="inlineStr">
        <is>
          <t>Battle Girl Cyndy (Rematch 3)</t>
        </is>
      </c>
      <c r="F1267" s="41" t="n"/>
      <c r="G1267" s="41" t="n"/>
      <c r="H1267" s="41" t="n"/>
      <c r="I1267" s="41" t="n"/>
      <c r="J1267" s="41" t="n"/>
      <c r="K1267" s="41" t="n"/>
      <c r="L1267" s="41" t="n"/>
      <c r="M1267" s="41" t="n"/>
      <c r="N1267" s="41" t="n"/>
      <c r="O1267" s="41" t="n"/>
      <c r="P1267" s="41" t="n"/>
      <c r="Q1267" s="41" t="n"/>
    </row>
    <row r="1268" ht="69" customHeight="1">
      <c r="E1268" s="43">
        <f>IFERROR(_xlfn.IMAGE("https://play.pokemonshowdown.com/sprites/gen5/medicham.png"),"")</f>
        <v/>
      </c>
      <c r="G1268" s="43">
        <f>IFERROR(_xlfn.IMAGE("https://play.pokemonshowdown.com/sprites/gen5/hariyama.png"),"")</f>
        <v/>
      </c>
    </row>
    <row r="1269">
      <c r="E1269" s="45" t="inlineStr">
        <is>
          <t>Lv 32 Medicham</t>
        </is>
      </c>
      <c r="F1269" s="46" t="n"/>
      <c r="G1269" s="45" t="inlineStr">
        <is>
          <t>Lv 32 Hariyama</t>
        </is>
      </c>
      <c r="H1269" s="46" t="n"/>
      <c r="Q1269" s="47" t="inlineStr">
        <is>
          <t>Pokémon</t>
        </is>
      </c>
    </row>
    <row r="1270">
      <c r="E1270" s="48" t="inlineStr">
        <is>
          <t>Adamant</t>
        </is>
      </c>
      <c r="F1270" s="48" t="inlineStr">
        <is>
          <t>Pure Power</t>
        </is>
      </c>
      <c r="G1270" s="48" t="inlineStr">
        <is>
          <t>Adamant</t>
        </is>
      </c>
      <c r="H1270" s="48" t="inlineStr">
        <is>
          <t>Guts</t>
        </is>
      </c>
      <c r="Q1270" s="47" t="inlineStr">
        <is>
          <t>Nature / Ability</t>
        </is>
      </c>
    </row>
    <row r="1271">
      <c r="B1271" s="47" t="inlineStr">
        <is>
          <t>AI Flags:</t>
        </is>
      </c>
      <c r="E1271" s="49" t="inlineStr">
        <is>
          <t>(None)</t>
        </is>
      </c>
      <c r="F1271" s="46" t="n"/>
      <c r="G1271" s="49" t="inlineStr">
        <is>
          <t>(None)</t>
        </is>
      </c>
      <c r="H1271" s="46" t="n"/>
      <c r="Q1271" s="47" t="inlineStr">
        <is>
          <t>Item</t>
        </is>
      </c>
    </row>
    <row r="1272">
      <c r="B1272" s="44" t="inlineStr">
        <is>
          <t>Smart Trainer</t>
        </is>
      </c>
      <c r="E1272" s="58" t="inlineStr">
        <is>
          <t>Fire Punch</t>
        </is>
      </c>
      <c r="F1272" s="46" t="n"/>
      <c r="G1272" s="51" t="inlineStr">
        <is>
          <t>Whirlwind</t>
        </is>
      </c>
      <c r="H1272" s="46" t="n"/>
      <c r="Q1272" s="47" t="inlineStr">
        <is>
          <t>Moves</t>
        </is>
      </c>
    </row>
    <row r="1273">
      <c r="E1273" s="64" t="inlineStr">
        <is>
          <t>Ice Punch</t>
        </is>
      </c>
      <c r="F1273" s="46" t="n"/>
      <c r="G1273" s="51" t="inlineStr">
        <is>
          <t>Smelling Salts</t>
        </is>
      </c>
      <c r="H1273" s="46" t="n"/>
    </row>
    <row r="1274">
      <c r="E1274" s="65" t="inlineStr">
        <is>
          <t>Force Palm</t>
        </is>
      </c>
      <c r="F1274" s="46" t="n"/>
      <c r="G1274" s="65" t="inlineStr">
        <is>
          <t>Submission</t>
        </is>
      </c>
      <c r="H1274" s="46" t="n"/>
    </row>
    <row r="1275">
      <c r="E1275" s="63" t="inlineStr">
        <is>
          <t>Psychic</t>
        </is>
      </c>
      <c r="F1275" s="46" t="n"/>
      <c r="G1275" s="65" t="inlineStr">
        <is>
          <t>Force Palm</t>
        </is>
      </c>
      <c r="H1275" s="46" t="n"/>
    </row>
    <row r="1277" ht="20" customHeight="1">
      <c r="B1277" s="40" t="inlineStr">
        <is>
          <t>Battle Girl</t>
        </is>
      </c>
      <c r="C1277" s="41" t="n"/>
      <c r="D1277" s="41" t="n"/>
      <c r="E1277" s="42" t="inlineStr">
        <is>
          <t>Battle Girl Cyndy (Rematch 4)</t>
        </is>
      </c>
      <c r="F1277" s="41" t="n"/>
      <c r="G1277" s="41" t="n"/>
      <c r="H1277" s="41" t="n"/>
      <c r="I1277" s="41" t="n"/>
      <c r="J1277" s="41" t="n"/>
      <c r="K1277" s="41" t="n"/>
      <c r="L1277" s="41" t="n"/>
      <c r="M1277" s="41" t="n"/>
      <c r="N1277" s="41" t="n"/>
      <c r="O1277" s="41" t="n"/>
      <c r="P1277" s="41" t="n"/>
      <c r="Q1277" s="41" t="n"/>
    </row>
    <row r="1278" ht="69" customHeight="1">
      <c r="E1278" s="43">
        <f>IFERROR(_xlfn.IMAGE("https://play.pokemonshowdown.com/sprites/gen5/medicham.png"),"")</f>
        <v/>
      </c>
      <c r="G1278" s="43">
        <f>IFERROR(_xlfn.IMAGE("https://play.pokemonshowdown.com/sprites/gen5/hariyama.png"),"")</f>
        <v/>
      </c>
    </row>
    <row r="1279">
      <c r="E1279" s="45" t="inlineStr">
        <is>
          <t>Lv 35 Medicham</t>
        </is>
      </c>
      <c r="F1279" s="46" t="n"/>
      <c r="G1279" s="45" t="inlineStr">
        <is>
          <t>Lv 35 Hariyama</t>
        </is>
      </c>
      <c r="H1279" s="46" t="n"/>
      <c r="Q1279" s="47" t="inlineStr">
        <is>
          <t>Pokémon</t>
        </is>
      </c>
    </row>
    <row r="1280">
      <c r="E1280" s="48" t="inlineStr">
        <is>
          <t>Adamant</t>
        </is>
      </c>
      <c r="F1280" s="48" t="inlineStr">
        <is>
          <t>Pure Power</t>
        </is>
      </c>
      <c r="G1280" s="48" t="inlineStr">
        <is>
          <t>Adamant</t>
        </is>
      </c>
      <c r="H1280" s="48" t="inlineStr">
        <is>
          <t>Guts</t>
        </is>
      </c>
      <c r="Q1280" s="47" t="inlineStr">
        <is>
          <t>Nature / Ability</t>
        </is>
      </c>
    </row>
    <row r="1281">
      <c r="B1281" s="47" t="inlineStr">
        <is>
          <t>AI Flags:</t>
        </is>
      </c>
      <c r="E1281" s="49" t="inlineStr">
        <is>
          <t>(None)</t>
        </is>
      </c>
      <c r="F1281" s="46" t="n"/>
      <c r="G1281" s="49" t="inlineStr">
        <is>
          <t>(None)</t>
        </is>
      </c>
      <c r="H1281" s="46" t="n"/>
      <c r="Q1281" s="47" t="inlineStr">
        <is>
          <t>Item</t>
        </is>
      </c>
    </row>
    <row r="1282">
      <c r="B1282" s="44" t="inlineStr">
        <is>
          <t>Smart Trainer</t>
        </is>
      </c>
      <c r="E1282" s="58" t="inlineStr">
        <is>
          <t>Fire Punch</t>
        </is>
      </c>
      <c r="F1282" s="46" t="n"/>
      <c r="G1282" s="51" t="inlineStr">
        <is>
          <t>Whirlwind</t>
        </is>
      </c>
      <c r="H1282" s="46" t="n"/>
      <c r="Q1282" s="47" t="inlineStr">
        <is>
          <t>Moves</t>
        </is>
      </c>
    </row>
    <row r="1283">
      <c r="E1283" s="64" t="inlineStr">
        <is>
          <t>Ice Punch</t>
        </is>
      </c>
      <c r="F1283" s="46" t="n"/>
      <c r="G1283" s="51" t="inlineStr">
        <is>
          <t>Smelling Salts</t>
        </is>
      </c>
      <c r="H1283" s="46" t="n"/>
    </row>
    <row r="1284">
      <c r="E1284" s="65" t="inlineStr">
        <is>
          <t>Force Palm</t>
        </is>
      </c>
      <c r="F1284" s="46" t="n"/>
      <c r="G1284" s="65" t="inlineStr">
        <is>
          <t>Submission</t>
        </is>
      </c>
      <c r="H1284" s="46" t="n"/>
    </row>
    <row r="1285">
      <c r="E1285" s="63" t="inlineStr">
        <is>
          <t>Psychic</t>
        </is>
      </c>
      <c r="F1285" s="46" t="n"/>
      <c r="G1285" s="65" t="inlineStr">
        <is>
          <t>Force Palm</t>
        </is>
      </c>
      <c r="H1285" s="46" t="n"/>
    </row>
    <row r="1287" ht="20" customHeight="1">
      <c r="B1287" s="40" t="inlineStr">
        <is>
          <t>Guitarist</t>
        </is>
      </c>
      <c r="C1287" s="41" t="n"/>
      <c r="D1287" s="41" t="n"/>
      <c r="E1287" s="42" t="inlineStr">
        <is>
          <t>Guitarist Dalton (Rematch 1)</t>
        </is>
      </c>
      <c r="F1287" s="41" t="n"/>
      <c r="G1287" s="41" t="n"/>
      <c r="H1287" s="41" t="n"/>
      <c r="I1287" s="41" t="n"/>
      <c r="J1287" s="41" t="n"/>
      <c r="K1287" s="41" t="n"/>
      <c r="L1287" s="41" t="n"/>
      <c r="M1287" s="41" t="n"/>
      <c r="N1287" s="41" t="n"/>
      <c r="O1287" s="41" t="n"/>
      <c r="P1287" s="41" t="n"/>
      <c r="Q1287" s="41" t="n"/>
    </row>
    <row r="1288" ht="69" customHeight="1">
      <c r="E1288" s="43">
        <f>IFERROR(_xlfn.IMAGE("https://play.pokemonshowdown.com/sprites/gen5/magnemite.png"),"")</f>
        <v/>
      </c>
      <c r="G1288" s="43">
        <f>IFERROR(_xlfn.IMAGE("https://play.pokemonshowdown.com/sprites/gen5/whismur.png"),"")</f>
        <v/>
      </c>
      <c r="I1288" s="43">
        <f>IFERROR(_xlfn.IMAGE("https://play.pokemonshowdown.com/sprites/gen5/magnemite.png"),"")</f>
        <v/>
      </c>
    </row>
    <row r="1289">
      <c r="E1289" s="45" t="inlineStr">
        <is>
          <t>Lv 25 Magnemite</t>
        </is>
      </c>
      <c r="F1289" s="46" t="n"/>
      <c r="G1289" s="45" t="inlineStr">
        <is>
          <t>Lv 25 Whismur</t>
        </is>
      </c>
      <c r="H1289" s="46" t="n"/>
      <c r="I1289" s="45" t="inlineStr">
        <is>
          <t>Lv 25 Magnemite</t>
        </is>
      </c>
      <c r="J1289" s="46" t="n"/>
      <c r="Q1289" s="47" t="inlineStr">
        <is>
          <t>Pokémon</t>
        </is>
      </c>
    </row>
    <row r="1290">
      <c r="E1290" s="48" t="inlineStr">
        <is>
          <t>Modest</t>
        </is>
      </c>
      <c r="F1290" s="48" t="inlineStr">
        <is>
          <t>Magnet Pull</t>
        </is>
      </c>
      <c r="G1290" s="48" t="inlineStr">
        <is>
          <t>Adamant</t>
        </is>
      </c>
      <c r="H1290" s="48" t="inlineStr">
        <is>
          <t>Scrappy</t>
        </is>
      </c>
      <c r="I1290" s="48" t="inlineStr">
        <is>
          <t>Modest</t>
        </is>
      </c>
      <c r="J1290" s="48" t="inlineStr">
        <is>
          <t>Magnet Pull</t>
        </is>
      </c>
      <c r="Q1290" s="47" t="inlineStr">
        <is>
          <t>Nature / Ability</t>
        </is>
      </c>
    </row>
    <row r="1291">
      <c r="B1291" s="47" t="inlineStr">
        <is>
          <t>AI Flags:</t>
        </is>
      </c>
      <c r="E1291" s="49" t="inlineStr">
        <is>
          <t>(None)</t>
        </is>
      </c>
      <c r="F1291" s="46" t="n"/>
      <c r="G1291" s="49" t="inlineStr">
        <is>
          <t>(None)</t>
        </is>
      </c>
      <c r="H1291" s="46" t="n"/>
      <c r="I1291" s="49" t="inlineStr">
        <is>
          <t>(None)</t>
        </is>
      </c>
      <c r="J1291" s="46" t="n"/>
      <c r="Q1291" s="47" t="inlineStr">
        <is>
          <t>Item</t>
        </is>
      </c>
    </row>
    <row r="1292">
      <c r="B1292" s="44" t="inlineStr">
        <is>
          <t>Smart Trainer</t>
        </is>
      </c>
      <c r="E1292" s="52" t="inlineStr">
        <is>
          <t>Thunder Shock</t>
        </is>
      </c>
      <c r="F1292" s="46" t="n"/>
      <c r="G1292" s="51" t="inlineStr">
        <is>
          <t>Growl</t>
        </is>
      </c>
      <c r="H1292" s="46" t="n"/>
      <c r="I1292" s="52" t="inlineStr">
        <is>
          <t>Thunder Shock</t>
        </is>
      </c>
      <c r="J1292" s="46" t="n"/>
      <c r="Q1292" s="47" t="inlineStr">
        <is>
          <t>Moves</t>
        </is>
      </c>
    </row>
    <row r="1293">
      <c r="E1293" s="51" t="inlineStr">
        <is>
          <t>Sonic Boom</t>
        </is>
      </c>
      <c r="F1293" s="46" t="n"/>
      <c r="G1293" s="67" t="inlineStr">
        <is>
          <t>Astonish</t>
        </is>
      </c>
      <c r="H1293" s="46" t="n"/>
      <c r="I1293" s="51" t="inlineStr">
        <is>
          <t>Sonic Boom</t>
        </is>
      </c>
      <c r="J1293" s="46" t="n"/>
    </row>
    <row r="1294">
      <c r="E1294" s="52" t="inlineStr">
        <is>
          <t>Shock Wave</t>
        </is>
      </c>
      <c r="F1294" s="46" t="n"/>
      <c r="G1294" s="51" t="inlineStr">
        <is>
          <t>Supersonic</t>
        </is>
      </c>
      <c r="H1294" s="46" t="n"/>
      <c r="I1294" s="52" t="inlineStr">
        <is>
          <t>Shock Wave</t>
        </is>
      </c>
      <c r="J1294" s="46" t="n"/>
    </row>
    <row r="1295">
      <c r="E1295" s="66" t="inlineStr">
        <is>
          <t>Flash Cannon</t>
        </is>
      </c>
      <c r="F1295" s="46" t="n"/>
      <c r="G1295" s="53" t="inlineStr">
        <is>
          <t>Stomp</t>
        </is>
      </c>
      <c r="H1295" s="46" t="n"/>
      <c r="I1295" s="66" t="inlineStr">
        <is>
          <t>Flash Cannon</t>
        </is>
      </c>
      <c r="J1295" s="46" t="n"/>
    </row>
    <row r="1297" ht="20" customHeight="1">
      <c r="B1297" s="40" t="inlineStr">
        <is>
          <t>Guitarist</t>
        </is>
      </c>
      <c r="C1297" s="41" t="n"/>
      <c r="D1297" s="41" t="n"/>
      <c r="E1297" s="42" t="inlineStr">
        <is>
          <t>Guitarist Dalton (Rematch 2)</t>
        </is>
      </c>
      <c r="F1297" s="41" t="n"/>
      <c r="G1297" s="41" t="n"/>
      <c r="H1297" s="41" t="n"/>
      <c r="I1297" s="41" t="n"/>
      <c r="J1297" s="41" t="n"/>
      <c r="K1297" s="41" t="n"/>
      <c r="L1297" s="41" t="n"/>
      <c r="M1297" s="41" t="n"/>
      <c r="N1297" s="41" t="n"/>
      <c r="O1297" s="41" t="n"/>
      <c r="P1297" s="41" t="n"/>
      <c r="Q1297" s="41" t="n"/>
    </row>
    <row r="1298" ht="69" customHeight="1">
      <c r="E1298" s="43">
        <f>IFERROR(_xlfn.IMAGE("https://play.pokemonshowdown.com/sprites/gen5/magnemite.png"),"")</f>
        <v/>
      </c>
      <c r="G1298" s="43">
        <f>IFERROR(_xlfn.IMAGE("https://play.pokemonshowdown.com/sprites/gen5/loudred.png"),"")</f>
        <v/>
      </c>
      <c r="I1298" s="43">
        <f>IFERROR(_xlfn.IMAGE("https://play.pokemonshowdown.com/sprites/gen5/magnemite.png"),"")</f>
        <v/>
      </c>
    </row>
    <row r="1299">
      <c r="E1299" s="45" t="inlineStr">
        <is>
          <t>Lv 28 Magnemite</t>
        </is>
      </c>
      <c r="F1299" s="46" t="n"/>
      <c r="G1299" s="45" t="inlineStr">
        <is>
          <t>Lv 28 Loudred</t>
        </is>
      </c>
      <c r="H1299" s="46" t="n"/>
      <c r="I1299" s="45" t="inlineStr">
        <is>
          <t>Lv 28 Magnemite</t>
        </is>
      </c>
      <c r="J1299" s="46" t="n"/>
      <c r="Q1299" s="47" t="inlineStr">
        <is>
          <t>Pokémon</t>
        </is>
      </c>
    </row>
    <row r="1300">
      <c r="E1300" s="48" t="inlineStr">
        <is>
          <t>Modest</t>
        </is>
      </c>
      <c r="F1300" s="48" t="inlineStr">
        <is>
          <t>Magnet Pull</t>
        </is>
      </c>
      <c r="G1300" s="48" t="inlineStr">
        <is>
          <t>Adamant</t>
        </is>
      </c>
      <c r="H1300" s="48" t="inlineStr">
        <is>
          <t>Scrappy</t>
        </is>
      </c>
      <c r="I1300" s="48" t="inlineStr">
        <is>
          <t>Modest</t>
        </is>
      </c>
      <c r="J1300" s="48" t="inlineStr">
        <is>
          <t>Magnet Pull</t>
        </is>
      </c>
      <c r="Q1300" s="47" t="inlineStr">
        <is>
          <t>Nature / Ability</t>
        </is>
      </c>
    </row>
    <row r="1301">
      <c r="B1301" s="47" t="inlineStr">
        <is>
          <t>AI Flags:</t>
        </is>
      </c>
      <c r="E1301" s="49" t="inlineStr">
        <is>
          <t>(None)</t>
        </is>
      </c>
      <c r="F1301" s="46" t="n"/>
      <c r="G1301" s="49" t="inlineStr">
        <is>
          <t>(None)</t>
        </is>
      </c>
      <c r="H1301" s="46" t="n"/>
      <c r="I1301" s="49" t="inlineStr">
        <is>
          <t>(None)</t>
        </is>
      </c>
      <c r="J1301" s="46" t="n"/>
      <c r="Q1301" s="47" t="inlineStr">
        <is>
          <t>Item</t>
        </is>
      </c>
    </row>
    <row r="1302">
      <c r="B1302" s="44" t="inlineStr">
        <is>
          <t>Smart Trainer</t>
        </is>
      </c>
      <c r="E1302" s="51" t="inlineStr">
        <is>
          <t>Sonic Boom</t>
        </is>
      </c>
      <c r="F1302" s="46" t="n"/>
      <c r="G1302" s="51" t="inlineStr">
        <is>
          <t>Howl</t>
        </is>
      </c>
      <c r="H1302" s="46" t="n"/>
      <c r="I1302" s="51" t="inlineStr">
        <is>
          <t>Sonic Boom</t>
        </is>
      </c>
      <c r="J1302" s="46" t="n"/>
      <c r="Q1302" s="47" t="inlineStr">
        <is>
          <t>Moves</t>
        </is>
      </c>
    </row>
    <row r="1303">
      <c r="E1303" s="52" t="inlineStr">
        <is>
          <t>Shock Wave</t>
        </is>
      </c>
      <c r="F1303" s="46" t="n"/>
      <c r="G1303" s="51" t="inlineStr">
        <is>
          <t>Screech</t>
        </is>
      </c>
      <c r="H1303" s="46" t="n"/>
      <c r="I1303" s="52" t="inlineStr">
        <is>
          <t>Shock Wave</t>
        </is>
      </c>
      <c r="J1303" s="46" t="n"/>
    </row>
    <row r="1304">
      <c r="E1304" s="66" t="inlineStr">
        <is>
          <t>Flash Cannon</t>
        </is>
      </c>
      <c r="F1304" s="46" t="n"/>
      <c r="G1304" s="50" t="inlineStr">
        <is>
          <t>Bite</t>
        </is>
      </c>
      <c r="H1304" s="46" t="n"/>
      <c r="I1304" s="66" t="inlineStr">
        <is>
          <t>Flash Cannon</t>
        </is>
      </c>
      <c r="J1304" s="46" t="n"/>
    </row>
    <row r="1305">
      <c r="E1305" s="51" t="inlineStr">
        <is>
          <t>Self Destruct</t>
        </is>
      </c>
      <c r="F1305" s="46" t="n"/>
      <c r="G1305" s="51" t="inlineStr">
        <is>
          <t>Supersonic</t>
        </is>
      </c>
      <c r="H1305" s="46" t="n"/>
      <c r="I1305" s="51" t="inlineStr">
        <is>
          <t>Self Destruct</t>
        </is>
      </c>
      <c r="J1305" s="46" t="n"/>
    </row>
    <row r="1307" ht="20" customHeight="1">
      <c r="B1307" s="40" t="inlineStr">
        <is>
          <t>Guitarist</t>
        </is>
      </c>
      <c r="C1307" s="41" t="n"/>
      <c r="D1307" s="41" t="n"/>
      <c r="E1307" s="42" t="inlineStr">
        <is>
          <t>Guitarist Dalton (Rematch 3)</t>
        </is>
      </c>
      <c r="F1307" s="41" t="n"/>
      <c r="G1307" s="41" t="n"/>
      <c r="H1307" s="41" t="n"/>
      <c r="I1307" s="41" t="n"/>
      <c r="J1307" s="41" t="n"/>
      <c r="K1307" s="41" t="n"/>
      <c r="L1307" s="41" t="n"/>
      <c r="M1307" s="41" t="n"/>
      <c r="N1307" s="41" t="n"/>
      <c r="O1307" s="41" t="n"/>
      <c r="P1307" s="41" t="n"/>
      <c r="Q1307" s="41" t="n"/>
    </row>
    <row r="1308" ht="69" customHeight="1">
      <c r="E1308" s="43">
        <f>IFERROR(_xlfn.IMAGE("https://play.pokemonshowdown.com/sprites/gen5/magneton.png"),"")</f>
        <v/>
      </c>
      <c r="G1308" s="43">
        <f>IFERROR(_xlfn.IMAGE("https://play.pokemonshowdown.com/sprites/gen5/loudred.png"),"")</f>
        <v/>
      </c>
      <c r="I1308" s="43">
        <f>IFERROR(_xlfn.IMAGE("https://play.pokemonshowdown.com/sprites/gen5/magneton.png"),"")</f>
        <v/>
      </c>
    </row>
    <row r="1309">
      <c r="E1309" s="45" t="inlineStr">
        <is>
          <t>Lv 31 Magneton</t>
        </is>
      </c>
      <c r="F1309" s="46" t="n"/>
      <c r="G1309" s="45" t="inlineStr">
        <is>
          <t>Lv 31 Loudred</t>
        </is>
      </c>
      <c r="H1309" s="46" t="n"/>
      <c r="I1309" s="45" t="inlineStr">
        <is>
          <t>Lv 31 Magneton</t>
        </is>
      </c>
      <c r="J1309" s="46" t="n"/>
      <c r="Q1309" s="47" t="inlineStr">
        <is>
          <t>Pokémon</t>
        </is>
      </c>
    </row>
    <row r="1310">
      <c r="E1310" s="48" t="inlineStr">
        <is>
          <t>Modest</t>
        </is>
      </c>
      <c r="F1310" s="48" t="inlineStr">
        <is>
          <t>Magnet Pull</t>
        </is>
      </c>
      <c r="G1310" s="48" t="inlineStr">
        <is>
          <t>Adamant</t>
        </is>
      </c>
      <c r="H1310" s="48" t="inlineStr">
        <is>
          <t>Scrappy</t>
        </is>
      </c>
      <c r="I1310" s="48" t="inlineStr">
        <is>
          <t>Modest</t>
        </is>
      </c>
      <c r="J1310" s="48" t="inlineStr">
        <is>
          <t>Magnet Pull</t>
        </is>
      </c>
      <c r="Q1310" s="47" t="inlineStr">
        <is>
          <t>Nature / Ability</t>
        </is>
      </c>
    </row>
    <row r="1311">
      <c r="B1311" s="47" t="inlineStr">
        <is>
          <t>AI Flags:</t>
        </is>
      </c>
      <c r="E1311" s="49" t="inlineStr">
        <is>
          <t>(None)</t>
        </is>
      </c>
      <c r="F1311" s="46" t="n"/>
      <c r="G1311" s="49" t="inlineStr">
        <is>
          <t>(None)</t>
        </is>
      </c>
      <c r="H1311" s="46" t="n"/>
      <c r="I1311" s="49" t="inlineStr">
        <is>
          <t>(None)</t>
        </is>
      </c>
      <c r="J1311" s="46" t="n"/>
      <c r="Q1311" s="47" t="inlineStr">
        <is>
          <t>Item</t>
        </is>
      </c>
    </row>
    <row r="1312">
      <c r="B1312" s="44" t="inlineStr">
        <is>
          <t>Smart Trainer</t>
        </is>
      </c>
      <c r="E1312" s="52" t="inlineStr">
        <is>
          <t>Thunder Wave</t>
        </is>
      </c>
      <c r="F1312" s="46" t="n"/>
      <c r="G1312" s="51" t="inlineStr">
        <is>
          <t>Screech</t>
        </is>
      </c>
      <c r="H1312" s="46" t="n"/>
      <c r="I1312" s="52" t="inlineStr">
        <is>
          <t>Thunder Wave</t>
        </is>
      </c>
      <c r="J1312" s="46" t="n"/>
      <c r="Q1312" s="47" t="inlineStr">
        <is>
          <t>Moves</t>
        </is>
      </c>
    </row>
    <row r="1313">
      <c r="E1313" s="52" t="inlineStr">
        <is>
          <t>Shock Wave</t>
        </is>
      </c>
      <c r="F1313" s="46" t="n"/>
      <c r="G1313" s="50" t="inlineStr">
        <is>
          <t>Bite</t>
        </is>
      </c>
      <c r="H1313" s="46" t="n"/>
      <c r="I1313" s="52" t="inlineStr">
        <is>
          <t>Shock Wave</t>
        </is>
      </c>
      <c r="J1313" s="46" t="n"/>
    </row>
    <row r="1314">
      <c r="E1314" s="54" t="inlineStr">
        <is>
          <t>Signal Beam</t>
        </is>
      </c>
      <c r="F1314" s="46" t="n"/>
      <c r="G1314" s="51" t="inlineStr">
        <is>
          <t>Supersonic</t>
        </is>
      </c>
      <c r="H1314" s="46" t="n"/>
      <c r="I1314" s="54" t="inlineStr">
        <is>
          <t>Signal Beam</t>
        </is>
      </c>
      <c r="J1314" s="46" t="n"/>
    </row>
    <row r="1315">
      <c r="E1315" s="51" t="inlineStr">
        <is>
          <t>Self Destruct</t>
        </is>
      </c>
      <c r="F1315" s="46" t="n"/>
      <c r="G1315" s="53" t="inlineStr">
        <is>
          <t>Stomp</t>
        </is>
      </c>
      <c r="H1315" s="46" t="n"/>
      <c r="I1315" s="51" t="inlineStr">
        <is>
          <t>Self Destruct</t>
        </is>
      </c>
      <c r="J1315" s="46" t="n"/>
    </row>
    <row r="1317" ht="20" customHeight="1">
      <c r="B1317" s="40" t="inlineStr">
        <is>
          <t>Guitarist</t>
        </is>
      </c>
      <c r="C1317" s="41" t="n"/>
      <c r="D1317" s="41" t="n"/>
      <c r="E1317" s="42" t="inlineStr">
        <is>
          <t>Guitarist Dalton (Rematch 4)</t>
        </is>
      </c>
      <c r="F1317" s="41" t="n"/>
      <c r="G1317" s="41" t="n"/>
      <c r="H1317" s="41" t="n"/>
      <c r="I1317" s="41" t="n"/>
      <c r="J1317" s="41" t="n"/>
      <c r="K1317" s="41" t="n"/>
      <c r="L1317" s="41" t="n"/>
      <c r="M1317" s="41" t="n"/>
      <c r="N1317" s="41" t="n"/>
      <c r="O1317" s="41" t="n"/>
      <c r="P1317" s="41" t="n"/>
      <c r="Q1317" s="41" t="n"/>
    </row>
    <row r="1318" ht="69" customHeight="1">
      <c r="E1318" s="43">
        <f>IFERROR(_xlfn.IMAGE("https://play.pokemonshowdown.com/sprites/gen5/magneton.png"),"")</f>
        <v/>
      </c>
      <c r="G1318" s="43">
        <f>IFERROR(_xlfn.IMAGE("https://play.pokemonshowdown.com/sprites/gen5/exploud.png"),"")</f>
        <v/>
      </c>
      <c r="I1318" s="43">
        <f>IFERROR(_xlfn.IMAGE("https://play.pokemonshowdown.com/sprites/gen5/magneton.png"),"")</f>
        <v/>
      </c>
    </row>
    <row r="1319">
      <c r="E1319" s="45" t="inlineStr">
        <is>
          <t>Lv 34 Magneton</t>
        </is>
      </c>
      <c r="F1319" s="46" t="n"/>
      <c r="G1319" s="45" t="inlineStr">
        <is>
          <t>Lv 34 Exploud</t>
        </is>
      </c>
      <c r="H1319" s="46" t="n"/>
      <c r="I1319" s="45" t="inlineStr">
        <is>
          <t>Lv 34 Magneton</t>
        </is>
      </c>
      <c r="J1319" s="46" t="n"/>
      <c r="Q1319" s="47" t="inlineStr">
        <is>
          <t>Pokémon</t>
        </is>
      </c>
    </row>
    <row r="1320">
      <c r="E1320" s="48" t="inlineStr">
        <is>
          <t>Modest</t>
        </is>
      </c>
      <c r="F1320" s="48" t="inlineStr">
        <is>
          <t>Magnet Pull</t>
        </is>
      </c>
      <c r="G1320" s="48" t="inlineStr">
        <is>
          <t>Adamant</t>
        </is>
      </c>
      <c r="H1320" s="48" t="inlineStr">
        <is>
          <t>Scrappy</t>
        </is>
      </c>
      <c r="I1320" s="48" t="inlineStr">
        <is>
          <t>Modest</t>
        </is>
      </c>
      <c r="J1320" s="48" t="inlineStr">
        <is>
          <t>Magnet Pull</t>
        </is>
      </c>
      <c r="Q1320" s="47" t="inlineStr">
        <is>
          <t>Nature / Ability</t>
        </is>
      </c>
    </row>
    <row r="1321">
      <c r="B1321" s="47" t="inlineStr">
        <is>
          <t>AI Flags:</t>
        </is>
      </c>
      <c r="E1321" s="49" t="inlineStr">
        <is>
          <t>(None)</t>
        </is>
      </c>
      <c r="F1321" s="46" t="n"/>
      <c r="G1321" s="49" t="inlineStr">
        <is>
          <t>(None)</t>
        </is>
      </c>
      <c r="H1321" s="46" t="n"/>
      <c r="I1321" s="49" t="inlineStr">
        <is>
          <t>(None)</t>
        </is>
      </c>
      <c r="J1321" s="46" t="n"/>
      <c r="Q1321" s="47" t="inlineStr">
        <is>
          <t>Item</t>
        </is>
      </c>
    </row>
    <row r="1322">
      <c r="B1322" s="44" t="inlineStr">
        <is>
          <t>Smart Trainer</t>
        </is>
      </c>
      <c r="E1322" s="52" t="inlineStr">
        <is>
          <t>Shock Wave</t>
        </is>
      </c>
      <c r="F1322" s="46" t="n"/>
      <c r="G1322" s="51" t="inlineStr">
        <is>
          <t>Body Slam</t>
        </is>
      </c>
      <c r="H1322" s="46" t="n"/>
      <c r="I1322" s="52" t="inlineStr">
        <is>
          <t>Shock Wave</t>
        </is>
      </c>
      <c r="J1322" s="46" t="n"/>
      <c r="Q1322" s="47" t="inlineStr">
        <is>
          <t>Moves</t>
        </is>
      </c>
    </row>
    <row r="1323">
      <c r="E1323" s="54" t="inlineStr">
        <is>
          <t>Signal Beam</t>
        </is>
      </c>
      <c r="F1323" s="46" t="n"/>
      <c r="G1323" s="50" t="inlineStr">
        <is>
          <t>Crunch</t>
        </is>
      </c>
      <c r="H1323" s="46" t="n"/>
      <c r="I1323" s="54" t="inlineStr">
        <is>
          <t>Signal Beam</t>
        </is>
      </c>
      <c r="J1323" s="46" t="n"/>
    </row>
    <row r="1324">
      <c r="E1324" s="51" t="inlineStr">
        <is>
          <t>Self Destruct</t>
        </is>
      </c>
      <c r="F1324" s="46" t="n"/>
      <c r="G1324" s="51" t="inlineStr">
        <is>
          <t>Supersonic</t>
        </is>
      </c>
      <c r="H1324" s="46" t="n"/>
      <c r="I1324" s="51" t="inlineStr">
        <is>
          <t>Self Destruct</t>
        </is>
      </c>
      <c r="J1324" s="46" t="n"/>
    </row>
    <row r="1325">
      <c r="E1325" s="66" t="inlineStr">
        <is>
          <t>Magnet Bomb</t>
        </is>
      </c>
      <c r="F1325" s="46" t="n"/>
      <c r="G1325" s="51" t="inlineStr">
        <is>
          <t>Screech</t>
        </is>
      </c>
      <c r="H1325" s="46" t="n"/>
      <c r="I1325" s="66" t="inlineStr">
        <is>
          <t>Magnet Bomb</t>
        </is>
      </c>
      <c r="J1325" s="46" t="n"/>
    </row>
    <row r="1327" ht="20" customHeight="1">
      <c r="B1327" s="40" t="inlineStr">
        <is>
          <t>Picnicker</t>
        </is>
      </c>
      <c r="C1327" s="41" t="n"/>
      <c r="D1327" s="41" t="n"/>
      <c r="E1327" s="42" t="inlineStr">
        <is>
          <t>Picnicker Diana (Rematch 1)</t>
        </is>
      </c>
      <c r="F1327" s="41" t="n"/>
      <c r="G1327" s="41" t="n"/>
      <c r="H1327" s="41" t="n"/>
      <c r="I1327" s="41" t="n"/>
      <c r="J1327" s="41" t="n"/>
      <c r="K1327" s="41" t="n"/>
      <c r="L1327" s="41" t="n"/>
      <c r="M1327" s="41" t="n"/>
      <c r="N1327" s="41" t="n"/>
      <c r="O1327" s="41" t="n"/>
      <c r="P1327" s="41" t="n"/>
      <c r="Q1327" s="41" t="n"/>
    </row>
    <row r="1328" ht="69" customHeight="1">
      <c r="E1328" s="43">
        <f>IFERROR(_xlfn.IMAGE("https://play.pokemonshowdown.com/sprites/gen5/shroomish.png"),"")</f>
        <v/>
      </c>
      <c r="G1328" s="43">
        <f>IFERROR(_xlfn.IMAGE("https://play.pokemonshowdown.com/sprites/gen5/gloom.png"),"")</f>
        <v/>
      </c>
      <c r="I1328" s="43">
        <f>IFERROR(_xlfn.IMAGE("https://play.pokemonshowdown.com/sprites/gen5/swablu.png"),"")</f>
        <v/>
      </c>
    </row>
    <row r="1329">
      <c r="E1329" s="45" t="inlineStr">
        <is>
          <t>Lv 25 Shroomish</t>
        </is>
      </c>
      <c r="F1329" s="46" t="n"/>
      <c r="G1329" s="45" t="inlineStr">
        <is>
          <t>Lv 25 Gloom</t>
        </is>
      </c>
      <c r="H1329" s="46" t="n"/>
      <c r="I1329" s="45" t="inlineStr">
        <is>
          <t>Lv 25 Swablu</t>
        </is>
      </c>
      <c r="J1329" s="46" t="n"/>
      <c r="Q1329" s="47" t="inlineStr">
        <is>
          <t>Pokémon</t>
        </is>
      </c>
    </row>
    <row r="1330">
      <c r="E1330" s="48" t="inlineStr">
        <is>
          <t>Adamant</t>
        </is>
      </c>
      <c r="F1330" s="48" t="inlineStr">
        <is>
          <t>Poison Heal</t>
        </is>
      </c>
      <c r="G1330" s="48" t="inlineStr">
        <is>
          <t>Modest</t>
        </is>
      </c>
      <c r="H1330" s="48" t="inlineStr">
        <is>
          <t>Chlorophyll</t>
        </is>
      </c>
      <c r="I1330" s="48" t="inlineStr">
        <is>
          <t>Adamant</t>
        </is>
      </c>
      <c r="J1330" s="48" t="inlineStr">
        <is>
          <t>Natural Cure</t>
        </is>
      </c>
      <c r="Q1330" s="47" t="inlineStr">
        <is>
          <t>Nature / Ability</t>
        </is>
      </c>
    </row>
    <row r="1331">
      <c r="B1331" s="47" t="inlineStr">
        <is>
          <t>AI Flags:</t>
        </is>
      </c>
      <c r="E1331" s="49" t="inlineStr">
        <is>
          <t>(None)</t>
        </is>
      </c>
      <c r="F1331" s="46" t="n"/>
      <c r="G1331" s="49" t="inlineStr">
        <is>
          <t>(None)</t>
        </is>
      </c>
      <c r="H1331" s="46" t="n"/>
      <c r="I1331" s="49" t="inlineStr">
        <is>
          <t>(None)</t>
        </is>
      </c>
      <c r="J1331" s="46" t="n"/>
      <c r="Q1331" s="47" t="inlineStr">
        <is>
          <t>Item</t>
        </is>
      </c>
    </row>
    <row r="1332">
      <c r="B1332" s="44" t="inlineStr">
        <is>
          <t>Smart Trainer</t>
        </is>
      </c>
      <c r="E1332" s="59" t="inlineStr">
        <is>
          <t>Mega Drain</t>
        </is>
      </c>
      <c r="F1332" s="46" t="n"/>
      <c r="G1332" s="55" t="inlineStr">
        <is>
          <t>Acid</t>
        </is>
      </c>
      <c r="H1332" s="46" t="n"/>
      <c r="I1332" s="51" t="inlineStr">
        <is>
          <t>Whirlwind</t>
        </is>
      </c>
      <c r="J1332" s="46" t="n"/>
      <c r="Q1332" s="47" t="inlineStr">
        <is>
          <t>Moves</t>
        </is>
      </c>
    </row>
    <row r="1333">
      <c r="E1333" s="51" t="inlineStr">
        <is>
          <t>Take Down</t>
        </is>
      </c>
      <c r="F1333" s="46" t="n"/>
      <c r="G1333" s="59" t="inlineStr">
        <is>
          <t>Magical Leaf</t>
        </is>
      </c>
      <c r="H1333" s="46" t="n"/>
      <c r="I1333" s="51" t="inlineStr">
        <is>
          <t>Swift</t>
        </is>
      </c>
      <c r="J1333" s="46" t="n"/>
    </row>
    <row r="1334">
      <c r="E1334" s="59" t="inlineStr">
        <is>
          <t>Stun Spore</t>
        </is>
      </c>
      <c r="F1334" s="46" t="n"/>
      <c r="G1334" s="59" t="inlineStr">
        <is>
          <t>Stun Spore</t>
        </is>
      </c>
      <c r="H1334" s="46" t="n"/>
      <c r="I1334" s="60" t="inlineStr">
        <is>
          <t>Air Cutter</t>
        </is>
      </c>
      <c r="J1334" s="46" t="n"/>
    </row>
    <row r="1335">
      <c r="E1335" s="51" t="inlineStr">
        <is>
          <t>Headbutt</t>
        </is>
      </c>
      <c r="F1335" s="46" t="n"/>
      <c r="G1335" s="55" t="inlineStr">
        <is>
          <t>Sludge</t>
        </is>
      </c>
      <c r="H1335" s="46" t="n"/>
      <c r="I1335" s="66" t="inlineStr">
        <is>
          <t>Steel Wing</t>
        </is>
      </c>
      <c r="J1335" s="46" t="n"/>
    </row>
    <row r="1337" ht="20" customHeight="1">
      <c r="B1337" s="40" t="inlineStr">
        <is>
          <t>Picnicker</t>
        </is>
      </c>
      <c r="C1337" s="41" t="n"/>
      <c r="D1337" s="41" t="n"/>
      <c r="E1337" s="42" t="inlineStr">
        <is>
          <t>Picnicker Diana (Rematch 2)</t>
        </is>
      </c>
      <c r="F1337" s="41" t="n"/>
      <c r="G1337" s="41" t="n"/>
      <c r="H1337" s="41" t="n"/>
      <c r="I1337" s="41" t="n"/>
      <c r="J1337" s="41" t="n"/>
      <c r="K1337" s="41" t="n"/>
      <c r="L1337" s="41" t="n"/>
      <c r="M1337" s="41" t="n"/>
      <c r="N1337" s="41" t="n"/>
      <c r="O1337" s="41" t="n"/>
      <c r="P1337" s="41" t="n"/>
      <c r="Q1337" s="41" t="n"/>
    </row>
    <row r="1338" ht="69" customHeight="1">
      <c r="E1338" s="43">
        <f>IFERROR(_xlfn.IMAGE("https://play.pokemonshowdown.com/sprites/gen5/breloom.png"),"")</f>
        <v/>
      </c>
      <c r="G1338" s="43">
        <f>IFERROR(_xlfn.IMAGE("https://play.pokemonshowdown.com/sprites/gen5/gloom.png"),"")</f>
        <v/>
      </c>
      <c r="I1338" s="43">
        <f>IFERROR(_xlfn.IMAGE("https://play.pokemonshowdown.com/sprites/gen5/swablu.png"),"")</f>
        <v/>
      </c>
    </row>
    <row r="1339">
      <c r="E1339" s="45" t="inlineStr">
        <is>
          <t>Lv 28 Breloom</t>
        </is>
      </c>
      <c r="F1339" s="46" t="n"/>
      <c r="G1339" s="45" t="inlineStr">
        <is>
          <t>Lv 28 Gloom</t>
        </is>
      </c>
      <c r="H1339" s="46" t="n"/>
      <c r="I1339" s="45" t="inlineStr">
        <is>
          <t>Lv 28 Swablu</t>
        </is>
      </c>
      <c r="J1339" s="46" t="n"/>
      <c r="Q1339" s="47" t="inlineStr">
        <is>
          <t>Pokémon</t>
        </is>
      </c>
    </row>
    <row r="1340">
      <c r="E1340" s="48" t="inlineStr">
        <is>
          <t>Adamant</t>
        </is>
      </c>
      <c r="F1340" s="48" t="inlineStr">
        <is>
          <t>Technician</t>
        </is>
      </c>
      <c r="G1340" s="48" t="inlineStr">
        <is>
          <t>Modest</t>
        </is>
      </c>
      <c r="H1340" s="48" t="inlineStr">
        <is>
          <t>Chlorophyll</t>
        </is>
      </c>
      <c r="I1340" s="48" t="inlineStr">
        <is>
          <t>Adamant</t>
        </is>
      </c>
      <c r="J1340" s="48" t="inlineStr">
        <is>
          <t>Natural Cure</t>
        </is>
      </c>
      <c r="Q1340" s="47" t="inlineStr">
        <is>
          <t>Nature / Ability</t>
        </is>
      </c>
    </row>
    <row r="1341">
      <c r="B1341" s="47" t="inlineStr">
        <is>
          <t>AI Flags:</t>
        </is>
      </c>
      <c r="E1341" s="49" t="inlineStr">
        <is>
          <t>(None)</t>
        </is>
      </c>
      <c r="F1341" s="46" t="n"/>
      <c r="G1341" s="49" t="inlineStr">
        <is>
          <t>(None)</t>
        </is>
      </c>
      <c r="H1341" s="46" t="n"/>
      <c r="I1341" s="49" t="inlineStr">
        <is>
          <t>(None)</t>
        </is>
      </c>
      <c r="J1341" s="46" t="n"/>
      <c r="Q1341" s="47" t="inlineStr">
        <is>
          <t>Item</t>
        </is>
      </c>
    </row>
    <row r="1342">
      <c r="B1342" s="44" t="inlineStr">
        <is>
          <t>Smart Trainer</t>
        </is>
      </c>
      <c r="E1342" s="51" t="inlineStr">
        <is>
          <t>Take Down</t>
        </is>
      </c>
      <c r="F1342" s="46" t="n"/>
      <c r="G1342" s="55" t="inlineStr">
        <is>
          <t>Acid</t>
        </is>
      </c>
      <c r="H1342" s="46" t="n"/>
      <c r="I1342" s="51" t="inlineStr">
        <is>
          <t>Swift</t>
        </is>
      </c>
      <c r="J1342" s="46" t="n"/>
      <c r="Q1342" s="47" t="inlineStr">
        <is>
          <t>Moves</t>
        </is>
      </c>
    </row>
    <row r="1343">
      <c r="E1343" s="59" t="inlineStr">
        <is>
          <t>Mega Drain</t>
        </is>
      </c>
      <c r="F1343" s="46" t="n"/>
      <c r="G1343" s="59" t="inlineStr">
        <is>
          <t>Magical Leaf</t>
        </is>
      </c>
      <c r="H1343" s="46" t="n"/>
      <c r="I1343" s="60" t="inlineStr">
        <is>
          <t>Air Cutter</t>
        </is>
      </c>
      <c r="J1343" s="46" t="n"/>
    </row>
    <row r="1344">
      <c r="E1344" s="55" t="inlineStr">
        <is>
          <t>Sludge Bomb</t>
        </is>
      </c>
      <c r="F1344" s="46" t="n"/>
      <c r="G1344" s="59" t="inlineStr">
        <is>
          <t>Stun Spore</t>
        </is>
      </c>
      <c r="H1344" s="46" t="n"/>
      <c r="I1344" s="66" t="inlineStr">
        <is>
          <t>Steel Wing</t>
        </is>
      </c>
      <c r="J1344" s="46" t="n"/>
    </row>
    <row r="1345">
      <c r="E1345" s="65" t="inlineStr">
        <is>
          <t>Force Palm</t>
        </is>
      </c>
      <c r="F1345" s="46" t="n"/>
      <c r="G1345" s="55" t="inlineStr">
        <is>
          <t>Sludge</t>
        </is>
      </c>
      <c r="H1345" s="46" t="n"/>
      <c r="I1345" s="51" t="inlineStr">
        <is>
          <t>Hyper Voice</t>
        </is>
      </c>
      <c r="J1345" s="46" t="n"/>
    </row>
    <row r="1347" ht="20" customHeight="1">
      <c r="B1347" s="40" t="inlineStr">
        <is>
          <t>Picnicker</t>
        </is>
      </c>
      <c r="C1347" s="41" t="n"/>
      <c r="D1347" s="41" t="n"/>
      <c r="E1347" s="42" t="inlineStr">
        <is>
          <t>Picnicker Diana (Rematch 3)</t>
        </is>
      </c>
      <c r="F1347" s="41" t="n"/>
      <c r="G1347" s="41" t="n"/>
      <c r="H1347" s="41" t="n"/>
      <c r="I1347" s="41" t="n"/>
      <c r="J1347" s="41" t="n"/>
      <c r="K1347" s="41" t="n"/>
      <c r="L1347" s="41" t="n"/>
      <c r="M1347" s="41" t="n"/>
      <c r="N1347" s="41" t="n"/>
      <c r="O1347" s="41" t="n"/>
      <c r="P1347" s="41" t="n"/>
      <c r="Q1347" s="41" t="n"/>
    </row>
    <row r="1348" ht="69" customHeight="1">
      <c r="E1348" s="43">
        <f>IFERROR(_xlfn.IMAGE("https://play.pokemonshowdown.com/sprites/gen5/breloom.png"),"")</f>
        <v/>
      </c>
      <c r="G1348" s="43">
        <f>IFERROR(_xlfn.IMAGE("https://play.pokemonshowdown.com/sprites/gen5/gloom.png"),"")</f>
        <v/>
      </c>
      <c r="I1348" s="43">
        <f>IFERROR(_xlfn.IMAGE("https://play.pokemonshowdown.com/sprites/gen5/swablu.png"),"")</f>
        <v/>
      </c>
    </row>
    <row r="1349">
      <c r="E1349" s="45" t="inlineStr">
        <is>
          <t>Lv 31 Breloom</t>
        </is>
      </c>
      <c r="F1349" s="46" t="n"/>
      <c r="G1349" s="45" t="inlineStr">
        <is>
          <t>Lv 31 Gloom</t>
        </is>
      </c>
      <c r="H1349" s="46" t="n"/>
      <c r="I1349" s="45" t="inlineStr">
        <is>
          <t>Lv 31 Swablu</t>
        </is>
      </c>
      <c r="J1349" s="46" t="n"/>
      <c r="Q1349" s="47" t="inlineStr">
        <is>
          <t>Pokémon</t>
        </is>
      </c>
    </row>
    <row r="1350">
      <c r="E1350" s="48" t="inlineStr">
        <is>
          <t>Adamant</t>
        </is>
      </c>
      <c r="F1350" s="48" t="inlineStr">
        <is>
          <t>Technician</t>
        </is>
      </c>
      <c r="G1350" s="48" t="inlineStr">
        <is>
          <t>Modest</t>
        </is>
      </c>
      <c r="H1350" s="48" t="inlineStr">
        <is>
          <t>Chlorophyll</t>
        </is>
      </c>
      <c r="I1350" s="48" t="inlineStr">
        <is>
          <t>Adamant</t>
        </is>
      </c>
      <c r="J1350" s="48" t="inlineStr">
        <is>
          <t>Natural Cure</t>
        </is>
      </c>
      <c r="Q1350" s="47" t="inlineStr">
        <is>
          <t>Nature / Ability</t>
        </is>
      </c>
    </row>
    <row r="1351">
      <c r="B1351" s="47" t="inlineStr">
        <is>
          <t>AI Flags:</t>
        </is>
      </c>
      <c r="E1351" s="49" t="inlineStr">
        <is>
          <t>(None)</t>
        </is>
      </c>
      <c r="F1351" s="46" t="n"/>
      <c r="G1351" s="49" t="inlineStr">
        <is>
          <t>(None)</t>
        </is>
      </c>
      <c r="H1351" s="46" t="n"/>
      <c r="I1351" s="49" t="inlineStr">
        <is>
          <t>(None)</t>
        </is>
      </c>
      <c r="J1351" s="46" t="n"/>
      <c r="Q1351" s="47" t="inlineStr">
        <is>
          <t>Item</t>
        </is>
      </c>
    </row>
    <row r="1352">
      <c r="B1352" s="44" t="inlineStr">
        <is>
          <t>Smart Trainer</t>
        </is>
      </c>
      <c r="E1352" s="59" t="inlineStr">
        <is>
          <t>Mega Drain</t>
        </is>
      </c>
      <c r="F1352" s="46" t="n"/>
      <c r="G1352" s="59" t="inlineStr">
        <is>
          <t>Magical Leaf</t>
        </is>
      </c>
      <c r="H1352" s="46" t="n"/>
      <c r="I1352" s="51" t="inlineStr">
        <is>
          <t>Swift</t>
        </is>
      </c>
      <c r="J1352" s="46" t="n"/>
      <c r="Q1352" s="47" t="inlineStr">
        <is>
          <t>Moves</t>
        </is>
      </c>
    </row>
    <row r="1353">
      <c r="E1353" s="55" t="inlineStr">
        <is>
          <t>Sludge Bomb</t>
        </is>
      </c>
      <c r="F1353" s="46" t="n"/>
      <c r="G1353" s="59" t="inlineStr">
        <is>
          <t>Stun Spore</t>
        </is>
      </c>
      <c r="H1353" s="46" t="n"/>
      <c r="I1353" s="60" t="inlineStr">
        <is>
          <t>Air Cutter</t>
        </is>
      </c>
      <c r="J1353" s="46" t="n"/>
    </row>
    <row r="1354">
      <c r="E1354" s="65" t="inlineStr">
        <is>
          <t>Force Palm</t>
        </is>
      </c>
      <c r="F1354" s="46" t="n"/>
      <c r="G1354" s="55" t="inlineStr">
        <is>
          <t>Sludge</t>
        </is>
      </c>
      <c r="H1354" s="46" t="n"/>
      <c r="I1354" s="66" t="inlineStr">
        <is>
          <t>Steel Wing</t>
        </is>
      </c>
      <c r="J1354" s="46" t="n"/>
    </row>
    <row r="1355">
      <c r="E1355" s="59" t="inlineStr">
        <is>
          <t>Giga Drain</t>
        </is>
      </c>
      <c r="F1355" s="46" t="n"/>
      <c r="G1355" s="59" t="inlineStr">
        <is>
          <t>Mega Drain</t>
        </is>
      </c>
      <c r="H1355" s="46" t="n"/>
      <c r="I1355" s="51" t="inlineStr">
        <is>
          <t>Hyper Voice</t>
        </is>
      </c>
      <c r="J1355" s="46" t="n"/>
    </row>
    <row r="1357" ht="20" customHeight="1">
      <c r="B1357" s="40" t="inlineStr">
        <is>
          <t>Picnicker</t>
        </is>
      </c>
      <c r="C1357" s="41" t="n"/>
      <c r="D1357" s="41" t="n"/>
      <c r="E1357" s="42" t="inlineStr">
        <is>
          <t>Picnicker Diana (Rematch 4)</t>
        </is>
      </c>
      <c r="F1357" s="41" t="n"/>
      <c r="G1357" s="41" t="n"/>
      <c r="H1357" s="41" t="n"/>
      <c r="I1357" s="41" t="n"/>
      <c r="J1357" s="41" t="n"/>
      <c r="K1357" s="41" t="n"/>
      <c r="L1357" s="41" t="n"/>
      <c r="M1357" s="41" t="n"/>
      <c r="N1357" s="41" t="n"/>
      <c r="O1357" s="41" t="n"/>
      <c r="P1357" s="41" t="n"/>
      <c r="Q1357" s="41" t="n"/>
    </row>
    <row r="1358" ht="69" customHeight="1">
      <c r="E1358" s="43">
        <f>IFERROR(_xlfn.IMAGE("https://play.pokemonshowdown.com/sprites/gen5/breloom.png"),"")</f>
        <v/>
      </c>
      <c r="G1358" s="43">
        <f>IFERROR(_xlfn.IMAGE("https://play.pokemonshowdown.com/sprites/gen5/vileplume.png"),"")</f>
        <v/>
      </c>
      <c r="I1358" s="43">
        <f>IFERROR(_xlfn.IMAGE("https://play.pokemonshowdown.com/sprites/gen5/altaria.png"),"")</f>
        <v/>
      </c>
    </row>
    <row r="1359">
      <c r="E1359" s="45" t="inlineStr">
        <is>
          <t>Lv 40 Breloom</t>
        </is>
      </c>
      <c r="F1359" s="46" t="n"/>
      <c r="G1359" s="45" t="inlineStr">
        <is>
          <t>Lv 40 Vileplume</t>
        </is>
      </c>
      <c r="H1359" s="46" t="n"/>
      <c r="I1359" s="45" t="inlineStr">
        <is>
          <t>Lv 40 Altaria</t>
        </is>
      </c>
      <c r="J1359" s="46" t="n"/>
      <c r="Q1359" s="47" t="inlineStr">
        <is>
          <t>Pokémon</t>
        </is>
      </c>
    </row>
    <row r="1360">
      <c r="E1360" s="48" t="inlineStr">
        <is>
          <t>Adamant</t>
        </is>
      </c>
      <c r="F1360" s="48" t="inlineStr">
        <is>
          <t>Technician</t>
        </is>
      </c>
      <c r="G1360" s="48" t="inlineStr">
        <is>
          <t>Modest</t>
        </is>
      </c>
      <c r="H1360" s="48" t="inlineStr">
        <is>
          <t>Chlorophyll</t>
        </is>
      </c>
      <c r="I1360" s="48" t="inlineStr">
        <is>
          <t>Adamant</t>
        </is>
      </c>
      <c r="J1360" s="48" t="inlineStr">
        <is>
          <t>Serene Grace</t>
        </is>
      </c>
      <c r="Q1360" s="47" t="inlineStr">
        <is>
          <t>Nature / Ability</t>
        </is>
      </c>
    </row>
    <row r="1361">
      <c r="B1361" s="47" t="inlineStr">
        <is>
          <t>AI Flags:</t>
        </is>
      </c>
      <c r="E1361" s="49" t="inlineStr">
        <is>
          <t>(None)</t>
        </is>
      </c>
      <c r="F1361" s="46" t="n"/>
      <c r="G1361" s="49" t="inlineStr">
        <is>
          <t>(None)</t>
        </is>
      </c>
      <c r="H1361" s="46" t="n"/>
      <c r="I1361" s="49" t="inlineStr">
        <is>
          <t>(None)</t>
        </is>
      </c>
      <c r="J1361" s="46" t="n"/>
      <c r="Q1361" s="47" t="inlineStr">
        <is>
          <t>Item</t>
        </is>
      </c>
    </row>
    <row r="1362">
      <c r="B1362" s="44" t="inlineStr">
        <is>
          <t>Smart Trainer</t>
        </is>
      </c>
      <c r="E1362" s="59" t="inlineStr">
        <is>
          <t>Mega Drain</t>
        </is>
      </c>
      <c r="F1362" s="46" t="n"/>
      <c r="G1362" s="51" t="inlineStr">
        <is>
          <t>Body Slam</t>
        </is>
      </c>
      <c r="H1362" s="46" t="n"/>
      <c r="I1362" s="58" t="inlineStr">
        <is>
          <t>Fire Blast</t>
        </is>
      </c>
      <c r="J1362" s="46" t="n"/>
      <c r="Q1362" s="47" t="inlineStr">
        <is>
          <t>Moves</t>
        </is>
      </c>
    </row>
    <row r="1363">
      <c r="E1363" s="55" t="inlineStr">
        <is>
          <t>Sludge Bomb</t>
        </is>
      </c>
      <c r="F1363" s="46" t="n"/>
      <c r="G1363" s="59" t="inlineStr">
        <is>
          <t>Aromatherapy</t>
        </is>
      </c>
      <c r="H1363" s="46" t="n"/>
      <c r="I1363" s="68" t="inlineStr">
        <is>
          <t>Dragon Breath</t>
        </is>
      </c>
      <c r="J1363" s="46" t="n"/>
    </row>
    <row r="1364">
      <c r="E1364" s="65" t="inlineStr">
        <is>
          <t>Force Palm</t>
        </is>
      </c>
      <c r="F1364" s="46" t="n"/>
      <c r="G1364" s="59" t="inlineStr">
        <is>
          <t>Stun Spore</t>
        </is>
      </c>
      <c r="H1364" s="46" t="n"/>
      <c r="I1364" s="51" t="inlineStr">
        <is>
          <t>Sing</t>
        </is>
      </c>
      <c r="J1364" s="46" t="n"/>
    </row>
    <row r="1365">
      <c r="E1365" s="59" t="inlineStr">
        <is>
          <t>Giga Drain</t>
        </is>
      </c>
      <c r="F1365" s="46" t="n"/>
      <c r="G1365" s="55" t="inlineStr">
        <is>
          <t>Sludge Bomb</t>
        </is>
      </c>
      <c r="H1365" s="46" t="n"/>
      <c r="I1365" s="60" t="inlineStr">
        <is>
          <t>Air Slash</t>
        </is>
      </c>
      <c r="J1365" s="46" t="n"/>
    </row>
    <row r="1367" ht="20" customHeight="1">
      <c r="B1367" s="40" t="inlineStr">
        <is>
          <t>Swimmer M</t>
        </is>
      </c>
      <c r="C1367" s="41" t="n"/>
      <c r="D1367" s="41" t="n"/>
      <c r="E1367" s="42" t="inlineStr">
        <is>
          <t>Swimmer M Dudley</t>
        </is>
      </c>
      <c r="F1367" s="41" t="n"/>
      <c r="G1367" s="41" t="n"/>
      <c r="H1367" s="41" t="n"/>
      <c r="I1367" s="41" t="n"/>
      <c r="J1367" s="41" t="n"/>
      <c r="K1367" s="41" t="n"/>
      <c r="L1367" s="41" t="n"/>
      <c r="M1367" s="41" t="n"/>
      <c r="N1367" s="41" t="n"/>
      <c r="O1367" s="41" t="n"/>
      <c r="P1367" s="41" t="n"/>
      <c r="Q1367" s="41" t="n"/>
    </row>
    <row r="1368" ht="69" customHeight="1">
      <c r="E1368" s="43">
        <f>IFERROR(_xlfn.IMAGE("https://play.pokemonshowdown.com/sprites/gen5/tentacool.png"),"")</f>
        <v/>
      </c>
      <c r="G1368" s="43">
        <f>IFERROR(_xlfn.IMAGE("https://play.pokemonshowdown.com/sprites/gen5/wingull.png"),"")</f>
        <v/>
      </c>
      <c r="I1368" s="43">
        <f>IFERROR(_xlfn.IMAGE("https://play.pokemonshowdown.com/sprites/gen5/tentacruel.png"),"")</f>
        <v/>
      </c>
    </row>
    <row r="1369">
      <c r="E1369" s="45" t="inlineStr">
        <is>
          <t>Lv 33 Tentacool</t>
        </is>
      </c>
      <c r="F1369" s="46" t="n"/>
      <c r="G1369" s="45" t="inlineStr">
        <is>
          <t>Lv 33 Wingull</t>
        </is>
      </c>
      <c r="H1369" s="46" t="n"/>
      <c r="I1369" s="45" t="inlineStr">
        <is>
          <t>Lv 33 Tentacruel</t>
        </is>
      </c>
      <c r="J1369" s="46" t="n"/>
      <c r="Q1369" s="47" t="inlineStr">
        <is>
          <t>Pokémon</t>
        </is>
      </c>
    </row>
    <row r="1370">
      <c r="E1370" s="48" t="inlineStr">
        <is>
          <t>Modest</t>
        </is>
      </c>
      <c r="F1370" s="48" t="inlineStr">
        <is>
          <t>Rain Dish</t>
        </is>
      </c>
      <c r="G1370" s="48" t="inlineStr">
        <is>
          <t>Modest</t>
        </is>
      </c>
      <c r="H1370" s="48" t="inlineStr">
        <is>
          <t>Gluttony</t>
        </is>
      </c>
      <c r="I1370" s="48" t="inlineStr">
        <is>
          <t>Timid</t>
        </is>
      </c>
      <c r="J1370" s="48" t="inlineStr">
        <is>
          <t>Rain Dish</t>
        </is>
      </c>
      <c r="Q1370" s="47" t="inlineStr">
        <is>
          <t>Nature / Ability</t>
        </is>
      </c>
    </row>
    <row r="1371">
      <c r="B1371" s="47" t="inlineStr">
        <is>
          <t>AI Flags:</t>
        </is>
      </c>
      <c r="E1371" s="49" t="inlineStr">
        <is>
          <t>(None)</t>
        </is>
      </c>
      <c r="F1371" s="46" t="n"/>
      <c r="G1371" s="49" t="inlineStr">
        <is>
          <t>(None)</t>
        </is>
      </c>
      <c r="H1371" s="46" t="n"/>
      <c r="I1371" s="49" t="inlineStr">
        <is>
          <t>(None)</t>
        </is>
      </c>
      <c r="J1371" s="46" t="n"/>
      <c r="Q1371" s="47" t="inlineStr">
        <is>
          <t>Item</t>
        </is>
      </c>
    </row>
    <row r="1372">
      <c r="B1372" s="44" t="inlineStr">
        <is>
          <t>Smart Trainer</t>
        </is>
      </c>
      <c r="E1372" s="67" t="inlineStr">
        <is>
          <t>Confuse Ray</t>
        </is>
      </c>
      <c r="F1372" s="46" t="n"/>
      <c r="G1372" s="60" t="inlineStr">
        <is>
          <t>Wing Attack</t>
        </is>
      </c>
      <c r="H1372" s="46" t="n"/>
      <c r="I1372" s="55" t="inlineStr">
        <is>
          <t>Poison Jab</t>
        </is>
      </c>
      <c r="J1372" s="46" t="n"/>
      <c r="Q1372" s="47" t="inlineStr">
        <is>
          <t>Moves</t>
        </is>
      </c>
    </row>
    <row r="1373">
      <c r="E1373" s="61" t="inlineStr">
        <is>
          <t>Water Pulse</t>
        </is>
      </c>
      <c r="F1373" s="46" t="n"/>
      <c r="G1373" s="61" t="inlineStr">
        <is>
          <t>Water Pulse</t>
        </is>
      </c>
      <c r="H1373" s="46" t="n"/>
      <c r="I1373" s="61" t="inlineStr">
        <is>
          <t>Bubble Beam</t>
        </is>
      </c>
      <c r="J1373" s="46" t="n"/>
    </row>
    <row r="1374">
      <c r="E1374" s="51" t="inlineStr">
        <is>
          <t>Wrap</t>
        </is>
      </c>
      <c r="F1374" s="46" t="n"/>
      <c r="G1374" s="50" t="inlineStr">
        <is>
          <t>Pursuit</t>
        </is>
      </c>
      <c r="H1374" s="46" t="n"/>
      <c r="I1374" s="67" t="inlineStr">
        <is>
          <t>Confuse Ray</t>
        </is>
      </c>
      <c r="J1374" s="46" t="n"/>
    </row>
    <row r="1375">
      <c r="E1375" s="55" t="inlineStr">
        <is>
          <t>Sludge Bomb</t>
        </is>
      </c>
      <c r="F1375" s="46" t="n"/>
      <c r="G1375" s="60" t="inlineStr">
        <is>
          <t>Pluck</t>
        </is>
      </c>
      <c r="H1375" s="46" t="n"/>
      <c r="I1375" s="51" t="inlineStr">
        <is>
          <t>Wrap</t>
        </is>
      </c>
      <c r="J1375" s="46" t="n"/>
    </row>
    <row r="1377" ht="20" customHeight="1">
      <c r="B1377" s="40" t="inlineStr">
        <is>
          <t>Ruin Maniac</t>
        </is>
      </c>
      <c r="C1377" s="41" t="n"/>
      <c r="D1377" s="41" t="n"/>
      <c r="E1377" s="42" t="inlineStr">
        <is>
          <t>Ruin Maniac Dusty (Rematch 1)</t>
        </is>
      </c>
      <c r="F1377" s="41" t="n"/>
      <c r="G1377" s="41" t="n"/>
      <c r="H1377" s="41" t="n"/>
      <c r="I1377" s="41" t="n"/>
      <c r="J1377" s="41" t="n"/>
      <c r="K1377" s="41" t="n"/>
      <c r="L1377" s="41" t="n"/>
      <c r="M1377" s="41" t="n"/>
      <c r="N1377" s="41" t="n"/>
      <c r="O1377" s="41" t="n"/>
      <c r="P1377" s="41" t="n"/>
      <c r="Q1377" s="41" t="n"/>
    </row>
    <row r="1378" ht="69" customHeight="1">
      <c r="E1378" s="43">
        <f>IFERROR(_xlfn.IMAGE("https://play.pokemonshowdown.com/sprites/gen5/sandslash.png"),"")</f>
        <v/>
      </c>
    </row>
    <row r="1379">
      <c r="E1379" s="45" t="inlineStr">
        <is>
          <t>Lv 27 Sandslash</t>
        </is>
      </c>
      <c r="F1379" s="46" t="n"/>
      <c r="Q1379" s="47" t="inlineStr">
        <is>
          <t>Pokémon</t>
        </is>
      </c>
    </row>
    <row r="1380">
      <c r="E1380" s="48" t="inlineStr">
        <is>
          <t>Adamant</t>
        </is>
      </c>
      <c r="F1380" s="48" t="inlineStr">
        <is>
          <t>Rough Skin</t>
        </is>
      </c>
      <c r="Q1380" s="47" t="inlineStr">
        <is>
          <t>Nature / Ability</t>
        </is>
      </c>
    </row>
    <row r="1381">
      <c r="B1381" s="47" t="inlineStr">
        <is>
          <t>AI Flags:</t>
        </is>
      </c>
      <c r="E1381" s="49" t="inlineStr">
        <is>
          <t>(None)</t>
        </is>
      </c>
      <c r="F1381" s="46" t="n"/>
      <c r="Q1381" s="47" t="inlineStr">
        <is>
          <t>Item</t>
        </is>
      </c>
    </row>
    <row r="1382">
      <c r="B1382" s="44" t="inlineStr">
        <is>
          <t>Smart Trainer</t>
        </is>
      </c>
      <c r="E1382" s="53" t="inlineStr">
        <is>
          <t>Dig</t>
        </is>
      </c>
      <c r="F1382" s="46" t="n"/>
      <c r="Q1382" s="47" t="inlineStr">
        <is>
          <t>Moves</t>
        </is>
      </c>
    </row>
    <row r="1383">
      <c r="E1383" s="51" t="inlineStr">
        <is>
          <t>Slash</t>
        </is>
      </c>
      <c r="F1383" s="46" t="n"/>
    </row>
    <row r="1384">
      <c r="E1384" s="53" t="inlineStr">
        <is>
          <t>Sand Attack</t>
        </is>
      </c>
      <c r="F1384" s="46" t="n"/>
    </row>
    <row r="1385">
      <c r="E1385" s="55" t="inlineStr">
        <is>
          <t>Poison Sting</t>
        </is>
      </c>
      <c r="F1385" s="46" t="n"/>
    </row>
    <row r="1387" ht="20" customHeight="1">
      <c r="B1387" s="40" t="inlineStr">
        <is>
          <t>Ruin Maniac</t>
        </is>
      </c>
      <c r="C1387" s="41" t="n"/>
      <c r="D1387" s="41" t="n"/>
      <c r="E1387" s="42" t="inlineStr">
        <is>
          <t>Ruin Maniac Dusty (Rematch 2)</t>
        </is>
      </c>
      <c r="F1387" s="41" t="n"/>
      <c r="G1387" s="41" t="n"/>
      <c r="H1387" s="41" t="n"/>
      <c r="I1387" s="41" t="n"/>
      <c r="J1387" s="41" t="n"/>
      <c r="K1387" s="41" t="n"/>
      <c r="L1387" s="41" t="n"/>
      <c r="M1387" s="41" t="n"/>
      <c r="N1387" s="41" t="n"/>
      <c r="O1387" s="41" t="n"/>
      <c r="P1387" s="41" t="n"/>
      <c r="Q1387" s="41" t="n"/>
    </row>
    <row r="1388" ht="69" customHeight="1">
      <c r="E1388" s="43">
        <f>IFERROR(_xlfn.IMAGE("https://play.pokemonshowdown.com/sprites/gen5/sandslash.png"),"")</f>
        <v/>
      </c>
    </row>
    <row r="1389">
      <c r="E1389" s="45" t="inlineStr">
        <is>
          <t>Lv 30 Sandslash</t>
        </is>
      </c>
      <c r="F1389" s="46" t="n"/>
      <c r="Q1389" s="47" t="inlineStr">
        <is>
          <t>Pokémon</t>
        </is>
      </c>
    </row>
    <row r="1390">
      <c r="E1390" s="48" t="inlineStr">
        <is>
          <t>Adamant</t>
        </is>
      </c>
      <c r="F1390" s="48" t="inlineStr">
        <is>
          <t>Rough Skin</t>
        </is>
      </c>
      <c r="Q1390" s="47" t="inlineStr">
        <is>
          <t>Nature / Ability</t>
        </is>
      </c>
    </row>
    <row r="1391">
      <c r="B1391" s="47" t="inlineStr">
        <is>
          <t>AI Flags:</t>
        </is>
      </c>
      <c r="E1391" s="49" t="inlineStr">
        <is>
          <t>(None)</t>
        </is>
      </c>
      <c r="F1391" s="46" t="n"/>
      <c r="Q1391" s="47" t="inlineStr">
        <is>
          <t>Item</t>
        </is>
      </c>
    </row>
    <row r="1392">
      <c r="B1392" s="44" t="inlineStr">
        <is>
          <t>Smart Trainer</t>
        </is>
      </c>
      <c r="E1392" s="53" t="inlineStr">
        <is>
          <t>Dig</t>
        </is>
      </c>
      <c r="F1392" s="46" t="n"/>
      <c r="Q1392" s="47" t="inlineStr">
        <is>
          <t>Moves</t>
        </is>
      </c>
    </row>
    <row r="1393">
      <c r="E1393" s="51" t="inlineStr">
        <is>
          <t>Slash</t>
        </is>
      </c>
      <c r="F1393" s="46" t="n"/>
    </row>
    <row r="1394">
      <c r="E1394" s="53" t="inlineStr">
        <is>
          <t>Sand Attack</t>
        </is>
      </c>
      <c r="F1394" s="46" t="n"/>
    </row>
    <row r="1395">
      <c r="E1395" s="55" t="inlineStr">
        <is>
          <t>Poison Sting</t>
        </is>
      </c>
      <c r="F1395" s="46" t="n"/>
    </row>
    <row r="1397" ht="20" customHeight="1">
      <c r="B1397" s="40" t="inlineStr">
        <is>
          <t>Ruin Maniac</t>
        </is>
      </c>
      <c r="C1397" s="41" t="n"/>
      <c r="D1397" s="41" t="n"/>
      <c r="E1397" s="42" t="inlineStr">
        <is>
          <t>Ruin Maniac Dusty (Rematch 3)</t>
        </is>
      </c>
      <c r="F1397" s="41" t="n"/>
      <c r="G1397" s="41" t="n"/>
      <c r="H1397" s="41" t="n"/>
      <c r="I1397" s="41" t="n"/>
      <c r="J1397" s="41" t="n"/>
      <c r="K1397" s="41" t="n"/>
      <c r="L1397" s="41" t="n"/>
      <c r="M1397" s="41" t="n"/>
      <c r="N1397" s="41" t="n"/>
      <c r="O1397" s="41" t="n"/>
      <c r="P1397" s="41" t="n"/>
      <c r="Q1397" s="41" t="n"/>
    </row>
    <row r="1398" ht="69" customHeight="1">
      <c r="E1398" s="43">
        <f>IFERROR(_xlfn.IMAGE("https://play.pokemonshowdown.com/sprites/gen5/sandslash.png"),"")</f>
        <v/>
      </c>
    </row>
    <row r="1399">
      <c r="E1399" s="45" t="inlineStr">
        <is>
          <t>Lv 33 Sandslash</t>
        </is>
      </c>
      <c r="F1399" s="46" t="n"/>
      <c r="Q1399" s="47" t="inlineStr">
        <is>
          <t>Pokémon</t>
        </is>
      </c>
    </row>
    <row r="1400">
      <c r="E1400" s="48" t="inlineStr">
        <is>
          <t>Adamant</t>
        </is>
      </c>
      <c r="F1400" s="48" t="inlineStr">
        <is>
          <t>Rough Skin</t>
        </is>
      </c>
      <c r="Q1400" s="47" t="inlineStr">
        <is>
          <t>Nature / Ability</t>
        </is>
      </c>
    </row>
    <row r="1401">
      <c r="B1401" s="47" t="inlineStr">
        <is>
          <t>AI Flags:</t>
        </is>
      </c>
      <c r="E1401" s="49" t="inlineStr">
        <is>
          <t>(None)</t>
        </is>
      </c>
      <c r="F1401" s="46" t="n"/>
      <c r="Q1401" s="47" t="inlineStr">
        <is>
          <t>Item</t>
        </is>
      </c>
    </row>
    <row r="1402">
      <c r="B1402" s="44" t="inlineStr">
        <is>
          <t>Smart Trainer</t>
        </is>
      </c>
      <c r="E1402" s="53" t="inlineStr">
        <is>
          <t>Dig</t>
        </is>
      </c>
      <c r="F1402" s="46" t="n"/>
      <c r="Q1402" s="47" t="inlineStr">
        <is>
          <t>Moves</t>
        </is>
      </c>
    </row>
    <row r="1403">
      <c r="E1403" s="51" t="inlineStr">
        <is>
          <t>Slash</t>
        </is>
      </c>
      <c r="F1403" s="46" t="n"/>
    </row>
    <row r="1404">
      <c r="E1404" s="53" t="inlineStr">
        <is>
          <t>Sand Attack</t>
        </is>
      </c>
      <c r="F1404" s="46" t="n"/>
    </row>
    <row r="1405">
      <c r="E1405" s="55" t="inlineStr">
        <is>
          <t>Poison Sting</t>
        </is>
      </c>
      <c r="F1405" s="46" t="n"/>
    </row>
    <row r="1407" ht="20" customHeight="1">
      <c r="B1407" s="40" t="inlineStr">
        <is>
          <t>Ruin Maniac</t>
        </is>
      </c>
      <c r="C1407" s="41" t="n"/>
      <c r="D1407" s="41" t="n"/>
      <c r="E1407" s="42" t="inlineStr">
        <is>
          <t>Ruin Maniac Dusty (Rematch 4)</t>
        </is>
      </c>
      <c r="F1407" s="41" t="n"/>
      <c r="G1407" s="41" t="n"/>
      <c r="H1407" s="41" t="n"/>
      <c r="I1407" s="41" t="n"/>
      <c r="J1407" s="41" t="n"/>
      <c r="K1407" s="41" t="n"/>
      <c r="L1407" s="41" t="n"/>
      <c r="M1407" s="41" t="n"/>
      <c r="N1407" s="41" t="n"/>
      <c r="O1407" s="41" t="n"/>
      <c r="P1407" s="41" t="n"/>
      <c r="Q1407" s="41" t="n"/>
    </row>
    <row r="1408" ht="69" customHeight="1">
      <c r="E1408" s="43">
        <f>IFERROR(_xlfn.IMAGE("https://play.pokemonshowdown.com/sprites/gen5/sandslash.png"),"")</f>
        <v/>
      </c>
    </row>
    <row r="1409">
      <c r="E1409" s="45" t="inlineStr">
        <is>
          <t>Lv 36 Sandslash</t>
        </is>
      </c>
      <c r="F1409" s="46" t="n"/>
      <c r="Q1409" s="47" t="inlineStr">
        <is>
          <t>Pokémon</t>
        </is>
      </c>
    </row>
    <row r="1410">
      <c r="E1410" s="48" t="inlineStr">
        <is>
          <t>Adamant</t>
        </is>
      </c>
      <c r="F1410" s="48" t="inlineStr">
        <is>
          <t>Rough Skin</t>
        </is>
      </c>
      <c r="Q1410" s="47" t="inlineStr">
        <is>
          <t>Nature / Ability</t>
        </is>
      </c>
    </row>
    <row r="1411">
      <c r="B1411" s="47" t="inlineStr">
        <is>
          <t>AI Flags:</t>
        </is>
      </c>
      <c r="E1411" s="49" t="inlineStr">
        <is>
          <t>(None)</t>
        </is>
      </c>
      <c r="F1411" s="46" t="n"/>
      <c r="Q1411" s="47" t="inlineStr">
        <is>
          <t>Item</t>
        </is>
      </c>
    </row>
    <row r="1412">
      <c r="B1412" s="44" t="inlineStr">
        <is>
          <t>Smart Trainer</t>
        </is>
      </c>
      <c r="E1412" s="53" t="inlineStr">
        <is>
          <t>Dig</t>
        </is>
      </c>
      <c r="F1412" s="46" t="n"/>
      <c r="Q1412" s="47" t="inlineStr">
        <is>
          <t>Moves</t>
        </is>
      </c>
    </row>
    <row r="1413">
      <c r="E1413" s="51" t="inlineStr">
        <is>
          <t>Slash</t>
        </is>
      </c>
      <c r="F1413" s="46" t="n"/>
    </row>
    <row r="1414">
      <c r="E1414" s="53" t="inlineStr">
        <is>
          <t>Sand Attack</t>
        </is>
      </c>
      <c r="F1414" s="46" t="n"/>
    </row>
    <row r="1415">
      <c r="E1415" s="55" t="inlineStr">
        <is>
          <t>Poison Sting</t>
        </is>
      </c>
      <c r="F1415" s="46" t="n"/>
    </row>
    <row r="1417" ht="20" customHeight="1">
      <c r="B1417" s="40" t="inlineStr">
        <is>
          <t>Triathlete</t>
        </is>
      </c>
      <c r="C1417" s="41" t="n"/>
      <c r="D1417" s="41" t="n"/>
      <c r="E1417" s="42" t="inlineStr">
        <is>
          <t>Triathlete Dylan (Rematch 1)</t>
        </is>
      </c>
      <c r="F1417" s="41" t="n"/>
      <c r="G1417" s="41" t="n"/>
      <c r="H1417" s="41" t="n"/>
      <c r="I1417" s="41" t="n"/>
      <c r="J1417" s="41" t="n"/>
      <c r="K1417" s="41" t="n"/>
      <c r="L1417" s="41" t="n"/>
      <c r="M1417" s="41" t="n"/>
      <c r="N1417" s="41" t="n"/>
      <c r="O1417" s="41" t="n"/>
      <c r="P1417" s="41" t="n"/>
      <c r="Q1417" s="41" t="n"/>
    </row>
    <row r="1418" ht="69" customHeight="1">
      <c r="E1418" s="43">
        <f>IFERROR(_xlfn.IMAGE("https://play.pokemonshowdown.com/sprites/gen5/doduo.png"),"")</f>
        <v/>
      </c>
    </row>
    <row r="1419">
      <c r="E1419" s="45" t="inlineStr">
        <is>
          <t>Lv 28 Doduo</t>
        </is>
      </c>
      <c r="F1419" s="46" t="n"/>
      <c r="Q1419" s="47" t="inlineStr">
        <is>
          <t>Pokémon</t>
        </is>
      </c>
    </row>
    <row r="1420">
      <c r="E1420" s="48" t="inlineStr">
        <is>
          <t>Adamant</t>
        </is>
      </c>
      <c r="F1420" s="48" t="inlineStr">
        <is>
          <t>Tangled Feet</t>
        </is>
      </c>
      <c r="Q1420" s="47" t="inlineStr">
        <is>
          <t>Nature / Ability</t>
        </is>
      </c>
    </row>
    <row r="1421">
      <c r="B1421" s="47" t="inlineStr">
        <is>
          <t>AI Flags:</t>
        </is>
      </c>
      <c r="E1421" s="49" t="inlineStr">
        <is>
          <t>(None)</t>
        </is>
      </c>
      <c r="F1421" s="46" t="n"/>
      <c r="Q1421" s="47" t="inlineStr">
        <is>
          <t>Item</t>
        </is>
      </c>
    </row>
    <row r="1422">
      <c r="B1422" s="44" t="inlineStr">
        <is>
          <t>Smart Trainer</t>
        </is>
      </c>
      <c r="E1422" s="60" t="inlineStr">
        <is>
          <t>Pluck</t>
        </is>
      </c>
      <c r="F1422" s="46" t="n"/>
      <c r="Q1422" s="47" t="inlineStr">
        <is>
          <t>Moves</t>
        </is>
      </c>
    </row>
    <row r="1423">
      <c r="E1423" s="51" t="inlineStr">
        <is>
          <t>Secret Power</t>
        </is>
      </c>
      <c r="F1423" s="46" t="n"/>
    </row>
    <row r="1424">
      <c r="E1424" s="66" t="inlineStr">
        <is>
          <t>Metal Claw</t>
        </is>
      </c>
      <c r="F1424" s="46" t="n"/>
    </row>
    <row r="1425">
      <c r="E1425" s="60" t="inlineStr">
        <is>
          <t>Aerial Ace</t>
        </is>
      </c>
      <c r="F1425" s="46" t="n"/>
    </row>
    <row r="1427" ht="20" customHeight="1">
      <c r="B1427" s="40" t="inlineStr">
        <is>
          <t>Triathlete</t>
        </is>
      </c>
      <c r="C1427" s="41" t="n"/>
      <c r="D1427" s="41" t="n"/>
      <c r="E1427" s="42" t="inlineStr">
        <is>
          <t>Triathlete Dylan (Rematch 2)</t>
        </is>
      </c>
      <c r="F1427" s="41" t="n"/>
      <c r="G1427" s="41" t="n"/>
      <c r="H1427" s="41" t="n"/>
      <c r="I1427" s="41" t="n"/>
      <c r="J1427" s="41" t="n"/>
      <c r="K1427" s="41" t="n"/>
      <c r="L1427" s="41" t="n"/>
      <c r="M1427" s="41" t="n"/>
      <c r="N1427" s="41" t="n"/>
      <c r="O1427" s="41" t="n"/>
      <c r="P1427" s="41" t="n"/>
      <c r="Q1427" s="41" t="n"/>
    </row>
    <row r="1428" ht="69" customHeight="1">
      <c r="E1428" s="43">
        <f>IFERROR(_xlfn.IMAGE("https://play.pokemonshowdown.com/sprites/gen5/doduo.png"),"")</f>
        <v/>
      </c>
    </row>
    <row r="1429">
      <c r="E1429" s="45" t="inlineStr">
        <is>
          <t>Lv 31 Doduo</t>
        </is>
      </c>
      <c r="F1429" s="46" t="n"/>
      <c r="Q1429" s="47" t="inlineStr">
        <is>
          <t>Pokémon</t>
        </is>
      </c>
    </row>
    <row r="1430">
      <c r="E1430" s="48" t="inlineStr">
        <is>
          <t>Adamant</t>
        </is>
      </c>
      <c r="F1430" s="48" t="inlineStr">
        <is>
          <t>Tangled Feet</t>
        </is>
      </c>
      <c r="Q1430" s="47" t="inlineStr">
        <is>
          <t>Nature / Ability</t>
        </is>
      </c>
    </row>
    <row r="1431">
      <c r="B1431" s="47" t="inlineStr">
        <is>
          <t>AI Flags:</t>
        </is>
      </c>
      <c r="E1431" s="49" t="inlineStr">
        <is>
          <t>(None)</t>
        </is>
      </c>
      <c r="F1431" s="46" t="n"/>
      <c r="Q1431" s="47" t="inlineStr">
        <is>
          <t>Item</t>
        </is>
      </c>
    </row>
    <row r="1432">
      <c r="B1432" s="44" t="inlineStr">
        <is>
          <t>Smart Trainer</t>
        </is>
      </c>
      <c r="E1432" s="60" t="inlineStr">
        <is>
          <t>Pluck</t>
        </is>
      </c>
      <c r="F1432" s="46" t="n"/>
      <c r="Q1432" s="47" t="inlineStr">
        <is>
          <t>Moves</t>
        </is>
      </c>
    </row>
    <row r="1433">
      <c r="E1433" s="51" t="inlineStr">
        <is>
          <t>Secret Power</t>
        </is>
      </c>
      <c r="F1433" s="46" t="n"/>
    </row>
    <row r="1434">
      <c r="E1434" s="66" t="inlineStr">
        <is>
          <t>Metal Claw</t>
        </is>
      </c>
      <c r="F1434" s="46" t="n"/>
    </row>
    <row r="1435">
      <c r="E1435" s="60" t="inlineStr">
        <is>
          <t>Aerial Ace</t>
        </is>
      </c>
      <c r="F1435" s="46" t="n"/>
    </row>
    <row r="1437" ht="20" customHeight="1">
      <c r="B1437" s="40" t="inlineStr">
        <is>
          <t>Triathlete</t>
        </is>
      </c>
      <c r="C1437" s="41" t="n"/>
      <c r="D1437" s="41" t="n"/>
      <c r="E1437" s="42" t="inlineStr">
        <is>
          <t>Triathlete Dylan (Rematch 3)</t>
        </is>
      </c>
      <c r="F1437" s="41" t="n"/>
      <c r="G1437" s="41" t="n"/>
      <c r="H1437" s="41" t="n"/>
      <c r="I1437" s="41" t="n"/>
      <c r="J1437" s="41" t="n"/>
      <c r="K1437" s="41" t="n"/>
      <c r="L1437" s="41" t="n"/>
      <c r="M1437" s="41" t="n"/>
      <c r="N1437" s="41" t="n"/>
      <c r="O1437" s="41" t="n"/>
      <c r="P1437" s="41" t="n"/>
      <c r="Q1437" s="41" t="n"/>
    </row>
    <row r="1438" ht="69" customHeight="1">
      <c r="E1438" s="43">
        <f>IFERROR(_xlfn.IMAGE("https://play.pokemonshowdown.com/sprites/gen5/dodrio.png"),"")</f>
        <v/>
      </c>
    </row>
    <row r="1439">
      <c r="E1439" s="45" t="inlineStr">
        <is>
          <t>Lv 34 Dodrio</t>
        </is>
      </c>
      <c r="F1439" s="46" t="n"/>
      <c r="Q1439" s="47" t="inlineStr">
        <is>
          <t>Pokémon</t>
        </is>
      </c>
    </row>
    <row r="1440">
      <c r="E1440" s="48" t="inlineStr">
        <is>
          <t>Jolly</t>
        </is>
      </c>
      <c r="F1440" s="48" t="inlineStr">
        <is>
          <t>Quick Feet</t>
        </is>
      </c>
      <c r="Q1440" s="47" t="inlineStr">
        <is>
          <t>Nature / Ability</t>
        </is>
      </c>
    </row>
    <row r="1441">
      <c r="B1441" s="47" t="inlineStr">
        <is>
          <t>AI Flags:</t>
        </is>
      </c>
      <c r="E1441" s="49" t="inlineStr">
        <is>
          <t>(None)</t>
        </is>
      </c>
      <c r="F1441" s="46" t="n"/>
      <c r="Q1441" s="47" t="inlineStr">
        <is>
          <t>Item</t>
        </is>
      </c>
    </row>
    <row r="1442">
      <c r="B1442" s="44" t="inlineStr">
        <is>
          <t>Smart Trainer</t>
        </is>
      </c>
      <c r="E1442" s="51" t="inlineStr">
        <is>
          <t>Swift</t>
        </is>
      </c>
      <c r="F1442" s="46" t="n"/>
      <c r="Q1442" s="47" t="inlineStr">
        <is>
          <t>Moves</t>
        </is>
      </c>
    </row>
    <row r="1443">
      <c r="E1443" s="66" t="inlineStr">
        <is>
          <t>Iron Tail</t>
        </is>
      </c>
      <c r="F1443" s="46" t="n"/>
    </row>
    <row r="1444">
      <c r="E1444" s="60" t="inlineStr">
        <is>
          <t>Drill Peck</t>
        </is>
      </c>
      <c r="F1444" s="46" t="n"/>
    </row>
    <row r="1445">
      <c r="E1445" s="53" t="inlineStr">
        <is>
          <t>Drill Run</t>
        </is>
      </c>
      <c r="F1445" s="46" t="n"/>
    </row>
    <row r="1447" ht="20" customHeight="1">
      <c r="B1447" s="40" t="inlineStr">
        <is>
          <t>Triathlete</t>
        </is>
      </c>
      <c r="C1447" s="41" t="n"/>
      <c r="D1447" s="41" t="n"/>
      <c r="E1447" s="42" t="inlineStr">
        <is>
          <t>Triathlete Dylan (Rematch 4)</t>
        </is>
      </c>
      <c r="F1447" s="41" t="n"/>
      <c r="G1447" s="41" t="n"/>
      <c r="H1447" s="41" t="n"/>
      <c r="I1447" s="41" t="n"/>
      <c r="J1447" s="41" t="n"/>
      <c r="K1447" s="41" t="n"/>
      <c r="L1447" s="41" t="n"/>
      <c r="M1447" s="41" t="n"/>
      <c r="N1447" s="41" t="n"/>
      <c r="O1447" s="41" t="n"/>
      <c r="P1447" s="41" t="n"/>
      <c r="Q1447" s="41" t="n"/>
    </row>
    <row r="1448" ht="69" customHeight="1">
      <c r="E1448" s="43">
        <f>IFERROR(_xlfn.IMAGE("https://play.pokemonshowdown.com/sprites/gen5/dodrio.png"),"")</f>
        <v/>
      </c>
    </row>
    <row r="1449">
      <c r="E1449" s="45" t="inlineStr">
        <is>
          <t>Lv 37 Dodrio</t>
        </is>
      </c>
      <c r="F1449" s="46" t="n"/>
      <c r="Q1449" s="47" t="inlineStr">
        <is>
          <t>Pokémon</t>
        </is>
      </c>
    </row>
    <row r="1450">
      <c r="E1450" s="48" t="inlineStr">
        <is>
          <t>Jolly</t>
        </is>
      </c>
      <c r="F1450" s="48" t="inlineStr">
        <is>
          <t>Quick Feet</t>
        </is>
      </c>
      <c r="Q1450" s="47" t="inlineStr">
        <is>
          <t>Nature / Ability</t>
        </is>
      </c>
    </row>
    <row r="1451">
      <c r="B1451" s="47" t="inlineStr">
        <is>
          <t>AI Flags:</t>
        </is>
      </c>
      <c r="E1451" s="49" t="inlineStr">
        <is>
          <t>(None)</t>
        </is>
      </c>
      <c r="F1451" s="46" t="n"/>
      <c r="Q1451" s="47" t="inlineStr">
        <is>
          <t>Item</t>
        </is>
      </c>
    </row>
    <row r="1452">
      <c r="B1452" s="44" t="inlineStr">
        <is>
          <t>Smart Trainer</t>
        </is>
      </c>
      <c r="E1452" s="51" t="inlineStr">
        <is>
          <t>Swift</t>
        </is>
      </c>
      <c r="F1452" s="46" t="n"/>
      <c r="Q1452" s="47" t="inlineStr">
        <is>
          <t>Moves</t>
        </is>
      </c>
    </row>
    <row r="1453">
      <c r="E1453" s="66" t="inlineStr">
        <is>
          <t>Iron Tail</t>
        </is>
      </c>
      <c r="F1453" s="46" t="n"/>
    </row>
    <row r="1454">
      <c r="E1454" s="60" t="inlineStr">
        <is>
          <t>Drill Peck</t>
        </is>
      </c>
      <c r="F1454" s="46" t="n"/>
    </row>
    <row r="1455">
      <c r="E1455" s="53" t="inlineStr">
        <is>
          <t>Drill Run</t>
        </is>
      </c>
      <c r="F1455" s="46" t="n"/>
    </row>
    <row r="1457" ht="20" customHeight="1">
      <c r="B1457" s="40" t="inlineStr">
        <is>
          <t>Collector</t>
        </is>
      </c>
      <c r="C1457" s="41" t="n"/>
      <c r="D1457" s="41" t="n"/>
      <c r="E1457" s="42" t="inlineStr">
        <is>
          <t>Collector Edwin (Rematch 1)</t>
        </is>
      </c>
      <c r="F1457" s="41" t="n"/>
      <c r="G1457" s="41" t="n"/>
      <c r="H1457" s="41" t="n"/>
      <c r="I1457" s="41" t="n"/>
      <c r="J1457" s="41" t="n"/>
      <c r="K1457" s="41" t="n"/>
      <c r="L1457" s="41" t="n"/>
      <c r="M1457" s="41" t="n"/>
      <c r="N1457" s="41" t="n"/>
      <c r="O1457" s="41" t="n"/>
      <c r="P1457" s="41" t="n"/>
      <c r="Q1457" s="41" t="n"/>
    </row>
    <row r="1458" ht="69" customHeight="1">
      <c r="E1458" s="43">
        <f>IFERROR(_xlfn.IMAGE("https://play.pokemonshowdown.com/sprites/gen5/lombre.png"),"")</f>
        <v/>
      </c>
      <c r="G1458" s="43">
        <f>IFERROR(_xlfn.IMAGE("https://play.pokemonshowdown.com/sprites/gen5/nuzleaf.png"),"")</f>
        <v/>
      </c>
    </row>
    <row r="1459">
      <c r="E1459" s="45" t="inlineStr">
        <is>
          <t>Lv 26 Lombre</t>
        </is>
      </c>
      <c r="F1459" s="46" t="n"/>
      <c r="G1459" s="45" t="inlineStr">
        <is>
          <t>Lv 26 Nuzleaf</t>
        </is>
      </c>
      <c r="H1459" s="46" t="n"/>
      <c r="Q1459" s="47" t="inlineStr">
        <is>
          <t>Pokémon</t>
        </is>
      </c>
    </row>
    <row r="1460">
      <c r="E1460" s="48" t="inlineStr">
        <is>
          <t>Modest</t>
        </is>
      </c>
      <c r="F1460" s="48" t="inlineStr">
        <is>
          <t>Swift Swim</t>
        </is>
      </c>
      <c r="G1460" s="48" t="inlineStr">
        <is>
          <t>Adamant</t>
        </is>
      </c>
      <c r="H1460" s="48" t="inlineStr">
        <is>
          <t>Chlorophyll</t>
        </is>
      </c>
      <c r="Q1460" s="47" t="inlineStr">
        <is>
          <t>Nature / Ability</t>
        </is>
      </c>
    </row>
    <row r="1461">
      <c r="B1461" s="47" t="inlineStr">
        <is>
          <t>AI Flags:</t>
        </is>
      </c>
      <c r="E1461" s="49" t="inlineStr">
        <is>
          <t>(None)</t>
        </is>
      </c>
      <c r="F1461" s="46" t="n"/>
      <c r="G1461" s="49" t="inlineStr">
        <is>
          <t>(None)</t>
        </is>
      </c>
      <c r="H1461" s="46" t="n"/>
      <c r="Q1461" s="47" t="inlineStr">
        <is>
          <t>Item</t>
        </is>
      </c>
    </row>
    <row r="1462">
      <c r="B1462" s="44" t="inlineStr">
        <is>
          <t>Smart Trainer</t>
        </is>
      </c>
      <c r="E1462" s="59" t="inlineStr">
        <is>
          <t>Razor Leaf</t>
        </is>
      </c>
      <c r="F1462" s="46" t="n"/>
      <c r="G1462" s="62" t="inlineStr">
        <is>
          <t>Rock Slide</t>
        </is>
      </c>
      <c r="H1462" s="46" t="n"/>
      <c r="Q1462" s="47" t="inlineStr">
        <is>
          <t>Moves</t>
        </is>
      </c>
    </row>
    <row r="1463">
      <c r="E1463" s="61" t="inlineStr">
        <is>
          <t>Water Gun</t>
        </is>
      </c>
      <c r="F1463" s="46" t="n"/>
      <c r="G1463" s="50" t="inlineStr">
        <is>
          <t>Feint Attack</t>
        </is>
      </c>
      <c r="H1463" s="46" t="n"/>
    </row>
    <row r="1464">
      <c r="E1464" s="50" t="inlineStr">
        <is>
          <t>Absorb</t>
        </is>
      </c>
      <c r="F1464" s="46" t="n"/>
      <c r="G1464" s="59" t="inlineStr">
        <is>
          <t>Razor Leaf</t>
        </is>
      </c>
      <c r="H1464" s="46" t="n"/>
    </row>
    <row r="1465">
      <c r="E1465" s="51" t="inlineStr">
        <is>
          <t>Nature Power</t>
        </is>
      </c>
      <c r="F1465" s="46" t="n"/>
      <c r="G1465" s="63" t="inlineStr">
        <is>
          <t>Extrasensory</t>
        </is>
      </c>
      <c r="H1465" s="46" t="n"/>
    </row>
    <row r="1467" ht="20" customHeight="1">
      <c r="B1467" s="40" t="inlineStr">
        <is>
          <t>Collector</t>
        </is>
      </c>
      <c r="C1467" s="41" t="n"/>
      <c r="D1467" s="41" t="n"/>
      <c r="E1467" s="42" t="inlineStr">
        <is>
          <t>Collector Edwin (Rematch 2)</t>
        </is>
      </c>
      <c r="F1467" s="41" t="n"/>
      <c r="G1467" s="41" t="n"/>
      <c r="H1467" s="41" t="n"/>
      <c r="I1467" s="41" t="n"/>
      <c r="J1467" s="41" t="n"/>
      <c r="K1467" s="41" t="n"/>
      <c r="L1467" s="41" t="n"/>
      <c r="M1467" s="41" t="n"/>
      <c r="N1467" s="41" t="n"/>
      <c r="O1467" s="41" t="n"/>
      <c r="P1467" s="41" t="n"/>
      <c r="Q1467" s="41" t="n"/>
    </row>
    <row r="1468" ht="69" customHeight="1">
      <c r="E1468" s="43">
        <f>IFERROR(_xlfn.IMAGE("https://play.pokemonshowdown.com/sprites/gen5/lombre.png"),"")</f>
        <v/>
      </c>
      <c r="G1468" s="43">
        <f>IFERROR(_xlfn.IMAGE("https://play.pokemonshowdown.com/sprites/gen5/nuzleaf.png"),"")</f>
        <v/>
      </c>
    </row>
    <row r="1469">
      <c r="E1469" s="45" t="inlineStr">
        <is>
          <t>Lv 29 Lombre</t>
        </is>
      </c>
      <c r="F1469" s="46" t="n"/>
      <c r="G1469" s="45" t="inlineStr">
        <is>
          <t>Lv 29 Nuzleaf</t>
        </is>
      </c>
      <c r="H1469" s="46" t="n"/>
      <c r="Q1469" s="47" t="inlineStr">
        <is>
          <t>Pokémon</t>
        </is>
      </c>
    </row>
    <row r="1470">
      <c r="E1470" s="48" t="inlineStr">
        <is>
          <t>Modest</t>
        </is>
      </c>
      <c r="F1470" s="48" t="inlineStr">
        <is>
          <t>Swift Swim</t>
        </is>
      </c>
      <c r="G1470" s="48" t="inlineStr">
        <is>
          <t>Adamant</t>
        </is>
      </c>
      <c r="H1470" s="48" t="inlineStr">
        <is>
          <t>Chlorophyll</t>
        </is>
      </c>
      <c r="Q1470" s="47" t="inlineStr">
        <is>
          <t>Nature / Ability</t>
        </is>
      </c>
    </row>
    <row r="1471">
      <c r="B1471" s="47" t="inlineStr">
        <is>
          <t>AI Flags:</t>
        </is>
      </c>
      <c r="E1471" s="49" t="inlineStr">
        <is>
          <t>(None)</t>
        </is>
      </c>
      <c r="F1471" s="46" t="n"/>
      <c r="G1471" s="49" t="inlineStr">
        <is>
          <t>(None)</t>
        </is>
      </c>
      <c r="H1471" s="46" t="n"/>
      <c r="Q1471" s="47" t="inlineStr">
        <is>
          <t>Item</t>
        </is>
      </c>
    </row>
    <row r="1472">
      <c r="B1472" s="44" t="inlineStr">
        <is>
          <t>Smart Trainer</t>
        </is>
      </c>
      <c r="E1472" s="61" t="inlineStr">
        <is>
          <t>Water Gun</t>
        </is>
      </c>
      <c r="F1472" s="46" t="n"/>
      <c r="G1472" s="62" t="inlineStr">
        <is>
          <t>Rock Slide</t>
        </is>
      </c>
      <c r="H1472" s="46" t="n"/>
      <c r="Q1472" s="47" t="inlineStr">
        <is>
          <t>Moves</t>
        </is>
      </c>
    </row>
    <row r="1473">
      <c r="E1473" s="50" t="inlineStr">
        <is>
          <t>Absorb</t>
        </is>
      </c>
      <c r="F1473" s="46" t="n"/>
      <c r="G1473" s="50" t="inlineStr">
        <is>
          <t>Feint Attack</t>
        </is>
      </c>
      <c r="H1473" s="46" t="n"/>
    </row>
    <row r="1474">
      <c r="E1474" s="51" t="inlineStr">
        <is>
          <t>Nature Power</t>
        </is>
      </c>
      <c r="F1474" s="46" t="n"/>
      <c r="G1474" s="59" t="inlineStr">
        <is>
          <t>Razor Leaf</t>
        </is>
      </c>
      <c r="H1474" s="46" t="n"/>
    </row>
    <row r="1475">
      <c r="E1475" s="59" t="inlineStr">
        <is>
          <t>Magical Leaf</t>
        </is>
      </c>
      <c r="F1475" s="46" t="n"/>
      <c r="G1475" s="63" t="inlineStr">
        <is>
          <t>Extrasensory</t>
        </is>
      </c>
      <c r="H1475" s="46" t="n"/>
    </row>
    <row r="1477" ht="20" customHeight="1">
      <c r="B1477" s="40" t="inlineStr">
        <is>
          <t>Collector</t>
        </is>
      </c>
      <c r="C1477" s="41" t="n"/>
      <c r="D1477" s="41" t="n"/>
      <c r="E1477" s="42" t="inlineStr">
        <is>
          <t>Collector Edwin (Rematch 3)</t>
        </is>
      </c>
      <c r="F1477" s="41" t="n"/>
      <c r="G1477" s="41" t="n"/>
      <c r="H1477" s="41" t="n"/>
      <c r="I1477" s="41" t="n"/>
      <c r="J1477" s="41" t="n"/>
      <c r="K1477" s="41" t="n"/>
      <c r="L1477" s="41" t="n"/>
      <c r="M1477" s="41" t="n"/>
      <c r="N1477" s="41" t="n"/>
      <c r="O1477" s="41" t="n"/>
      <c r="P1477" s="41" t="n"/>
      <c r="Q1477" s="41" t="n"/>
    </row>
    <row r="1478" ht="69" customHeight="1">
      <c r="E1478" s="43">
        <f>IFERROR(_xlfn.IMAGE("https://play.pokemonshowdown.com/sprites/gen5/lombre.png"),"")</f>
        <v/>
      </c>
      <c r="G1478" s="43">
        <f>IFERROR(_xlfn.IMAGE("https://play.pokemonshowdown.com/sprites/gen5/nuzleaf.png"),"")</f>
        <v/>
      </c>
    </row>
    <row r="1479">
      <c r="E1479" s="45" t="inlineStr">
        <is>
          <t>Lv 32 Lombre</t>
        </is>
      </c>
      <c r="F1479" s="46" t="n"/>
      <c r="G1479" s="45" t="inlineStr">
        <is>
          <t>Lv 32 Nuzleaf</t>
        </is>
      </c>
      <c r="H1479" s="46" t="n"/>
      <c r="Q1479" s="47" t="inlineStr">
        <is>
          <t>Pokémon</t>
        </is>
      </c>
    </row>
    <row r="1480">
      <c r="E1480" s="48" t="inlineStr">
        <is>
          <t>Modest</t>
        </is>
      </c>
      <c r="F1480" s="48" t="inlineStr">
        <is>
          <t>Swift Swim</t>
        </is>
      </c>
      <c r="G1480" s="48" t="inlineStr">
        <is>
          <t>Adamant</t>
        </is>
      </c>
      <c r="H1480" s="48" t="inlineStr">
        <is>
          <t>Chlorophyll</t>
        </is>
      </c>
      <c r="Q1480" s="47" t="inlineStr">
        <is>
          <t>Nature / Ability</t>
        </is>
      </c>
    </row>
    <row r="1481">
      <c r="B1481" s="47" t="inlineStr">
        <is>
          <t>AI Flags:</t>
        </is>
      </c>
      <c r="E1481" s="49" t="inlineStr">
        <is>
          <t>(None)</t>
        </is>
      </c>
      <c r="F1481" s="46" t="n"/>
      <c r="G1481" s="49" t="inlineStr">
        <is>
          <t>(None)</t>
        </is>
      </c>
      <c r="H1481" s="46" t="n"/>
      <c r="Q1481" s="47" t="inlineStr">
        <is>
          <t>Item</t>
        </is>
      </c>
    </row>
    <row r="1482">
      <c r="B1482" s="44" t="inlineStr">
        <is>
          <t>Smart Trainer</t>
        </is>
      </c>
      <c r="E1482" s="61" t="inlineStr">
        <is>
          <t>Water Gun</t>
        </is>
      </c>
      <c r="F1482" s="46" t="n"/>
      <c r="G1482" s="50" t="inlineStr">
        <is>
          <t>Feint Attack</t>
        </is>
      </c>
      <c r="H1482" s="46" t="n"/>
      <c r="Q1482" s="47" t="inlineStr">
        <is>
          <t>Moves</t>
        </is>
      </c>
    </row>
    <row r="1483">
      <c r="E1483" s="50" t="inlineStr">
        <is>
          <t>Absorb</t>
        </is>
      </c>
      <c r="F1483" s="46" t="n"/>
      <c r="G1483" s="59" t="inlineStr">
        <is>
          <t>Razor Leaf</t>
        </is>
      </c>
      <c r="H1483" s="46" t="n"/>
    </row>
    <row r="1484">
      <c r="E1484" s="51" t="inlineStr">
        <is>
          <t>Nature Power</t>
        </is>
      </c>
      <c r="F1484" s="46" t="n"/>
      <c r="G1484" s="63" t="inlineStr">
        <is>
          <t>Extrasensory</t>
        </is>
      </c>
      <c r="H1484" s="46" t="n"/>
    </row>
    <row r="1485">
      <c r="E1485" s="59" t="inlineStr">
        <is>
          <t>Magical Leaf</t>
        </is>
      </c>
      <c r="F1485" s="46" t="n"/>
      <c r="G1485" s="51" t="inlineStr">
        <is>
          <t>Explosion</t>
        </is>
      </c>
      <c r="H1485" s="46" t="n"/>
    </row>
    <row r="1487" ht="20" customHeight="1">
      <c r="B1487" s="40" t="inlineStr">
        <is>
          <t>Collector</t>
        </is>
      </c>
      <c r="C1487" s="41" t="n"/>
      <c r="D1487" s="41" t="n"/>
      <c r="E1487" s="42" t="inlineStr">
        <is>
          <t>Collector Edwin (Rematch 4)</t>
        </is>
      </c>
      <c r="F1487" s="41" t="n"/>
      <c r="G1487" s="41" t="n"/>
      <c r="H1487" s="41" t="n"/>
      <c r="I1487" s="41" t="n"/>
      <c r="J1487" s="41" t="n"/>
      <c r="K1487" s="41" t="n"/>
      <c r="L1487" s="41" t="n"/>
      <c r="M1487" s="41" t="n"/>
      <c r="N1487" s="41" t="n"/>
      <c r="O1487" s="41" t="n"/>
      <c r="P1487" s="41" t="n"/>
      <c r="Q1487" s="41" t="n"/>
    </row>
    <row r="1488" ht="69" customHeight="1">
      <c r="E1488" s="43">
        <f>IFERROR(_xlfn.IMAGE("https://play.pokemonshowdown.com/sprites/gen5/ludicolo.png"),"")</f>
        <v/>
      </c>
      <c r="G1488" s="43">
        <f>IFERROR(_xlfn.IMAGE("https://play.pokemonshowdown.com/sprites/gen5/shiftry.png"),"")</f>
        <v/>
      </c>
    </row>
    <row r="1489">
      <c r="E1489" s="45" t="inlineStr">
        <is>
          <t>Lv 35 Ludicolo</t>
        </is>
      </c>
      <c r="F1489" s="46" t="n"/>
      <c r="G1489" s="45" t="inlineStr">
        <is>
          <t>Lv 35 Shiftry</t>
        </is>
      </c>
      <c r="H1489" s="46" t="n"/>
      <c r="Q1489" s="47" t="inlineStr">
        <is>
          <t>Pokémon</t>
        </is>
      </c>
    </row>
    <row r="1490">
      <c r="E1490" s="48" t="inlineStr">
        <is>
          <t>Modest</t>
        </is>
      </c>
      <c r="F1490" s="48" t="inlineStr">
        <is>
          <t>Swift Swim</t>
        </is>
      </c>
      <c r="G1490" s="48" t="inlineStr">
        <is>
          <t>Adamant</t>
        </is>
      </c>
      <c r="H1490" s="48" t="inlineStr">
        <is>
          <t>Chlorophyll</t>
        </is>
      </c>
      <c r="Q1490" s="47" t="inlineStr">
        <is>
          <t>Nature / Ability</t>
        </is>
      </c>
    </row>
    <row r="1491">
      <c r="B1491" s="47" t="inlineStr">
        <is>
          <t>AI Flags:</t>
        </is>
      </c>
      <c r="E1491" s="49" t="inlineStr">
        <is>
          <t>(None)</t>
        </is>
      </c>
      <c r="F1491" s="46" t="n"/>
      <c r="G1491" s="49" t="inlineStr">
        <is>
          <t>(None)</t>
        </is>
      </c>
      <c r="H1491" s="46" t="n"/>
      <c r="Q1491" s="47" t="inlineStr">
        <is>
          <t>Item</t>
        </is>
      </c>
    </row>
    <row r="1492">
      <c r="B1492" s="44" t="inlineStr">
        <is>
          <t>Smart Trainer</t>
        </is>
      </c>
      <c r="E1492" s="58" t="inlineStr">
        <is>
          <t>Fire Punch</t>
        </is>
      </c>
      <c r="F1492" s="46" t="n"/>
      <c r="G1492" s="50" t="inlineStr">
        <is>
          <t>Crunch</t>
        </is>
      </c>
      <c r="H1492" s="46" t="n"/>
      <c r="Q1492" s="47" t="inlineStr">
        <is>
          <t>Moves</t>
        </is>
      </c>
    </row>
    <row r="1493">
      <c r="E1493" s="52" t="inlineStr">
        <is>
          <t>Thunder Punch</t>
        </is>
      </c>
      <c r="F1493" s="46" t="n"/>
      <c r="G1493" s="51" t="inlineStr">
        <is>
          <t>Whirlwind</t>
        </is>
      </c>
      <c r="H1493" s="46" t="n"/>
    </row>
    <row r="1494">
      <c r="E1494" s="59" t="inlineStr">
        <is>
          <t>Energy Ball</t>
        </is>
      </c>
      <c r="F1494" s="46" t="n"/>
      <c r="G1494" s="51" t="inlineStr">
        <is>
          <t>Explosion</t>
        </is>
      </c>
      <c r="H1494" s="46" t="n"/>
    </row>
    <row r="1495">
      <c r="E1495" s="64" t="inlineStr">
        <is>
          <t>Ice Punch</t>
        </is>
      </c>
      <c r="F1495" s="46" t="n"/>
      <c r="G1495" s="58" t="inlineStr">
        <is>
          <t>Heat Wave</t>
        </is>
      </c>
      <c r="H1495" s="46" t="n"/>
    </row>
    <row r="1497" ht="20" customHeight="1">
      <c r="B1497" s="40" t="inlineStr">
        <is>
          <t>Fisherman</t>
        </is>
      </c>
      <c r="C1497" s="41" t="n"/>
      <c r="D1497" s="41" t="n"/>
      <c r="E1497" s="42" t="inlineStr">
        <is>
          <t>Fisherman Elliot (Rematch 1)</t>
        </is>
      </c>
      <c r="F1497" s="41" t="n"/>
      <c r="G1497" s="41" t="n"/>
      <c r="H1497" s="41" t="n"/>
      <c r="I1497" s="41" t="n"/>
      <c r="J1497" s="41" t="n"/>
      <c r="K1497" s="41" t="n"/>
      <c r="L1497" s="41" t="n"/>
      <c r="M1497" s="41" t="n"/>
      <c r="N1497" s="41" t="n"/>
      <c r="O1497" s="41" t="n"/>
      <c r="P1497" s="41" t="n"/>
      <c r="Q1497" s="41" t="n"/>
    </row>
    <row r="1498" ht="69" customHeight="1">
      <c r="E1498" s="43">
        <f>IFERROR(_xlfn.IMAGE("https://play.pokemonshowdown.com/sprites/gen5/tentacool.png"),"")</f>
        <v/>
      </c>
      <c r="G1498" s="43">
        <f>IFERROR(_xlfn.IMAGE("https://play.pokemonshowdown.com/sprites/gen5/gyarados.png"),"")</f>
        <v/>
      </c>
      <c r="I1498" s="43">
        <f>IFERROR(_xlfn.IMAGE("https://play.pokemonshowdown.com/sprites/gen5/gyarados.png"),"")</f>
        <v/>
      </c>
    </row>
    <row r="1499">
      <c r="E1499" s="45" t="inlineStr">
        <is>
          <t>Lv 24 Tentacool</t>
        </is>
      </c>
      <c r="F1499" s="46" t="n"/>
      <c r="G1499" s="45" t="inlineStr">
        <is>
          <t>Lv 27 Gyarados</t>
        </is>
      </c>
      <c r="H1499" s="46" t="n"/>
      <c r="I1499" s="45" t="inlineStr">
        <is>
          <t>Lv 27 Gyarados</t>
        </is>
      </c>
      <c r="J1499" s="46" t="n"/>
      <c r="Q1499" s="47" t="inlineStr">
        <is>
          <t>Pokémon</t>
        </is>
      </c>
    </row>
    <row r="1500">
      <c r="E1500" s="48" t="inlineStr">
        <is>
          <t>Modest</t>
        </is>
      </c>
      <c r="F1500" s="48" t="inlineStr">
        <is>
          <t>Rain Dish</t>
        </is>
      </c>
      <c r="G1500" s="48" t="inlineStr">
        <is>
          <t>Adamant</t>
        </is>
      </c>
      <c r="H1500" s="48" t="inlineStr">
        <is>
          <t>Intimidate</t>
        </is>
      </c>
      <c r="I1500" s="48" t="inlineStr">
        <is>
          <t>Adamant</t>
        </is>
      </c>
      <c r="J1500" s="48" t="inlineStr">
        <is>
          <t>Intimidate</t>
        </is>
      </c>
      <c r="Q1500" s="47" t="inlineStr">
        <is>
          <t>Nature / Ability</t>
        </is>
      </c>
    </row>
    <row r="1501">
      <c r="B1501" s="47" t="inlineStr">
        <is>
          <t>AI Flags:</t>
        </is>
      </c>
      <c r="E1501" s="49" t="inlineStr">
        <is>
          <t>(None)</t>
        </is>
      </c>
      <c r="F1501" s="46" t="n"/>
      <c r="G1501" s="49" t="inlineStr">
        <is>
          <t>(None)</t>
        </is>
      </c>
      <c r="H1501" s="46" t="n"/>
      <c r="I1501" s="49" t="inlineStr">
        <is>
          <t>(None)</t>
        </is>
      </c>
      <c r="J1501" s="46" t="n"/>
      <c r="Q1501" s="47" t="inlineStr">
        <is>
          <t>Item</t>
        </is>
      </c>
    </row>
    <row r="1502">
      <c r="B1502" s="44" t="inlineStr">
        <is>
          <t>Smart Trainer</t>
        </is>
      </c>
      <c r="E1502" s="61" t="inlineStr">
        <is>
          <t>Bubble Beam</t>
        </is>
      </c>
      <c r="F1502" s="46" t="n"/>
      <c r="G1502" s="51" t="inlineStr">
        <is>
          <t>Double Edge</t>
        </is>
      </c>
      <c r="H1502" s="46" t="n"/>
      <c r="I1502" s="51" t="inlineStr">
        <is>
          <t>Double Edge</t>
        </is>
      </c>
      <c r="J1502" s="46" t="n"/>
      <c r="Q1502" s="47" t="inlineStr">
        <is>
          <t>Moves</t>
        </is>
      </c>
    </row>
    <row r="1503">
      <c r="E1503" s="54" t="inlineStr">
        <is>
          <t>Signal Beam</t>
        </is>
      </c>
      <c r="F1503" s="46" t="n"/>
      <c r="G1503" s="50" t="inlineStr">
        <is>
          <t>Bite</t>
        </is>
      </c>
      <c r="H1503" s="46" t="n"/>
      <c r="I1503" s="50" t="inlineStr">
        <is>
          <t>Bite</t>
        </is>
      </c>
      <c r="J1503" s="46" t="n"/>
    </row>
    <row r="1504">
      <c r="E1504" s="55" t="inlineStr">
        <is>
          <t>Poison Jab</t>
        </is>
      </c>
      <c r="F1504" s="46" t="n"/>
      <c r="G1504" s="51" t="inlineStr">
        <is>
          <t>Roar</t>
        </is>
      </c>
      <c r="H1504" s="46" t="n"/>
      <c r="I1504" s="51" t="inlineStr">
        <is>
          <t>Roar</t>
        </is>
      </c>
      <c r="J1504" s="46" t="n"/>
    </row>
    <row r="1505">
      <c r="E1505" s="67" t="inlineStr">
        <is>
          <t>Confuse Ray</t>
        </is>
      </c>
      <c r="F1505" s="46" t="n"/>
      <c r="G1505" s="56" t="inlineStr">
        <is>
          <t>-</t>
        </is>
      </c>
      <c r="H1505" s="46" t="n"/>
      <c r="I1505" s="56" t="inlineStr">
        <is>
          <t>-</t>
        </is>
      </c>
      <c r="J1505" s="46" t="n"/>
    </row>
    <row r="1507" ht="20" customHeight="1">
      <c r="B1507" s="40" t="inlineStr">
        <is>
          <t>Fisherman</t>
        </is>
      </c>
      <c r="C1507" s="41" t="n"/>
      <c r="D1507" s="41" t="n"/>
      <c r="E1507" s="42" t="inlineStr">
        <is>
          <t>Fisherman Elliot (Rematch 2)</t>
        </is>
      </c>
      <c r="F1507" s="41" t="n"/>
      <c r="G1507" s="41" t="n"/>
      <c r="H1507" s="41" t="n"/>
      <c r="I1507" s="41" t="n"/>
      <c r="J1507" s="41" t="n"/>
      <c r="K1507" s="41" t="n"/>
      <c r="L1507" s="41" t="n"/>
      <c r="M1507" s="41" t="n"/>
      <c r="N1507" s="41" t="n"/>
      <c r="O1507" s="41" t="n"/>
      <c r="P1507" s="41" t="n"/>
      <c r="Q1507" s="41" t="n"/>
    </row>
    <row r="1508" ht="69" customHeight="1">
      <c r="E1508" s="43">
        <f>IFERROR(_xlfn.IMAGE("https://play.pokemonshowdown.com/sprites/gen5/gyarados.png"),"")</f>
        <v/>
      </c>
      <c r="G1508" s="43">
        <f>IFERROR(_xlfn.IMAGE("https://play.pokemonshowdown.com/sprites/gen5/carvanha.png"),"")</f>
        <v/>
      </c>
      <c r="I1508" s="43">
        <f>IFERROR(_xlfn.IMAGE("https://play.pokemonshowdown.com/sprites/gen5/tentacool.png"),"")</f>
        <v/>
      </c>
      <c r="K1508" s="43">
        <f>IFERROR(_xlfn.IMAGE("https://play.pokemonshowdown.com/sprites/gen5/gyarados.png"),"")</f>
        <v/>
      </c>
    </row>
    <row r="1509">
      <c r="E1509" s="45" t="inlineStr">
        <is>
          <t>Lv 29 Gyarados</t>
        </is>
      </c>
      <c r="F1509" s="46" t="n"/>
      <c r="G1509" s="45" t="inlineStr">
        <is>
          <t>Lv 26 Carvanha</t>
        </is>
      </c>
      <c r="H1509" s="46" t="n"/>
      <c r="I1509" s="45" t="inlineStr">
        <is>
          <t>Lv 26 Tentacool</t>
        </is>
      </c>
      <c r="J1509" s="46" t="n"/>
      <c r="K1509" s="45" t="inlineStr">
        <is>
          <t>Lv 29 Gyarados</t>
        </is>
      </c>
      <c r="L1509" s="46" t="n"/>
      <c r="Q1509" s="47" t="inlineStr">
        <is>
          <t>Pokémon</t>
        </is>
      </c>
    </row>
    <row r="1510">
      <c r="E1510" s="48" t="inlineStr">
        <is>
          <t>Adamant</t>
        </is>
      </c>
      <c r="F1510" s="48" t="inlineStr">
        <is>
          <t>Intimidate</t>
        </is>
      </c>
      <c r="G1510" s="48" t="inlineStr">
        <is>
          <t>Adamant</t>
        </is>
      </c>
      <c r="H1510" s="48" t="inlineStr">
        <is>
          <t>Rough Skin</t>
        </is>
      </c>
      <c r="I1510" s="48" t="inlineStr">
        <is>
          <t>Modest</t>
        </is>
      </c>
      <c r="J1510" s="48" t="inlineStr">
        <is>
          <t>Rain Dish</t>
        </is>
      </c>
      <c r="K1510" s="48" t="inlineStr">
        <is>
          <t>Adamant</t>
        </is>
      </c>
      <c r="L1510" s="48" t="inlineStr">
        <is>
          <t>Intimidate</t>
        </is>
      </c>
      <c r="Q1510" s="47" t="inlineStr">
        <is>
          <t>Nature / Ability</t>
        </is>
      </c>
    </row>
    <row r="1511">
      <c r="B1511" s="47" t="inlineStr">
        <is>
          <t>AI Flags:</t>
        </is>
      </c>
      <c r="E1511" s="49" t="inlineStr">
        <is>
          <t>(None)</t>
        </is>
      </c>
      <c r="F1511" s="46" t="n"/>
      <c r="G1511" s="49" t="inlineStr">
        <is>
          <t>(None)</t>
        </is>
      </c>
      <c r="H1511" s="46" t="n"/>
      <c r="I1511" s="49" t="inlineStr">
        <is>
          <t>(None)</t>
        </is>
      </c>
      <c r="J1511" s="46" t="n"/>
      <c r="K1511" s="49" t="inlineStr">
        <is>
          <t>(None)</t>
        </is>
      </c>
      <c r="L1511" s="46" t="n"/>
      <c r="Q1511" s="47" t="inlineStr">
        <is>
          <t>Item</t>
        </is>
      </c>
    </row>
    <row r="1512">
      <c r="B1512" s="44" t="inlineStr">
        <is>
          <t>Smart Trainer</t>
        </is>
      </c>
      <c r="E1512" s="51" t="inlineStr">
        <is>
          <t>Double Edge</t>
        </is>
      </c>
      <c r="F1512" s="46" t="n"/>
      <c r="G1512" s="50" t="inlineStr">
        <is>
          <t>Feint Attack</t>
        </is>
      </c>
      <c r="H1512" s="46" t="n"/>
      <c r="I1512" s="54" t="inlineStr">
        <is>
          <t>Signal Beam</t>
        </is>
      </c>
      <c r="J1512" s="46" t="n"/>
      <c r="K1512" s="51" t="inlineStr">
        <is>
          <t>Double Edge</t>
        </is>
      </c>
      <c r="L1512" s="46" t="n"/>
      <c r="Q1512" s="47" t="inlineStr">
        <is>
          <t>Moves</t>
        </is>
      </c>
    </row>
    <row r="1513">
      <c r="E1513" s="50" t="inlineStr">
        <is>
          <t>Bite</t>
        </is>
      </c>
      <c r="F1513" s="46" t="n"/>
      <c r="G1513" s="61" t="inlineStr">
        <is>
          <t>Aqua Cutter</t>
        </is>
      </c>
      <c r="H1513" s="46" t="n"/>
      <c r="I1513" s="55" t="inlineStr">
        <is>
          <t>Poison Jab</t>
        </is>
      </c>
      <c r="J1513" s="46" t="n"/>
      <c r="K1513" s="50" t="inlineStr">
        <is>
          <t>Bite</t>
        </is>
      </c>
      <c r="L1513" s="46" t="n"/>
    </row>
    <row r="1514">
      <c r="E1514" s="51" t="inlineStr">
        <is>
          <t>Roar</t>
        </is>
      </c>
      <c r="F1514" s="46" t="n"/>
      <c r="G1514" s="61" t="inlineStr">
        <is>
          <t>Water Pulse</t>
        </is>
      </c>
      <c r="H1514" s="46" t="n"/>
      <c r="I1514" s="67" t="inlineStr">
        <is>
          <t>Confuse Ray</t>
        </is>
      </c>
      <c r="J1514" s="46" t="n"/>
      <c r="K1514" s="51" t="inlineStr">
        <is>
          <t>Roar</t>
        </is>
      </c>
      <c r="L1514" s="46" t="n"/>
    </row>
    <row r="1515">
      <c r="E1515" s="56" t="inlineStr">
        <is>
          <t>-</t>
        </is>
      </c>
      <c r="F1515" s="46" t="n"/>
      <c r="G1515" s="50" t="inlineStr">
        <is>
          <t>Payback</t>
        </is>
      </c>
      <c r="H1515" s="46" t="n"/>
      <c r="I1515" s="61" t="inlineStr">
        <is>
          <t>Water Pulse</t>
        </is>
      </c>
      <c r="J1515" s="46" t="n"/>
      <c r="K1515" s="56" t="inlineStr">
        <is>
          <t>-</t>
        </is>
      </c>
      <c r="L1515" s="46" t="n"/>
    </row>
    <row r="1517" ht="20" customHeight="1">
      <c r="B1517" s="40" t="inlineStr">
        <is>
          <t>Fisherman</t>
        </is>
      </c>
      <c r="C1517" s="41" t="n"/>
      <c r="D1517" s="41" t="n"/>
      <c r="E1517" s="42" t="inlineStr">
        <is>
          <t>Fisherman Elliot (Rematch 3)</t>
        </is>
      </c>
      <c r="F1517" s="41" t="n"/>
      <c r="G1517" s="41" t="n"/>
      <c r="H1517" s="41" t="n"/>
      <c r="I1517" s="41" t="n"/>
      <c r="J1517" s="41" t="n"/>
      <c r="K1517" s="41" t="n"/>
      <c r="L1517" s="41" t="n"/>
      <c r="M1517" s="41" t="n"/>
      <c r="N1517" s="41" t="n"/>
      <c r="O1517" s="41" t="n"/>
      <c r="P1517" s="41" t="n"/>
      <c r="Q1517" s="41" t="n"/>
    </row>
    <row r="1518" ht="69" customHeight="1">
      <c r="E1518" s="43">
        <f>IFERROR(_xlfn.IMAGE("https://play.pokemonshowdown.com/sprites/gen5/gyarados.png"),"")</f>
        <v/>
      </c>
      <c r="G1518" s="43">
        <f>IFERROR(_xlfn.IMAGE("https://play.pokemonshowdown.com/sprites/gen5/carvanha.png"),"")</f>
        <v/>
      </c>
      <c r="I1518" s="43">
        <f>IFERROR(_xlfn.IMAGE("https://play.pokemonshowdown.com/sprites/gen5/tentacruel.png"),"")</f>
        <v/>
      </c>
      <c r="K1518" s="43">
        <f>IFERROR(_xlfn.IMAGE("https://play.pokemonshowdown.com/sprites/gen5/gyarados.png"),"")</f>
        <v/>
      </c>
    </row>
    <row r="1519">
      <c r="E1519" s="45" t="inlineStr">
        <is>
          <t>Lv 31 Gyarados</t>
        </is>
      </c>
      <c r="F1519" s="46" t="n"/>
      <c r="G1519" s="45" t="inlineStr">
        <is>
          <t>Lv 30 Carvanha</t>
        </is>
      </c>
      <c r="H1519" s="46" t="n"/>
      <c r="I1519" s="45" t="inlineStr">
        <is>
          <t>Lv 30 Tentacruel</t>
        </is>
      </c>
      <c r="J1519" s="46" t="n"/>
      <c r="K1519" s="45" t="inlineStr">
        <is>
          <t>Lv 31 Gyarados</t>
        </is>
      </c>
      <c r="L1519" s="46" t="n"/>
      <c r="Q1519" s="47" t="inlineStr">
        <is>
          <t>Pokémon</t>
        </is>
      </c>
    </row>
    <row r="1520">
      <c r="E1520" s="48" t="inlineStr">
        <is>
          <t>Adamant</t>
        </is>
      </c>
      <c r="F1520" s="48" t="inlineStr">
        <is>
          <t>Intimidate</t>
        </is>
      </c>
      <c r="G1520" s="48" t="inlineStr">
        <is>
          <t>Adamant</t>
        </is>
      </c>
      <c r="H1520" s="48" t="inlineStr">
        <is>
          <t>Rough Skin</t>
        </is>
      </c>
      <c r="I1520" s="48" t="inlineStr">
        <is>
          <t>Timid</t>
        </is>
      </c>
      <c r="J1520" s="48" t="inlineStr">
        <is>
          <t>Rain Dish</t>
        </is>
      </c>
      <c r="K1520" s="48" t="inlineStr">
        <is>
          <t>Adamant</t>
        </is>
      </c>
      <c r="L1520" s="48" t="inlineStr">
        <is>
          <t>Intimidate</t>
        </is>
      </c>
      <c r="Q1520" s="47" t="inlineStr">
        <is>
          <t>Nature / Ability</t>
        </is>
      </c>
    </row>
    <row r="1521">
      <c r="B1521" s="47" t="inlineStr">
        <is>
          <t>AI Flags:</t>
        </is>
      </c>
      <c r="E1521" s="49" t="inlineStr">
        <is>
          <t>(None)</t>
        </is>
      </c>
      <c r="F1521" s="46" t="n"/>
      <c r="G1521" s="49" t="inlineStr">
        <is>
          <t>(None)</t>
        </is>
      </c>
      <c r="H1521" s="46" t="n"/>
      <c r="I1521" s="49" t="inlineStr">
        <is>
          <t>(None)</t>
        </is>
      </c>
      <c r="J1521" s="46" t="n"/>
      <c r="K1521" s="49" t="inlineStr">
        <is>
          <t>(None)</t>
        </is>
      </c>
      <c r="L1521" s="46" t="n"/>
      <c r="Q1521" s="47" t="inlineStr">
        <is>
          <t>Item</t>
        </is>
      </c>
    </row>
    <row r="1522">
      <c r="B1522" s="44" t="inlineStr">
        <is>
          <t>Smart Trainer</t>
        </is>
      </c>
      <c r="E1522" s="51" t="inlineStr">
        <is>
          <t>Double Edge</t>
        </is>
      </c>
      <c r="F1522" s="46" t="n"/>
      <c r="G1522" s="61" t="inlineStr">
        <is>
          <t>Aqua Cutter</t>
        </is>
      </c>
      <c r="H1522" s="46" t="n"/>
      <c r="I1522" s="55" t="inlineStr">
        <is>
          <t>Poison Jab</t>
        </is>
      </c>
      <c r="J1522" s="46" t="n"/>
      <c r="K1522" s="51" t="inlineStr">
        <is>
          <t>Double Edge</t>
        </is>
      </c>
      <c r="L1522" s="46" t="n"/>
      <c r="Q1522" s="47" t="inlineStr">
        <is>
          <t>Moves</t>
        </is>
      </c>
    </row>
    <row r="1523">
      <c r="E1523" s="50" t="inlineStr">
        <is>
          <t>Bite</t>
        </is>
      </c>
      <c r="F1523" s="46" t="n"/>
      <c r="G1523" s="61" t="inlineStr">
        <is>
          <t>Water Pulse</t>
        </is>
      </c>
      <c r="H1523" s="46" t="n"/>
      <c r="I1523" s="61" t="inlineStr">
        <is>
          <t>Bubble Beam</t>
        </is>
      </c>
      <c r="J1523" s="46" t="n"/>
      <c r="K1523" s="50" t="inlineStr">
        <is>
          <t>Bite</t>
        </is>
      </c>
      <c r="L1523" s="46" t="n"/>
    </row>
    <row r="1524">
      <c r="E1524" s="51" t="inlineStr">
        <is>
          <t>Roar</t>
        </is>
      </c>
      <c r="F1524" s="46" t="n"/>
      <c r="G1524" s="50" t="inlineStr">
        <is>
          <t>Payback</t>
        </is>
      </c>
      <c r="H1524" s="46" t="n"/>
      <c r="I1524" s="67" t="inlineStr">
        <is>
          <t>Confuse Ray</t>
        </is>
      </c>
      <c r="J1524" s="46" t="n"/>
      <c r="K1524" s="51" t="inlineStr">
        <is>
          <t>Roar</t>
        </is>
      </c>
      <c r="L1524" s="46" t="n"/>
    </row>
    <row r="1525">
      <c r="E1525" s="56" t="inlineStr">
        <is>
          <t>-</t>
        </is>
      </c>
      <c r="F1525" s="46" t="n"/>
      <c r="G1525" s="50" t="inlineStr">
        <is>
          <t>Dark Pulse</t>
        </is>
      </c>
      <c r="H1525" s="46" t="n"/>
      <c r="I1525" s="51" t="inlineStr">
        <is>
          <t>Wrap</t>
        </is>
      </c>
      <c r="J1525" s="46" t="n"/>
      <c r="K1525" s="56" t="inlineStr">
        <is>
          <t>-</t>
        </is>
      </c>
      <c r="L1525" s="46" t="n"/>
    </row>
    <row r="1527" ht="20" customHeight="1">
      <c r="B1527" s="40" t="inlineStr">
        <is>
          <t>Fisherman</t>
        </is>
      </c>
      <c r="C1527" s="41" t="n"/>
      <c r="D1527" s="41" t="n"/>
      <c r="E1527" s="42" t="inlineStr">
        <is>
          <t>Fisherman Elliot (Rematch 4)</t>
        </is>
      </c>
      <c r="F1527" s="41" t="n"/>
      <c r="G1527" s="41" t="n"/>
      <c r="H1527" s="41" t="n"/>
      <c r="I1527" s="41" t="n"/>
      <c r="J1527" s="41" t="n"/>
      <c r="K1527" s="41" t="n"/>
      <c r="L1527" s="41" t="n"/>
      <c r="M1527" s="41" t="n"/>
      <c r="N1527" s="41" t="n"/>
      <c r="O1527" s="41" t="n"/>
      <c r="P1527" s="41" t="n"/>
      <c r="Q1527" s="41" t="n"/>
    </row>
    <row r="1528" ht="69" customHeight="1">
      <c r="E1528" s="43">
        <f>IFERROR(_xlfn.IMAGE("https://play.pokemonshowdown.com/sprites/gen5/gyarados.png"),"")</f>
        <v/>
      </c>
      <c r="G1528" s="43">
        <f>IFERROR(_xlfn.IMAGE("https://play.pokemonshowdown.com/sprites/gen5/sharpedo.png"),"")</f>
        <v/>
      </c>
      <c r="I1528" s="43">
        <f>IFERROR(_xlfn.IMAGE("https://play.pokemonshowdown.com/sprites/gen5/gyarados.png"),"")</f>
        <v/>
      </c>
      <c r="K1528" s="43">
        <f>IFERROR(_xlfn.IMAGE("https://play.pokemonshowdown.com/sprites/gen5/tentacruel.png"),"")</f>
        <v/>
      </c>
    </row>
    <row r="1529">
      <c r="E1529" s="45" t="inlineStr">
        <is>
          <t>Lv 33 Gyarados</t>
        </is>
      </c>
      <c r="F1529" s="46" t="n"/>
      <c r="G1529" s="45" t="inlineStr">
        <is>
          <t>Lv 33 Sharpedo</t>
        </is>
      </c>
      <c r="H1529" s="46" t="n"/>
      <c r="I1529" s="45" t="inlineStr">
        <is>
          <t>Lv 33 Gyarados</t>
        </is>
      </c>
      <c r="J1529" s="46" t="n"/>
      <c r="K1529" s="45" t="inlineStr">
        <is>
          <t>Lv 35 Tentacruel</t>
        </is>
      </c>
      <c r="L1529" s="46" t="n"/>
      <c r="Q1529" s="47" t="inlineStr">
        <is>
          <t>Pokémon</t>
        </is>
      </c>
    </row>
    <row r="1530">
      <c r="E1530" s="48" t="inlineStr">
        <is>
          <t>Adamant</t>
        </is>
      </c>
      <c r="F1530" s="48" t="inlineStr">
        <is>
          <t>Intimidate</t>
        </is>
      </c>
      <c r="G1530" s="48" t="inlineStr">
        <is>
          <t>Jolly</t>
        </is>
      </c>
      <c r="H1530" s="48" t="inlineStr">
        <is>
          <t>Tinted Lens</t>
        </is>
      </c>
      <c r="I1530" s="48" t="inlineStr">
        <is>
          <t>Adamant</t>
        </is>
      </c>
      <c r="J1530" s="48" t="inlineStr">
        <is>
          <t>Intimidate</t>
        </is>
      </c>
      <c r="K1530" s="48" t="inlineStr">
        <is>
          <t>Timid</t>
        </is>
      </c>
      <c r="L1530" s="48" t="inlineStr">
        <is>
          <t>Rain Dish</t>
        </is>
      </c>
      <c r="Q1530" s="47" t="inlineStr">
        <is>
          <t>Nature / Ability</t>
        </is>
      </c>
    </row>
    <row r="1531">
      <c r="B1531" s="47" t="inlineStr">
        <is>
          <t>AI Flags:</t>
        </is>
      </c>
      <c r="E1531" s="49" t="inlineStr">
        <is>
          <t>(None)</t>
        </is>
      </c>
      <c r="F1531" s="46" t="n"/>
      <c r="G1531" s="49" t="inlineStr">
        <is>
          <t>(None)</t>
        </is>
      </c>
      <c r="H1531" s="46" t="n"/>
      <c r="I1531" s="49" t="inlineStr">
        <is>
          <t>(None)</t>
        </is>
      </c>
      <c r="J1531" s="46" t="n"/>
      <c r="K1531" s="49" t="inlineStr">
        <is>
          <t>(None)</t>
        </is>
      </c>
      <c r="L1531" s="46" t="n"/>
      <c r="Q1531" s="47" t="inlineStr">
        <is>
          <t>Item</t>
        </is>
      </c>
    </row>
    <row r="1532">
      <c r="B1532" s="44" t="inlineStr">
        <is>
          <t>Smart Trainer</t>
        </is>
      </c>
      <c r="E1532" s="51" t="inlineStr">
        <is>
          <t>Double Edge</t>
        </is>
      </c>
      <c r="F1532" s="46" t="n"/>
      <c r="G1532" s="52" t="inlineStr">
        <is>
          <t>Thunder Fang</t>
        </is>
      </c>
      <c r="H1532" s="46" t="n"/>
      <c r="I1532" s="51" t="inlineStr">
        <is>
          <t>Double Edge</t>
        </is>
      </c>
      <c r="J1532" s="46" t="n"/>
      <c r="K1532" s="55" t="inlineStr">
        <is>
          <t>Poison Jab</t>
        </is>
      </c>
      <c r="L1532" s="46" t="n"/>
      <c r="Q1532" s="47" t="inlineStr">
        <is>
          <t>Moves</t>
        </is>
      </c>
    </row>
    <row r="1533">
      <c r="E1533" s="50" t="inlineStr">
        <is>
          <t>Bite</t>
        </is>
      </c>
      <c r="F1533" s="46" t="n"/>
      <c r="G1533" s="50" t="inlineStr">
        <is>
          <t>Assurance</t>
        </is>
      </c>
      <c r="H1533" s="46" t="n"/>
      <c r="I1533" s="50" t="inlineStr">
        <is>
          <t>Bite</t>
        </is>
      </c>
      <c r="J1533" s="46" t="n"/>
      <c r="K1533" s="61" t="inlineStr">
        <is>
          <t>Bubble Beam</t>
        </is>
      </c>
      <c r="L1533" s="46" t="n"/>
    </row>
    <row r="1534">
      <c r="E1534" s="51" t="inlineStr">
        <is>
          <t>Roar</t>
        </is>
      </c>
      <c r="F1534" s="46" t="n"/>
      <c r="G1534" s="61" t="inlineStr">
        <is>
          <t>Aqua Cutter</t>
        </is>
      </c>
      <c r="H1534" s="46" t="n"/>
      <c r="I1534" s="51" t="inlineStr">
        <is>
          <t>Roar</t>
        </is>
      </c>
      <c r="J1534" s="46" t="n"/>
      <c r="K1534" s="67" t="inlineStr">
        <is>
          <t>Confuse Ray</t>
        </is>
      </c>
      <c r="L1534" s="46" t="n"/>
    </row>
    <row r="1535">
      <c r="E1535" s="56" t="inlineStr">
        <is>
          <t>-</t>
        </is>
      </c>
      <c r="F1535" s="46" t="n"/>
      <c r="G1535" s="51" t="inlineStr">
        <is>
          <t>Hyper Fang</t>
        </is>
      </c>
      <c r="H1535" s="46" t="n"/>
      <c r="I1535" s="56" t="inlineStr">
        <is>
          <t>-</t>
        </is>
      </c>
      <c r="J1535" s="46" t="n"/>
      <c r="K1535" s="51" t="inlineStr">
        <is>
          <t>Wrap</t>
        </is>
      </c>
      <c r="L1535" s="46" t="n"/>
    </row>
    <row r="1537" ht="20" customHeight="1">
      <c r="B1537" s="40" t="inlineStr">
        <is>
          <t>Sailor</t>
        </is>
      </c>
      <c r="C1537" s="41" t="n"/>
      <c r="D1537" s="41" t="n"/>
      <c r="E1537" s="42" t="inlineStr">
        <is>
          <t>Sailor Ernest (Rematch 1)</t>
        </is>
      </c>
      <c r="F1537" s="41" t="n"/>
      <c r="G1537" s="41" t="n"/>
      <c r="H1537" s="41" t="n"/>
      <c r="I1537" s="41" t="n"/>
      <c r="J1537" s="41" t="n"/>
      <c r="K1537" s="41" t="n"/>
      <c r="L1537" s="41" t="n"/>
      <c r="M1537" s="41" t="n"/>
      <c r="N1537" s="41" t="n"/>
      <c r="O1537" s="41" t="n"/>
      <c r="P1537" s="41" t="n"/>
      <c r="Q1537" s="41" t="n"/>
    </row>
    <row r="1538" ht="69" customHeight="1">
      <c r="E1538" s="43">
        <f>IFERROR(_xlfn.IMAGE("https://play.pokemonshowdown.com/sprites/gen5/wingull.png"),"")</f>
        <v/>
      </c>
      <c r="G1538" s="43">
        <f>IFERROR(_xlfn.IMAGE("https://play.pokemonshowdown.com/sprites/gen5/tentacool.png"),"")</f>
        <v/>
      </c>
      <c r="I1538" s="43">
        <f>IFERROR(_xlfn.IMAGE("https://play.pokemonshowdown.com/sprites/gen5/machoke.png"),"")</f>
        <v/>
      </c>
    </row>
    <row r="1539">
      <c r="E1539" s="45" t="inlineStr">
        <is>
          <t>Lv 36 Wingull</t>
        </is>
      </c>
      <c r="F1539" s="46" t="n"/>
      <c r="G1539" s="45" t="inlineStr">
        <is>
          <t>Lv 36 Tentacool</t>
        </is>
      </c>
      <c r="H1539" s="46" t="n"/>
      <c r="I1539" s="45" t="inlineStr">
        <is>
          <t>Lv 36 Machoke</t>
        </is>
      </c>
      <c r="J1539" s="46" t="n"/>
      <c r="Q1539" s="47" t="inlineStr">
        <is>
          <t>Pokémon</t>
        </is>
      </c>
    </row>
    <row r="1540">
      <c r="E1540" s="48" t="inlineStr">
        <is>
          <t>Modest</t>
        </is>
      </c>
      <c r="F1540" s="48" t="inlineStr">
        <is>
          <t>Gluttony</t>
        </is>
      </c>
      <c r="G1540" s="48" t="inlineStr">
        <is>
          <t>Modest</t>
        </is>
      </c>
      <c r="H1540" s="48" t="inlineStr">
        <is>
          <t>Rain Dish</t>
        </is>
      </c>
      <c r="I1540" s="48" t="inlineStr">
        <is>
          <t>Adamant</t>
        </is>
      </c>
      <c r="J1540" s="48" t="inlineStr">
        <is>
          <t>Huge Power</t>
        </is>
      </c>
      <c r="Q1540" s="47" t="inlineStr">
        <is>
          <t>Nature / Ability</t>
        </is>
      </c>
    </row>
    <row r="1541">
      <c r="B1541" s="47" t="inlineStr">
        <is>
          <t>AI Flags:</t>
        </is>
      </c>
      <c r="E1541" s="49" t="inlineStr">
        <is>
          <t>(None)</t>
        </is>
      </c>
      <c r="F1541" s="46" t="n"/>
      <c r="G1541" s="49" t="inlineStr">
        <is>
          <t>(None)</t>
        </is>
      </c>
      <c r="H1541" s="46" t="n"/>
      <c r="I1541" s="49" t="inlineStr">
        <is>
          <t>(None)</t>
        </is>
      </c>
      <c r="J1541" s="46" t="n"/>
      <c r="Q1541" s="47" t="inlineStr">
        <is>
          <t>Item</t>
        </is>
      </c>
    </row>
    <row r="1542">
      <c r="B1542" s="44" t="inlineStr">
        <is>
          <t>Smart Trainer</t>
        </is>
      </c>
      <c r="E1542" s="61" t="inlineStr">
        <is>
          <t>Water Pulse</t>
        </is>
      </c>
      <c r="F1542" s="46" t="n"/>
      <c r="G1542" s="61" t="inlineStr">
        <is>
          <t>Water Pulse</t>
        </is>
      </c>
      <c r="H1542" s="46" t="n"/>
      <c r="I1542" s="52" t="inlineStr">
        <is>
          <t>Thunder Punch</t>
        </is>
      </c>
      <c r="J1542" s="46" t="n"/>
      <c r="Q1542" s="47" t="inlineStr">
        <is>
          <t>Moves</t>
        </is>
      </c>
    </row>
    <row r="1543">
      <c r="E1543" s="50" t="inlineStr">
        <is>
          <t>Pursuit</t>
        </is>
      </c>
      <c r="F1543" s="46" t="n"/>
      <c r="G1543" s="51" t="inlineStr">
        <is>
          <t>Wrap</t>
        </is>
      </c>
      <c r="H1543" s="46" t="n"/>
      <c r="I1543" s="65" t="inlineStr">
        <is>
          <t>Wake Up Slap</t>
        </is>
      </c>
      <c r="J1543" s="46" t="n"/>
    </row>
    <row r="1544">
      <c r="E1544" s="60" t="inlineStr">
        <is>
          <t>Pluck</t>
        </is>
      </c>
      <c r="F1544" s="46" t="n"/>
      <c r="G1544" s="55" t="inlineStr">
        <is>
          <t>Sludge Bomb</t>
        </is>
      </c>
      <c r="H1544" s="46" t="n"/>
      <c r="I1544" s="51" t="inlineStr">
        <is>
          <t>Smelling Salts</t>
        </is>
      </c>
      <c r="J1544" s="46" t="n"/>
    </row>
    <row r="1545">
      <c r="E1545" s="64" t="inlineStr">
        <is>
          <t>Ice Beam</t>
        </is>
      </c>
      <c r="F1545" s="46" t="n"/>
      <c r="G1545" s="64" t="inlineStr">
        <is>
          <t>Ice Beam</t>
        </is>
      </c>
      <c r="H1545" s="46" t="n"/>
      <c r="I1545" s="65" t="inlineStr">
        <is>
          <t>Submission</t>
        </is>
      </c>
      <c r="J1545" s="46" t="n"/>
    </row>
    <row r="1547" ht="20" customHeight="1">
      <c r="B1547" s="40" t="inlineStr">
        <is>
          <t>Sailor</t>
        </is>
      </c>
      <c r="C1547" s="41" t="n"/>
      <c r="D1547" s="41" t="n"/>
      <c r="E1547" s="42" t="inlineStr">
        <is>
          <t>Sailor Ernest (Rematch 2)</t>
        </is>
      </c>
      <c r="F1547" s="41" t="n"/>
      <c r="G1547" s="41" t="n"/>
      <c r="H1547" s="41" t="n"/>
      <c r="I1547" s="41" t="n"/>
      <c r="J1547" s="41" t="n"/>
      <c r="K1547" s="41" t="n"/>
      <c r="L1547" s="41" t="n"/>
      <c r="M1547" s="41" t="n"/>
      <c r="N1547" s="41" t="n"/>
      <c r="O1547" s="41" t="n"/>
      <c r="P1547" s="41" t="n"/>
      <c r="Q1547" s="41" t="n"/>
    </row>
    <row r="1548" ht="69" customHeight="1">
      <c r="E1548" s="43">
        <f>IFERROR(_xlfn.IMAGE("https://play.pokemonshowdown.com/sprites/gen5/pelipper.png"),"")</f>
        <v/>
      </c>
      <c r="G1548" s="43">
        <f>IFERROR(_xlfn.IMAGE("https://play.pokemonshowdown.com/sprites/gen5/tentacool.png"),"")</f>
        <v/>
      </c>
      <c r="I1548" s="43">
        <f>IFERROR(_xlfn.IMAGE("https://play.pokemonshowdown.com/sprites/gen5/machoke.png"),"")</f>
        <v/>
      </c>
    </row>
    <row r="1549">
      <c r="E1549" s="45" t="inlineStr">
        <is>
          <t>Lv 39 Pelipper</t>
        </is>
      </c>
      <c r="F1549" s="46" t="n"/>
      <c r="G1549" s="45" t="inlineStr">
        <is>
          <t>Lv 39 Tentacool</t>
        </is>
      </c>
      <c r="H1549" s="46" t="n"/>
      <c r="I1549" s="45" t="inlineStr">
        <is>
          <t>Lv 39 Machoke</t>
        </is>
      </c>
      <c r="J1549" s="46" t="n"/>
      <c r="Q1549" s="47" t="inlineStr">
        <is>
          <t>Pokémon</t>
        </is>
      </c>
    </row>
    <row r="1550">
      <c r="E1550" s="48" t="inlineStr">
        <is>
          <t>Modest</t>
        </is>
      </c>
      <c r="F1550" s="48" t="inlineStr">
        <is>
          <t>Unburden</t>
        </is>
      </c>
      <c r="G1550" s="48" t="inlineStr">
        <is>
          <t>Modest</t>
        </is>
      </c>
      <c r="H1550" s="48" t="inlineStr">
        <is>
          <t>Rain Dish</t>
        </is>
      </c>
      <c r="I1550" s="48" t="inlineStr">
        <is>
          <t>Adamant</t>
        </is>
      </c>
      <c r="J1550" s="48" t="inlineStr">
        <is>
          <t>Huge Power</t>
        </is>
      </c>
      <c r="Q1550" s="47" t="inlineStr">
        <is>
          <t>Nature / Ability</t>
        </is>
      </c>
    </row>
    <row r="1551">
      <c r="B1551" s="47" t="inlineStr">
        <is>
          <t>AI Flags:</t>
        </is>
      </c>
      <c r="E1551" s="49" t="inlineStr">
        <is>
          <t>(None)</t>
        </is>
      </c>
      <c r="F1551" s="46" t="n"/>
      <c r="G1551" s="49" t="inlineStr">
        <is>
          <t>(None)</t>
        </is>
      </c>
      <c r="H1551" s="46" t="n"/>
      <c r="I1551" s="49" t="inlineStr">
        <is>
          <t>(None)</t>
        </is>
      </c>
      <c r="J1551" s="46" t="n"/>
      <c r="Q1551" s="47" t="inlineStr">
        <is>
          <t>Item</t>
        </is>
      </c>
    </row>
    <row r="1552">
      <c r="B1552" s="44" t="inlineStr">
        <is>
          <t>Smart Trainer</t>
        </is>
      </c>
      <c r="E1552" s="50" t="inlineStr">
        <is>
          <t>Payback</t>
        </is>
      </c>
      <c r="F1552" s="46" t="n"/>
      <c r="G1552" s="61" t="inlineStr">
        <is>
          <t>Water Pulse</t>
        </is>
      </c>
      <c r="H1552" s="46" t="n"/>
      <c r="I1552" s="52" t="inlineStr">
        <is>
          <t>Thunder Punch</t>
        </is>
      </c>
      <c r="J1552" s="46" t="n"/>
      <c r="Q1552" s="47" t="inlineStr">
        <is>
          <t>Moves</t>
        </is>
      </c>
    </row>
    <row r="1553">
      <c r="E1553" s="64" t="inlineStr">
        <is>
          <t>Ice Beam</t>
        </is>
      </c>
      <c r="F1553" s="46" t="n"/>
      <c r="G1553" s="51" t="inlineStr">
        <is>
          <t>Wrap</t>
        </is>
      </c>
      <c r="H1553" s="46" t="n"/>
      <c r="I1553" s="65" t="inlineStr">
        <is>
          <t>Wake Up Slap</t>
        </is>
      </c>
      <c r="J1553" s="46" t="n"/>
    </row>
    <row r="1554">
      <c r="E1554" s="61" t="inlineStr">
        <is>
          <t>Brine</t>
        </is>
      </c>
      <c r="F1554" s="46" t="n"/>
      <c r="G1554" s="55" t="inlineStr">
        <is>
          <t>Sludge Bomb</t>
        </is>
      </c>
      <c r="H1554" s="46" t="n"/>
      <c r="I1554" s="51" t="inlineStr">
        <is>
          <t>Smelling Salts</t>
        </is>
      </c>
      <c r="J1554" s="46" t="n"/>
    </row>
    <row r="1555">
      <c r="E1555" s="60" t="inlineStr">
        <is>
          <t>Air Slash</t>
        </is>
      </c>
      <c r="F1555" s="46" t="n"/>
      <c r="G1555" s="64" t="inlineStr">
        <is>
          <t>Ice Beam</t>
        </is>
      </c>
      <c r="H1555" s="46" t="n"/>
      <c r="I1555" s="65" t="inlineStr">
        <is>
          <t>Submission</t>
        </is>
      </c>
      <c r="J1555" s="46" t="n"/>
    </row>
    <row r="1557" ht="20" customHeight="1">
      <c r="B1557" s="40" t="inlineStr">
        <is>
          <t>Sailor</t>
        </is>
      </c>
      <c r="C1557" s="41" t="n"/>
      <c r="D1557" s="41" t="n"/>
      <c r="E1557" s="42" t="inlineStr">
        <is>
          <t>Sailor Ernest (Rematch 3)</t>
        </is>
      </c>
      <c r="F1557" s="41" t="n"/>
      <c r="G1557" s="41" t="n"/>
      <c r="H1557" s="41" t="n"/>
      <c r="I1557" s="41" t="n"/>
      <c r="J1557" s="41" t="n"/>
      <c r="K1557" s="41" t="n"/>
      <c r="L1557" s="41" t="n"/>
      <c r="M1557" s="41" t="n"/>
      <c r="N1557" s="41" t="n"/>
      <c r="O1557" s="41" t="n"/>
      <c r="P1557" s="41" t="n"/>
      <c r="Q1557" s="41" t="n"/>
    </row>
    <row r="1558" ht="69" customHeight="1">
      <c r="E1558" s="43">
        <f>IFERROR(_xlfn.IMAGE("https://play.pokemonshowdown.com/sprites/gen5/pelipper.png"),"")</f>
        <v/>
      </c>
      <c r="G1558" s="43">
        <f>IFERROR(_xlfn.IMAGE("https://play.pokemonshowdown.com/sprites/gen5/tentacool.png"),"")</f>
        <v/>
      </c>
      <c r="I1558" s="43">
        <f>IFERROR(_xlfn.IMAGE("https://play.pokemonshowdown.com/sprites/gen5/machoke.png"),"")</f>
        <v/>
      </c>
    </row>
    <row r="1559">
      <c r="E1559" s="45" t="inlineStr">
        <is>
          <t>Lv 42 Pelipper</t>
        </is>
      </c>
      <c r="F1559" s="46" t="n"/>
      <c r="G1559" s="45" t="inlineStr">
        <is>
          <t>Lv 42 Tentacool</t>
        </is>
      </c>
      <c r="H1559" s="46" t="n"/>
      <c r="I1559" s="45" t="inlineStr">
        <is>
          <t>Lv 42 Machoke</t>
        </is>
      </c>
      <c r="J1559" s="46" t="n"/>
      <c r="Q1559" s="47" t="inlineStr">
        <is>
          <t>Pokémon</t>
        </is>
      </c>
    </row>
    <row r="1560">
      <c r="E1560" s="48" t="inlineStr">
        <is>
          <t>Modest</t>
        </is>
      </c>
      <c r="F1560" s="48" t="inlineStr">
        <is>
          <t>Unburden</t>
        </is>
      </c>
      <c r="G1560" s="48" t="inlineStr">
        <is>
          <t>Modest</t>
        </is>
      </c>
      <c r="H1560" s="48" t="inlineStr">
        <is>
          <t>Rain Dish</t>
        </is>
      </c>
      <c r="I1560" s="48" t="inlineStr">
        <is>
          <t>Adamant</t>
        </is>
      </c>
      <c r="J1560" s="48" t="inlineStr">
        <is>
          <t>Huge Power</t>
        </is>
      </c>
      <c r="Q1560" s="47" t="inlineStr">
        <is>
          <t>Nature / Ability</t>
        </is>
      </c>
    </row>
    <row r="1561">
      <c r="B1561" s="47" t="inlineStr">
        <is>
          <t>AI Flags:</t>
        </is>
      </c>
      <c r="E1561" s="49" t="inlineStr">
        <is>
          <t>(None)</t>
        </is>
      </c>
      <c r="F1561" s="46" t="n"/>
      <c r="G1561" s="49" t="inlineStr">
        <is>
          <t>(None)</t>
        </is>
      </c>
      <c r="H1561" s="46" t="n"/>
      <c r="I1561" s="49" t="inlineStr">
        <is>
          <t>(None)</t>
        </is>
      </c>
      <c r="J1561" s="46" t="n"/>
      <c r="Q1561" s="47" t="inlineStr">
        <is>
          <t>Item</t>
        </is>
      </c>
    </row>
    <row r="1562">
      <c r="B1562" s="44" t="inlineStr">
        <is>
          <t>Smart Trainer</t>
        </is>
      </c>
      <c r="E1562" s="50" t="inlineStr">
        <is>
          <t>Payback</t>
        </is>
      </c>
      <c r="F1562" s="46" t="n"/>
      <c r="G1562" s="51" t="inlineStr">
        <is>
          <t>Wrap</t>
        </is>
      </c>
      <c r="H1562" s="46" t="n"/>
      <c r="I1562" s="65" t="inlineStr">
        <is>
          <t>Wake Up Slap</t>
        </is>
      </c>
      <c r="J1562" s="46" t="n"/>
      <c r="Q1562" s="47" t="inlineStr">
        <is>
          <t>Moves</t>
        </is>
      </c>
    </row>
    <row r="1563">
      <c r="E1563" s="64" t="inlineStr">
        <is>
          <t>Ice Beam</t>
        </is>
      </c>
      <c r="F1563" s="46" t="n"/>
      <c r="G1563" s="55" t="inlineStr">
        <is>
          <t>Sludge Bomb</t>
        </is>
      </c>
      <c r="H1563" s="46" t="n"/>
      <c r="I1563" s="51" t="inlineStr">
        <is>
          <t>Smelling Salts</t>
        </is>
      </c>
      <c r="J1563" s="46" t="n"/>
    </row>
    <row r="1564">
      <c r="E1564" s="61" t="inlineStr">
        <is>
          <t>Brine</t>
        </is>
      </c>
      <c r="F1564" s="46" t="n"/>
      <c r="G1564" s="64" t="inlineStr">
        <is>
          <t>Ice Beam</t>
        </is>
      </c>
      <c r="H1564" s="46" t="n"/>
      <c r="I1564" s="65" t="inlineStr">
        <is>
          <t>Submission</t>
        </is>
      </c>
      <c r="J1564" s="46" t="n"/>
    </row>
    <row r="1565">
      <c r="E1565" s="60" t="inlineStr">
        <is>
          <t>Air Slash</t>
        </is>
      </c>
      <c r="F1565" s="46" t="n"/>
      <c r="G1565" s="61" t="inlineStr">
        <is>
          <t>Hydro Pump</t>
        </is>
      </c>
      <c r="H1565" s="46" t="n"/>
      <c r="I1565" s="62" t="inlineStr">
        <is>
          <t>Rock Slide</t>
        </is>
      </c>
      <c r="J1565" s="46" t="n"/>
    </row>
    <row r="1567" ht="20" customHeight="1">
      <c r="B1567" s="40" t="inlineStr">
        <is>
          <t>Sailor</t>
        </is>
      </c>
      <c r="C1567" s="41" t="n"/>
      <c r="D1567" s="41" t="n"/>
      <c r="E1567" s="42" t="inlineStr">
        <is>
          <t>Sailor Ernest (Rematch 4)</t>
        </is>
      </c>
      <c r="F1567" s="41" t="n"/>
      <c r="G1567" s="41" t="n"/>
      <c r="H1567" s="41" t="n"/>
      <c r="I1567" s="41" t="n"/>
      <c r="J1567" s="41" t="n"/>
      <c r="K1567" s="41" t="n"/>
      <c r="L1567" s="41" t="n"/>
      <c r="M1567" s="41" t="n"/>
      <c r="N1567" s="41" t="n"/>
      <c r="O1567" s="41" t="n"/>
      <c r="P1567" s="41" t="n"/>
      <c r="Q1567" s="41" t="n"/>
    </row>
    <row r="1568" ht="69" customHeight="1">
      <c r="E1568" s="43">
        <f>IFERROR(_xlfn.IMAGE("https://play.pokemonshowdown.com/sprites/gen5/pelipper.png"),"")</f>
        <v/>
      </c>
      <c r="G1568" s="43">
        <f>IFERROR(_xlfn.IMAGE("https://play.pokemonshowdown.com/sprites/gen5/machoke.png"),"")</f>
        <v/>
      </c>
      <c r="I1568" s="43">
        <f>IFERROR(_xlfn.IMAGE("https://play.pokemonshowdown.com/sprites/gen5/tentacruel.png"),"")</f>
        <v/>
      </c>
    </row>
    <row r="1569">
      <c r="E1569" s="45" t="inlineStr">
        <is>
          <t>Lv 45 Pelipper</t>
        </is>
      </c>
      <c r="F1569" s="46" t="n"/>
      <c r="G1569" s="45" t="inlineStr">
        <is>
          <t>Lv 45 Machoke</t>
        </is>
      </c>
      <c r="H1569" s="46" t="n"/>
      <c r="I1569" s="45" t="inlineStr">
        <is>
          <t>Lv 45 Tentacruel</t>
        </is>
      </c>
      <c r="J1569" s="46" t="n"/>
      <c r="Q1569" s="47" t="inlineStr">
        <is>
          <t>Pokémon</t>
        </is>
      </c>
    </row>
    <row r="1570">
      <c r="E1570" s="48" t="inlineStr">
        <is>
          <t>Modest</t>
        </is>
      </c>
      <c r="F1570" s="48" t="inlineStr">
        <is>
          <t>Unburden</t>
        </is>
      </c>
      <c r="G1570" s="48" t="inlineStr">
        <is>
          <t>Adamant</t>
        </is>
      </c>
      <c r="H1570" s="48" t="inlineStr">
        <is>
          <t>Huge Power</t>
        </is>
      </c>
      <c r="I1570" s="48" t="inlineStr">
        <is>
          <t>Timid</t>
        </is>
      </c>
      <c r="J1570" s="48" t="inlineStr">
        <is>
          <t>Rain Dish</t>
        </is>
      </c>
      <c r="Q1570" s="47" t="inlineStr">
        <is>
          <t>Nature / Ability</t>
        </is>
      </c>
    </row>
    <row r="1571">
      <c r="B1571" s="47" t="inlineStr">
        <is>
          <t>AI Flags:</t>
        </is>
      </c>
      <c r="E1571" s="49" t="inlineStr">
        <is>
          <t>(None)</t>
        </is>
      </c>
      <c r="F1571" s="46" t="n"/>
      <c r="G1571" s="49" t="inlineStr">
        <is>
          <t>(None)</t>
        </is>
      </c>
      <c r="H1571" s="46" t="n"/>
      <c r="I1571" s="49" t="inlineStr">
        <is>
          <t>(None)</t>
        </is>
      </c>
      <c r="J1571" s="46" t="n"/>
      <c r="Q1571" s="47" t="inlineStr">
        <is>
          <t>Item</t>
        </is>
      </c>
    </row>
    <row r="1572">
      <c r="B1572" s="44" t="inlineStr">
        <is>
          <t>Smart Trainer</t>
        </is>
      </c>
      <c r="E1572" s="50" t="inlineStr">
        <is>
          <t>Payback</t>
        </is>
      </c>
      <c r="F1572" s="46" t="n"/>
      <c r="G1572" s="51" t="inlineStr">
        <is>
          <t>Smelling Salts</t>
        </is>
      </c>
      <c r="H1572" s="46" t="n"/>
      <c r="I1572" s="67" t="inlineStr">
        <is>
          <t>Confuse Ray</t>
        </is>
      </c>
      <c r="J1572" s="46" t="n"/>
      <c r="Q1572" s="47" t="inlineStr">
        <is>
          <t>Moves</t>
        </is>
      </c>
    </row>
    <row r="1573">
      <c r="E1573" s="64" t="inlineStr">
        <is>
          <t>Ice Beam</t>
        </is>
      </c>
      <c r="F1573" s="46" t="n"/>
      <c r="G1573" s="65" t="inlineStr">
        <is>
          <t>Submission</t>
        </is>
      </c>
      <c r="H1573" s="46" t="n"/>
      <c r="I1573" s="51" t="inlineStr">
        <is>
          <t>Wrap</t>
        </is>
      </c>
      <c r="J1573" s="46" t="n"/>
    </row>
    <row r="1574">
      <c r="E1574" s="61" t="inlineStr">
        <is>
          <t>Brine</t>
        </is>
      </c>
      <c r="F1574" s="46" t="n"/>
      <c r="G1574" s="62" t="inlineStr">
        <is>
          <t>Rock Slide</t>
        </is>
      </c>
      <c r="H1574" s="46" t="n"/>
      <c r="I1574" s="55" t="inlineStr">
        <is>
          <t>Sludge Bomb</t>
        </is>
      </c>
      <c r="J1574" s="46" t="n"/>
    </row>
    <row r="1575">
      <c r="E1575" s="60" t="inlineStr">
        <is>
          <t>Air Slash</t>
        </is>
      </c>
      <c r="F1575" s="46" t="n"/>
      <c r="G1575" s="50" t="inlineStr">
        <is>
          <t>Payback</t>
        </is>
      </c>
      <c r="H1575" s="46" t="n"/>
      <c r="I1575" s="61" t="inlineStr">
        <is>
          <t>Brine</t>
        </is>
      </c>
      <c r="J1575" s="46" t="n"/>
    </row>
    <row r="1577" ht="20" customHeight="1">
      <c r="B1577" s="40" t="inlineStr">
        <is>
          <t>Camper</t>
        </is>
      </c>
      <c r="C1577" s="41" t="n"/>
      <c r="D1577" s="41" t="n"/>
      <c r="E1577" s="42" t="inlineStr">
        <is>
          <t>Camper Ethan (Rematch 1)</t>
        </is>
      </c>
      <c r="F1577" s="41" t="n"/>
      <c r="G1577" s="41" t="n"/>
      <c r="H1577" s="41" t="n"/>
      <c r="I1577" s="41" t="n"/>
      <c r="J1577" s="41" t="n"/>
      <c r="K1577" s="41" t="n"/>
      <c r="L1577" s="41" t="n"/>
      <c r="M1577" s="41" t="n"/>
      <c r="N1577" s="41" t="n"/>
      <c r="O1577" s="41" t="n"/>
      <c r="P1577" s="41" t="n"/>
      <c r="Q1577" s="41" t="n"/>
    </row>
    <row r="1578" ht="69" customHeight="1">
      <c r="E1578" s="43">
        <f>IFERROR(_xlfn.IMAGE("https://play.pokemonshowdown.com/sprites/gen5/zigzagoon.png"),"")</f>
        <v/>
      </c>
      <c r="G1578" s="43">
        <f>IFERROR(_xlfn.IMAGE("https://play.pokemonshowdown.com/sprites/gen5/taillow.png"),"")</f>
        <v/>
      </c>
    </row>
    <row r="1579">
      <c r="E1579" s="45" t="inlineStr">
        <is>
          <t>Lv 26 Zigzagoon</t>
        </is>
      </c>
      <c r="F1579" s="46" t="n"/>
      <c r="G1579" s="45" t="inlineStr">
        <is>
          <t>Lv 26 Taillow</t>
        </is>
      </c>
      <c r="H1579" s="46" t="n"/>
      <c r="Q1579" s="47" t="inlineStr">
        <is>
          <t>Pokémon</t>
        </is>
      </c>
    </row>
    <row r="1580">
      <c r="E1580" s="48" t="inlineStr">
        <is>
          <t>Adamant</t>
        </is>
      </c>
      <c r="F1580" s="48" t="inlineStr">
        <is>
          <t>Gluttony</t>
        </is>
      </c>
      <c r="G1580" s="48" t="inlineStr">
        <is>
          <t>Adamant</t>
        </is>
      </c>
      <c r="H1580" s="48" t="inlineStr">
        <is>
          <t>Guts</t>
        </is>
      </c>
      <c r="Q1580" s="47" t="inlineStr">
        <is>
          <t>Nature / Ability</t>
        </is>
      </c>
    </row>
    <row r="1581">
      <c r="B1581" s="47" t="inlineStr">
        <is>
          <t>AI Flags:</t>
        </is>
      </c>
      <c r="E1581" s="49" t="inlineStr">
        <is>
          <t>(None)</t>
        </is>
      </c>
      <c r="F1581" s="46" t="n"/>
      <c r="G1581" s="49" t="inlineStr">
        <is>
          <t>(None)</t>
        </is>
      </c>
      <c r="H1581" s="46" t="n"/>
      <c r="Q1581" s="47" t="inlineStr">
        <is>
          <t>Item</t>
        </is>
      </c>
    </row>
    <row r="1582">
      <c r="B1582" s="44" t="inlineStr">
        <is>
          <t>Smart Trainer</t>
        </is>
      </c>
      <c r="E1582" s="53" t="inlineStr">
        <is>
          <t>Mud Slap</t>
        </is>
      </c>
      <c r="F1582" s="46" t="n"/>
      <c r="G1582" s="60" t="inlineStr">
        <is>
          <t>Wing Attack</t>
        </is>
      </c>
      <c r="H1582" s="46" t="n"/>
      <c r="Q1582" s="47" t="inlineStr">
        <is>
          <t>Moves</t>
        </is>
      </c>
    </row>
    <row r="1583">
      <c r="E1583" s="51" t="inlineStr">
        <is>
          <t>Odor Sleuth</t>
        </is>
      </c>
      <c r="F1583" s="46" t="n"/>
      <c r="G1583" s="51" t="inlineStr">
        <is>
          <t>Tackle</t>
        </is>
      </c>
      <c r="H1583" s="46" t="n"/>
    </row>
    <row r="1584">
      <c r="E1584" s="51" t="inlineStr">
        <is>
          <t>Body Slam</t>
        </is>
      </c>
      <c r="F1584" s="46" t="n"/>
      <c r="G1584" s="51" t="inlineStr">
        <is>
          <t>Hyper Voice</t>
        </is>
      </c>
      <c r="H1584" s="46" t="n"/>
    </row>
    <row r="1585">
      <c r="E1585" s="54" t="inlineStr">
        <is>
          <t>Pin Missile</t>
        </is>
      </c>
      <c r="F1585" s="46" t="n"/>
      <c r="G1585" s="51" t="inlineStr">
        <is>
          <t>Roar</t>
        </is>
      </c>
      <c r="H1585" s="46" t="n"/>
    </row>
    <row r="1587" ht="20" customHeight="1">
      <c r="B1587" s="40" t="inlineStr">
        <is>
          <t>Camper</t>
        </is>
      </c>
      <c r="C1587" s="41" t="n"/>
      <c r="D1587" s="41" t="n"/>
      <c r="E1587" s="42" t="inlineStr">
        <is>
          <t>Camper Ethan (Rematch 2)</t>
        </is>
      </c>
      <c r="F1587" s="41" t="n"/>
      <c r="G1587" s="41" t="n"/>
      <c r="H1587" s="41" t="n"/>
      <c r="I1587" s="41" t="n"/>
      <c r="J1587" s="41" t="n"/>
      <c r="K1587" s="41" t="n"/>
      <c r="L1587" s="41" t="n"/>
      <c r="M1587" s="41" t="n"/>
      <c r="N1587" s="41" t="n"/>
      <c r="O1587" s="41" t="n"/>
      <c r="P1587" s="41" t="n"/>
      <c r="Q1587" s="41" t="n"/>
    </row>
    <row r="1588" ht="69" customHeight="1">
      <c r="E1588" s="43">
        <f>IFERROR(_xlfn.IMAGE("https://play.pokemonshowdown.com/sprites/gen5/linoone.png"),"")</f>
        <v/>
      </c>
      <c r="G1588" s="43">
        <f>IFERROR(_xlfn.IMAGE("https://play.pokemonshowdown.com/sprites/gen5/swellow.png"),"")</f>
        <v/>
      </c>
    </row>
    <row r="1589">
      <c r="E1589" s="45" t="inlineStr">
        <is>
          <t>Lv 29 Linoone</t>
        </is>
      </c>
      <c r="F1589" s="46" t="n"/>
      <c r="G1589" s="45" t="inlineStr">
        <is>
          <t>Lv 29 Swellow</t>
        </is>
      </c>
      <c r="H1589" s="46" t="n"/>
      <c r="Q1589" s="47" t="inlineStr">
        <is>
          <t>Pokémon</t>
        </is>
      </c>
    </row>
    <row r="1590">
      <c r="E1590" s="48" t="inlineStr">
        <is>
          <t>Jolly</t>
        </is>
      </c>
      <c r="F1590" s="48" t="inlineStr">
        <is>
          <t>Gluttony</t>
        </is>
      </c>
      <c r="G1590" s="48" t="inlineStr">
        <is>
          <t>Adamant</t>
        </is>
      </c>
      <c r="H1590" s="48" t="inlineStr">
        <is>
          <t>Guts</t>
        </is>
      </c>
      <c r="Q1590" s="47" t="inlineStr">
        <is>
          <t>Nature / Ability</t>
        </is>
      </c>
    </row>
    <row r="1591">
      <c r="B1591" s="47" t="inlineStr">
        <is>
          <t>AI Flags:</t>
        </is>
      </c>
      <c r="E1591" s="49" t="inlineStr">
        <is>
          <t>(None)</t>
        </is>
      </c>
      <c r="F1591" s="46" t="n"/>
      <c r="G1591" s="49" t="inlineStr">
        <is>
          <t>(None)</t>
        </is>
      </c>
      <c r="H1591" s="46" t="n"/>
      <c r="Q1591" s="47" t="inlineStr">
        <is>
          <t>Item</t>
        </is>
      </c>
    </row>
    <row r="1592">
      <c r="B1592" s="44" t="inlineStr">
        <is>
          <t>Smart Trainer</t>
        </is>
      </c>
      <c r="E1592" s="53" t="inlineStr">
        <is>
          <t>Sand Attack</t>
        </is>
      </c>
      <c r="F1592" s="46" t="n"/>
      <c r="G1592" s="51" t="inlineStr">
        <is>
          <t>Whirlwind</t>
        </is>
      </c>
      <c r="H1592" s="46" t="n"/>
      <c r="Q1592" s="47" t="inlineStr">
        <is>
          <t>Moves</t>
        </is>
      </c>
    </row>
    <row r="1593">
      <c r="E1593" s="51" t="inlineStr">
        <is>
          <t>Quick Attack</t>
        </is>
      </c>
      <c r="F1593" s="46" t="n"/>
      <c r="G1593" s="51" t="inlineStr">
        <is>
          <t>Quick Attack</t>
        </is>
      </c>
      <c r="H1593" s="46" t="n"/>
    </row>
    <row r="1594">
      <c r="E1594" s="66" t="inlineStr">
        <is>
          <t>Iron Tail</t>
        </is>
      </c>
      <c r="F1594" s="46" t="n"/>
      <c r="G1594" s="60" t="inlineStr">
        <is>
          <t>Aerial Ace</t>
        </is>
      </c>
      <c r="H1594" s="46" t="n"/>
    </row>
    <row r="1595">
      <c r="E1595" s="50" t="inlineStr">
        <is>
          <t>Night Slash</t>
        </is>
      </c>
      <c r="F1595" s="46" t="n"/>
      <c r="G1595" s="51" t="inlineStr">
        <is>
          <t>Endeavor</t>
        </is>
      </c>
      <c r="H1595" s="46" t="n"/>
    </row>
    <row r="1597" ht="20" customHeight="1">
      <c r="B1597" s="40" t="inlineStr">
        <is>
          <t>Camper</t>
        </is>
      </c>
      <c r="C1597" s="41" t="n"/>
      <c r="D1597" s="41" t="n"/>
      <c r="E1597" s="42" t="inlineStr">
        <is>
          <t>Camper Ethan (Rematch 3)</t>
        </is>
      </c>
      <c r="F1597" s="41" t="n"/>
      <c r="G1597" s="41" t="n"/>
      <c r="H1597" s="41" t="n"/>
      <c r="I1597" s="41" t="n"/>
      <c r="J1597" s="41" t="n"/>
      <c r="K1597" s="41" t="n"/>
      <c r="L1597" s="41" t="n"/>
      <c r="M1597" s="41" t="n"/>
      <c r="N1597" s="41" t="n"/>
      <c r="O1597" s="41" t="n"/>
      <c r="P1597" s="41" t="n"/>
      <c r="Q1597" s="41" t="n"/>
    </row>
    <row r="1598" ht="69" customHeight="1">
      <c r="E1598" s="43">
        <f>IFERROR(_xlfn.IMAGE("https://play.pokemonshowdown.com/sprites/gen5/sandshrew.png"),"")</f>
        <v/>
      </c>
      <c r="G1598" s="43">
        <f>IFERROR(_xlfn.IMAGE("https://play.pokemonshowdown.com/sprites/gen5/swellow.png"),"")</f>
        <v/>
      </c>
      <c r="I1598" s="43">
        <f>IFERROR(_xlfn.IMAGE("https://play.pokemonshowdown.com/sprites/gen5/linoone.png"),"")</f>
        <v/>
      </c>
    </row>
    <row r="1599">
      <c r="E1599" s="45" t="inlineStr">
        <is>
          <t>Lv 31 Sandshrew</t>
        </is>
      </c>
      <c r="F1599" s="46" t="n"/>
      <c r="G1599" s="45" t="inlineStr">
        <is>
          <t>Lv 31 Swellow</t>
        </is>
      </c>
      <c r="H1599" s="46" t="n"/>
      <c r="I1599" s="45" t="inlineStr">
        <is>
          <t>Lv 31 Linoone</t>
        </is>
      </c>
      <c r="J1599" s="46" t="n"/>
      <c r="Q1599" s="47" t="inlineStr">
        <is>
          <t>Pokémon</t>
        </is>
      </c>
    </row>
    <row r="1600">
      <c r="E1600" s="48" t="inlineStr">
        <is>
          <t>Adamant</t>
        </is>
      </c>
      <c r="F1600" s="48" t="inlineStr">
        <is>
          <t>Rough Skin</t>
        </is>
      </c>
      <c r="G1600" s="48" t="inlineStr">
        <is>
          <t>Adamant</t>
        </is>
      </c>
      <c r="H1600" s="48" t="inlineStr">
        <is>
          <t>Guts</t>
        </is>
      </c>
      <c r="I1600" s="48" t="inlineStr">
        <is>
          <t>Jolly</t>
        </is>
      </c>
      <c r="J1600" s="48" t="inlineStr">
        <is>
          <t>Gluttony</t>
        </is>
      </c>
      <c r="Q1600" s="47" t="inlineStr">
        <is>
          <t>Nature / Ability</t>
        </is>
      </c>
    </row>
    <row r="1601">
      <c r="B1601" s="47" t="inlineStr">
        <is>
          <t>AI Flags:</t>
        </is>
      </c>
      <c r="E1601" s="49" t="inlineStr">
        <is>
          <t>(None)</t>
        </is>
      </c>
      <c r="F1601" s="46" t="n"/>
      <c r="G1601" s="49" t="inlineStr">
        <is>
          <t>(None)</t>
        </is>
      </c>
      <c r="H1601" s="46" t="n"/>
      <c r="I1601" s="49" t="inlineStr">
        <is>
          <t>(None)</t>
        </is>
      </c>
      <c r="J1601" s="46" t="n"/>
      <c r="Q1601" s="47" t="inlineStr">
        <is>
          <t>Item</t>
        </is>
      </c>
    </row>
    <row r="1602">
      <c r="B1602" s="44" t="inlineStr">
        <is>
          <t>Smart Trainer</t>
        </is>
      </c>
      <c r="E1602" s="66" t="inlineStr">
        <is>
          <t>Gyro Ball</t>
        </is>
      </c>
      <c r="F1602" s="46" t="n"/>
      <c r="G1602" s="51" t="inlineStr">
        <is>
          <t>Whirlwind</t>
        </is>
      </c>
      <c r="H1602" s="46" t="n"/>
      <c r="I1602" s="53" t="inlineStr">
        <is>
          <t>Sand Attack</t>
        </is>
      </c>
      <c r="J1602" s="46" t="n"/>
      <c r="Q1602" s="47" t="inlineStr">
        <is>
          <t>Moves</t>
        </is>
      </c>
    </row>
    <row r="1603">
      <c r="E1603" s="53" t="inlineStr">
        <is>
          <t>Drill Run</t>
        </is>
      </c>
      <c r="F1603" s="46" t="n"/>
      <c r="G1603" s="51" t="inlineStr">
        <is>
          <t>Quick Attack</t>
        </is>
      </c>
      <c r="H1603" s="46" t="n"/>
      <c r="I1603" s="51" t="inlineStr">
        <is>
          <t>Quick Attack</t>
        </is>
      </c>
      <c r="J1603" s="46" t="n"/>
    </row>
    <row r="1604">
      <c r="E1604" s="62" t="inlineStr">
        <is>
          <t>Rock Slide</t>
        </is>
      </c>
      <c r="F1604" s="46" t="n"/>
      <c r="G1604" s="60" t="inlineStr">
        <is>
          <t>Aerial Ace</t>
        </is>
      </c>
      <c r="H1604" s="46" t="n"/>
      <c r="I1604" s="66" t="inlineStr">
        <is>
          <t>Iron Tail</t>
        </is>
      </c>
      <c r="J1604" s="46" t="n"/>
    </row>
    <row r="1605">
      <c r="E1605" s="54" t="inlineStr">
        <is>
          <t>X Scissor</t>
        </is>
      </c>
      <c r="F1605" s="46" t="n"/>
      <c r="G1605" s="51" t="inlineStr">
        <is>
          <t>Endeavor</t>
        </is>
      </c>
      <c r="H1605" s="46" t="n"/>
      <c r="I1605" s="50" t="inlineStr">
        <is>
          <t>Night Slash</t>
        </is>
      </c>
      <c r="J1605" s="46" t="n"/>
    </row>
    <row r="1607" ht="20" customHeight="1">
      <c r="B1607" s="40" t="inlineStr">
        <is>
          <t>Camper</t>
        </is>
      </c>
      <c r="C1607" s="41" t="n"/>
      <c r="D1607" s="41" t="n"/>
      <c r="E1607" s="42" t="inlineStr">
        <is>
          <t>Camper Ethan (Rematch 4)</t>
        </is>
      </c>
      <c r="F1607" s="41" t="n"/>
      <c r="G1607" s="41" t="n"/>
      <c r="H1607" s="41" t="n"/>
      <c r="I1607" s="41" t="n"/>
      <c r="J1607" s="41" t="n"/>
      <c r="K1607" s="41" t="n"/>
      <c r="L1607" s="41" t="n"/>
      <c r="M1607" s="41" t="n"/>
      <c r="N1607" s="41" t="n"/>
      <c r="O1607" s="41" t="n"/>
      <c r="P1607" s="41" t="n"/>
      <c r="Q1607" s="41" t="n"/>
    </row>
    <row r="1608" ht="69" customHeight="1">
      <c r="E1608" s="43">
        <f>IFERROR(_xlfn.IMAGE("https://play.pokemonshowdown.com/sprites/gen5/swellow.png"),"")</f>
        <v/>
      </c>
      <c r="G1608" s="43">
        <f>IFERROR(_xlfn.IMAGE("https://play.pokemonshowdown.com/sprites/gen5/sandslash.png"),"")</f>
        <v/>
      </c>
      <c r="I1608" s="43">
        <f>IFERROR(_xlfn.IMAGE("https://play.pokemonshowdown.com/sprites/gen5/linoone.png"),"")</f>
        <v/>
      </c>
    </row>
    <row r="1609">
      <c r="E1609" s="45" t="inlineStr">
        <is>
          <t>Lv 34 Swellow</t>
        </is>
      </c>
      <c r="F1609" s="46" t="n"/>
      <c r="G1609" s="45" t="inlineStr">
        <is>
          <t>Lv 34 Sandslash</t>
        </is>
      </c>
      <c r="H1609" s="46" t="n"/>
      <c r="I1609" s="45" t="inlineStr">
        <is>
          <t>Lv 34 Linoone</t>
        </is>
      </c>
      <c r="J1609" s="46" t="n"/>
      <c r="Q1609" s="47" t="inlineStr">
        <is>
          <t>Pokémon</t>
        </is>
      </c>
    </row>
    <row r="1610">
      <c r="E1610" s="48" t="inlineStr">
        <is>
          <t>Adamant</t>
        </is>
      </c>
      <c r="F1610" s="48" t="inlineStr">
        <is>
          <t>Guts</t>
        </is>
      </c>
      <c r="G1610" s="48" t="inlineStr">
        <is>
          <t>Adamant</t>
        </is>
      </c>
      <c r="H1610" s="48" t="inlineStr">
        <is>
          <t>Rough Skin</t>
        </is>
      </c>
      <c r="I1610" s="48" t="inlineStr">
        <is>
          <t>Jolly</t>
        </is>
      </c>
      <c r="J1610" s="48" t="inlineStr">
        <is>
          <t>Gluttony</t>
        </is>
      </c>
      <c r="Q1610" s="47" t="inlineStr">
        <is>
          <t>Nature / Ability</t>
        </is>
      </c>
    </row>
    <row r="1611">
      <c r="B1611" s="47" t="inlineStr">
        <is>
          <t>AI Flags:</t>
        </is>
      </c>
      <c r="E1611" s="49" t="inlineStr">
        <is>
          <t>(None)</t>
        </is>
      </c>
      <c r="F1611" s="46" t="n"/>
      <c r="G1611" s="49" t="inlineStr">
        <is>
          <t>(None)</t>
        </is>
      </c>
      <c r="H1611" s="46" t="n"/>
      <c r="I1611" s="49" t="inlineStr">
        <is>
          <t>(None)</t>
        </is>
      </c>
      <c r="J1611" s="46" t="n"/>
      <c r="Q1611" s="47" t="inlineStr">
        <is>
          <t>Item</t>
        </is>
      </c>
    </row>
    <row r="1612">
      <c r="B1612" s="44" t="inlineStr">
        <is>
          <t>Smart Trainer</t>
        </is>
      </c>
      <c r="E1612" s="51" t="inlineStr">
        <is>
          <t>Whirlwind</t>
        </is>
      </c>
      <c r="F1612" s="46" t="n"/>
      <c r="G1612" s="51" t="inlineStr">
        <is>
          <t>Fury Swipes</t>
        </is>
      </c>
      <c r="H1612" s="46" t="n"/>
      <c r="I1612" s="53" t="inlineStr">
        <is>
          <t>Sand Attack</t>
        </is>
      </c>
      <c r="J1612" s="46" t="n"/>
      <c r="Q1612" s="47" t="inlineStr">
        <is>
          <t>Moves</t>
        </is>
      </c>
    </row>
    <row r="1613">
      <c r="E1613" s="51" t="inlineStr">
        <is>
          <t>Quick Attack</t>
        </is>
      </c>
      <c r="F1613" s="46" t="n"/>
      <c r="G1613" s="51" t="inlineStr">
        <is>
          <t>Slash</t>
        </is>
      </c>
      <c r="H1613" s="46" t="n"/>
      <c r="I1613" s="51" t="inlineStr">
        <is>
          <t>Quick Attack</t>
        </is>
      </c>
      <c r="J1613" s="46" t="n"/>
    </row>
    <row r="1614">
      <c r="E1614" s="60" t="inlineStr">
        <is>
          <t>Aerial Ace</t>
        </is>
      </c>
      <c r="F1614" s="46" t="n"/>
      <c r="G1614" s="53" t="inlineStr">
        <is>
          <t>Drill Run</t>
        </is>
      </c>
      <c r="H1614" s="46" t="n"/>
      <c r="I1614" s="66" t="inlineStr">
        <is>
          <t>Iron Tail</t>
        </is>
      </c>
      <c r="J1614" s="46" t="n"/>
    </row>
    <row r="1615">
      <c r="E1615" s="51" t="inlineStr">
        <is>
          <t>Endeavor</t>
        </is>
      </c>
      <c r="F1615" s="46" t="n"/>
      <c r="G1615" s="62" t="inlineStr">
        <is>
          <t>Rock Slide</t>
        </is>
      </c>
      <c r="H1615" s="46" t="n"/>
      <c r="I1615" s="50" t="inlineStr">
        <is>
          <t>Night Slash</t>
        </is>
      </c>
      <c r="J1615" s="46" t="n"/>
    </row>
    <row r="1617" ht="20" customHeight="1">
      <c r="B1617" s="40" t="inlineStr">
        <is>
          <t>Guitarist</t>
        </is>
      </c>
      <c r="C1617" s="41" t="n"/>
      <c r="D1617" s="41" t="n"/>
      <c r="E1617" s="42" t="inlineStr">
        <is>
          <t>Guitarist Fernando (Rematch 1)</t>
        </is>
      </c>
      <c r="F1617" s="41" t="n"/>
      <c r="G1617" s="41" t="n"/>
      <c r="H1617" s="41" t="n"/>
      <c r="I1617" s="41" t="n"/>
      <c r="J1617" s="41" t="n"/>
      <c r="K1617" s="41" t="n"/>
      <c r="L1617" s="41" t="n"/>
      <c r="M1617" s="41" t="n"/>
      <c r="N1617" s="41" t="n"/>
      <c r="O1617" s="41" t="n"/>
      <c r="P1617" s="41" t="n"/>
      <c r="Q1617" s="41" t="n"/>
    </row>
    <row r="1618" ht="69" customHeight="1">
      <c r="E1618" s="43">
        <f>IFERROR(_xlfn.IMAGE("https://play.pokemonshowdown.com/sprites/gen5/electrike.png"),"")</f>
        <v/>
      </c>
      <c r="G1618" s="43">
        <f>IFERROR(_xlfn.IMAGE("https://play.pokemonshowdown.com/sprites/gen5/electrike.png"),"")</f>
        <v/>
      </c>
      <c r="I1618" s="43">
        <f>IFERROR(_xlfn.IMAGE("https://play.pokemonshowdown.com/sprites/gen5/loudred.png"),"")</f>
        <v/>
      </c>
    </row>
    <row r="1619">
      <c r="E1619" s="45" t="inlineStr">
        <is>
          <t>Lv 35 Electrike</t>
        </is>
      </c>
      <c r="F1619" s="46" t="n"/>
      <c r="G1619" s="45" t="inlineStr">
        <is>
          <t>Lv 35 Electrike</t>
        </is>
      </c>
      <c r="H1619" s="46" t="n"/>
      <c r="I1619" s="45" t="inlineStr">
        <is>
          <t>Lv 35 Loudred</t>
        </is>
      </c>
      <c r="J1619" s="46" t="n"/>
      <c r="Q1619" s="47" t="inlineStr">
        <is>
          <t>Pokémon</t>
        </is>
      </c>
    </row>
    <row r="1620">
      <c r="E1620" s="48" t="inlineStr">
        <is>
          <t>Modest</t>
        </is>
      </c>
      <c r="F1620" s="48" t="inlineStr">
        <is>
          <t>Lightning Rod</t>
        </is>
      </c>
      <c r="G1620" s="48" t="inlineStr">
        <is>
          <t>Modest</t>
        </is>
      </c>
      <c r="H1620" s="48" t="inlineStr">
        <is>
          <t>Lightning Rod</t>
        </is>
      </c>
      <c r="I1620" s="48" t="inlineStr">
        <is>
          <t>Adamant</t>
        </is>
      </c>
      <c r="J1620" s="48" t="inlineStr">
        <is>
          <t>Scrappy</t>
        </is>
      </c>
      <c r="Q1620" s="47" t="inlineStr">
        <is>
          <t>Nature / Ability</t>
        </is>
      </c>
    </row>
    <row r="1621">
      <c r="B1621" s="47" t="inlineStr">
        <is>
          <t>AI Flags:</t>
        </is>
      </c>
      <c r="E1621" s="49" t="inlineStr">
        <is>
          <t>(None)</t>
        </is>
      </c>
      <c r="F1621" s="46" t="n"/>
      <c r="G1621" s="49" t="inlineStr">
        <is>
          <t>(None)</t>
        </is>
      </c>
      <c r="H1621" s="46" t="n"/>
      <c r="I1621" s="49" t="inlineStr">
        <is>
          <t>(None)</t>
        </is>
      </c>
      <c r="J1621" s="46" t="n"/>
      <c r="Q1621" s="47" t="inlineStr">
        <is>
          <t>Item</t>
        </is>
      </c>
    </row>
    <row r="1622">
      <c r="B1622" s="44" t="inlineStr">
        <is>
          <t>Smart Trainer</t>
        </is>
      </c>
      <c r="E1622" s="52" t="inlineStr">
        <is>
          <t>Shock Wave</t>
        </is>
      </c>
      <c r="F1622" s="46" t="n"/>
      <c r="G1622" s="52" t="inlineStr">
        <is>
          <t>Shock Wave</t>
        </is>
      </c>
      <c r="H1622" s="46" t="n"/>
      <c r="I1622" s="51" t="inlineStr">
        <is>
          <t>Screech</t>
        </is>
      </c>
      <c r="J1622" s="46" t="n"/>
      <c r="Q1622" s="47" t="inlineStr">
        <is>
          <t>Moves</t>
        </is>
      </c>
    </row>
    <row r="1623">
      <c r="E1623" s="50" t="inlineStr">
        <is>
          <t>Bite</t>
        </is>
      </c>
      <c r="F1623" s="46" t="n"/>
      <c r="G1623" s="50" t="inlineStr">
        <is>
          <t>Bite</t>
        </is>
      </c>
      <c r="H1623" s="46" t="n"/>
      <c r="I1623" s="50" t="inlineStr">
        <is>
          <t>Bite</t>
        </is>
      </c>
      <c r="J1623" s="46" t="n"/>
    </row>
    <row r="1624">
      <c r="E1624" s="51" t="inlineStr">
        <is>
          <t>Swift</t>
        </is>
      </c>
      <c r="F1624" s="46" t="n"/>
      <c r="G1624" s="51" t="inlineStr">
        <is>
          <t>Swift</t>
        </is>
      </c>
      <c r="H1624" s="46" t="n"/>
      <c r="I1624" s="51" t="inlineStr">
        <is>
          <t>Supersonic</t>
        </is>
      </c>
      <c r="J1624" s="46" t="n"/>
    </row>
    <row r="1625">
      <c r="E1625" s="52" t="inlineStr">
        <is>
          <t>Wild Charge</t>
        </is>
      </c>
      <c r="F1625" s="46" t="n"/>
      <c r="G1625" s="52" t="inlineStr">
        <is>
          <t>Wild Charge</t>
        </is>
      </c>
      <c r="H1625" s="46" t="n"/>
      <c r="I1625" s="53" t="inlineStr">
        <is>
          <t>Stomp</t>
        </is>
      </c>
      <c r="J1625" s="46" t="n"/>
    </row>
    <row r="1627" ht="20" customHeight="1">
      <c r="B1627" s="40" t="inlineStr">
        <is>
          <t>Guitarist</t>
        </is>
      </c>
      <c r="C1627" s="41" t="n"/>
      <c r="D1627" s="41" t="n"/>
      <c r="E1627" s="42" t="inlineStr">
        <is>
          <t>Guitarist Fernando (Rematch 2)</t>
        </is>
      </c>
      <c r="F1627" s="41" t="n"/>
      <c r="G1627" s="41" t="n"/>
      <c r="H1627" s="41" t="n"/>
      <c r="I1627" s="41" t="n"/>
      <c r="J1627" s="41" t="n"/>
      <c r="K1627" s="41" t="n"/>
      <c r="L1627" s="41" t="n"/>
      <c r="M1627" s="41" t="n"/>
      <c r="N1627" s="41" t="n"/>
      <c r="O1627" s="41" t="n"/>
      <c r="P1627" s="41" t="n"/>
      <c r="Q1627" s="41" t="n"/>
    </row>
    <row r="1628" ht="69" customHeight="1">
      <c r="E1628" s="43">
        <f>IFERROR(_xlfn.IMAGE("https://play.pokemonshowdown.com/sprites/gen5/electrike.png"),"")</f>
        <v/>
      </c>
      <c r="G1628" s="43">
        <f>IFERROR(_xlfn.IMAGE("https://play.pokemonshowdown.com/sprites/gen5/manectric.png"),"")</f>
        <v/>
      </c>
      <c r="I1628" s="43">
        <f>IFERROR(_xlfn.IMAGE("https://play.pokemonshowdown.com/sprites/gen5/loudred.png"),"")</f>
        <v/>
      </c>
    </row>
    <row r="1629">
      <c r="E1629" s="45" t="inlineStr">
        <is>
          <t>Lv 37 Electrike</t>
        </is>
      </c>
      <c r="F1629" s="46" t="n"/>
      <c r="G1629" s="45" t="inlineStr">
        <is>
          <t>Lv 37 Manectric</t>
        </is>
      </c>
      <c r="H1629" s="46" t="n"/>
      <c r="I1629" s="45" t="inlineStr">
        <is>
          <t>Lv 37 Loudred</t>
        </is>
      </c>
      <c r="J1629" s="46" t="n"/>
      <c r="Q1629" s="47" t="inlineStr">
        <is>
          <t>Pokémon</t>
        </is>
      </c>
    </row>
    <row r="1630">
      <c r="E1630" s="48" t="inlineStr">
        <is>
          <t>Modest</t>
        </is>
      </c>
      <c r="F1630" s="48" t="inlineStr">
        <is>
          <t>Lightning Rod</t>
        </is>
      </c>
      <c r="G1630" s="48" t="inlineStr">
        <is>
          <t>Timid</t>
        </is>
      </c>
      <c r="H1630" s="48" t="inlineStr">
        <is>
          <t>Lightning Rod</t>
        </is>
      </c>
      <c r="I1630" s="48" t="inlineStr">
        <is>
          <t>Adamant</t>
        </is>
      </c>
      <c r="J1630" s="48" t="inlineStr">
        <is>
          <t>Scrappy</t>
        </is>
      </c>
      <c r="Q1630" s="47" t="inlineStr">
        <is>
          <t>Nature / Ability</t>
        </is>
      </c>
    </row>
    <row r="1631">
      <c r="B1631" s="47" t="inlineStr">
        <is>
          <t>AI Flags:</t>
        </is>
      </c>
      <c r="E1631" s="49" t="inlineStr">
        <is>
          <t>(None)</t>
        </is>
      </c>
      <c r="F1631" s="46" t="n"/>
      <c r="G1631" s="49" t="inlineStr">
        <is>
          <t>(None)</t>
        </is>
      </c>
      <c r="H1631" s="46" t="n"/>
      <c r="I1631" s="49" t="inlineStr">
        <is>
          <t>(None)</t>
        </is>
      </c>
      <c r="J1631" s="46" t="n"/>
      <c r="Q1631" s="47" t="inlineStr">
        <is>
          <t>Item</t>
        </is>
      </c>
    </row>
    <row r="1632">
      <c r="B1632" s="44" t="inlineStr">
        <is>
          <t>Smart Trainer</t>
        </is>
      </c>
      <c r="E1632" s="50" t="inlineStr">
        <is>
          <t>Bite</t>
        </is>
      </c>
      <c r="F1632" s="46" t="n"/>
      <c r="G1632" s="52" t="inlineStr">
        <is>
          <t>Wild Charge</t>
        </is>
      </c>
      <c r="H1632" s="46" t="n"/>
      <c r="I1632" s="51" t="inlineStr">
        <is>
          <t>Screech</t>
        </is>
      </c>
      <c r="J1632" s="46" t="n"/>
      <c r="Q1632" s="47" t="inlineStr">
        <is>
          <t>Moves</t>
        </is>
      </c>
    </row>
    <row r="1633">
      <c r="E1633" s="51" t="inlineStr">
        <is>
          <t>Swift</t>
        </is>
      </c>
      <c r="F1633" s="46" t="n"/>
      <c r="G1633" s="50" t="inlineStr">
        <is>
          <t>Crunch</t>
        </is>
      </c>
      <c r="H1633" s="46" t="n"/>
      <c r="I1633" s="50" t="inlineStr">
        <is>
          <t>Bite</t>
        </is>
      </c>
      <c r="J1633" s="46" t="n"/>
    </row>
    <row r="1634">
      <c r="E1634" s="52" t="inlineStr">
        <is>
          <t>Wild Charge</t>
        </is>
      </c>
      <c r="F1634" s="46" t="n"/>
      <c r="G1634" s="58" t="inlineStr">
        <is>
          <t>Flame Wheel</t>
        </is>
      </c>
      <c r="H1634" s="46" t="n"/>
      <c r="I1634" s="51" t="inlineStr">
        <is>
          <t>Supersonic</t>
        </is>
      </c>
      <c r="J1634" s="46" t="n"/>
    </row>
    <row r="1635">
      <c r="E1635" s="51" t="inlineStr">
        <is>
          <t>Roar</t>
        </is>
      </c>
      <c r="F1635" s="46" t="n"/>
      <c r="G1635" s="52" t="inlineStr">
        <is>
          <t>Thunder Fang</t>
        </is>
      </c>
      <c r="H1635" s="46" t="n"/>
      <c r="I1635" s="53" t="inlineStr">
        <is>
          <t>Stomp</t>
        </is>
      </c>
      <c r="J1635" s="46" t="n"/>
    </row>
    <row r="1637" ht="20" customHeight="1">
      <c r="B1637" s="40" t="inlineStr">
        <is>
          <t>Guitarist</t>
        </is>
      </c>
      <c r="C1637" s="41" t="n"/>
      <c r="D1637" s="41" t="n"/>
      <c r="E1637" s="42" t="inlineStr">
        <is>
          <t>Guitarist Fernando (Rematch 3)</t>
        </is>
      </c>
      <c r="F1637" s="41" t="n"/>
      <c r="G1637" s="41" t="n"/>
      <c r="H1637" s="41" t="n"/>
      <c r="I1637" s="41" t="n"/>
      <c r="J1637" s="41" t="n"/>
      <c r="K1637" s="41" t="n"/>
      <c r="L1637" s="41" t="n"/>
      <c r="M1637" s="41" t="n"/>
      <c r="N1637" s="41" t="n"/>
      <c r="O1637" s="41" t="n"/>
      <c r="P1637" s="41" t="n"/>
      <c r="Q1637" s="41" t="n"/>
    </row>
    <row r="1638" ht="69" customHeight="1">
      <c r="E1638" s="43">
        <f>IFERROR(_xlfn.IMAGE("https://play.pokemonshowdown.com/sprites/gen5/manectric.png"),"")</f>
        <v/>
      </c>
      <c r="G1638" s="43">
        <f>IFERROR(_xlfn.IMAGE("https://play.pokemonshowdown.com/sprites/gen5/manectric.png"),"")</f>
        <v/>
      </c>
      <c r="I1638" s="43">
        <f>IFERROR(_xlfn.IMAGE("https://play.pokemonshowdown.com/sprites/gen5/loudred.png"),"")</f>
        <v/>
      </c>
    </row>
    <row r="1639">
      <c r="E1639" s="45" t="inlineStr">
        <is>
          <t>Lv 39 Manectric</t>
        </is>
      </c>
      <c r="F1639" s="46" t="n"/>
      <c r="G1639" s="45" t="inlineStr">
        <is>
          <t>Lv 39 Manectric</t>
        </is>
      </c>
      <c r="H1639" s="46" t="n"/>
      <c r="I1639" s="45" t="inlineStr">
        <is>
          <t>Lv 39 Loudred</t>
        </is>
      </c>
      <c r="J1639" s="46" t="n"/>
      <c r="Q1639" s="47" t="inlineStr">
        <is>
          <t>Pokémon</t>
        </is>
      </c>
    </row>
    <row r="1640">
      <c r="E1640" s="48" t="inlineStr">
        <is>
          <t>Timid</t>
        </is>
      </c>
      <c r="F1640" s="48" t="inlineStr">
        <is>
          <t>Lightning Rod</t>
        </is>
      </c>
      <c r="G1640" s="48" t="inlineStr">
        <is>
          <t>Timid</t>
        </is>
      </c>
      <c r="H1640" s="48" t="inlineStr">
        <is>
          <t>Lightning Rod</t>
        </is>
      </c>
      <c r="I1640" s="48" t="inlineStr">
        <is>
          <t>Adamant</t>
        </is>
      </c>
      <c r="J1640" s="48" t="inlineStr">
        <is>
          <t>Scrappy</t>
        </is>
      </c>
      <c r="Q1640" s="47" t="inlineStr">
        <is>
          <t>Nature / Ability</t>
        </is>
      </c>
    </row>
    <row r="1641">
      <c r="B1641" s="47" t="inlineStr">
        <is>
          <t>AI Flags:</t>
        </is>
      </c>
      <c r="E1641" s="49" t="inlineStr">
        <is>
          <t>(None)</t>
        </is>
      </c>
      <c r="F1641" s="46" t="n"/>
      <c r="G1641" s="49" t="inlineStr">
        <is>
          <t>(None)</t>
        </is>
      </c>
      <c r="H1641" s="46" t="n"/>
      <c r="I1641" s="49" t="inlineStr">
        <is>
          <t>(None)</t>
        </is>
      </c>
      <c r="J1641" s="46" t="n"/>
      <c r="Q1641" s="47" t="inlineStr">
        <is>
          <t>Item</t>
        </is>
      </c>
    </row>
    <row r="1642">
      <c r="B1642" s="44" t="inlineStr">
        <is>
          <t>Smart Trainer</t>
        </is>
      </c>
      <c r="E1642" s="52" t="inlineStr">
        <is>
          <t>Wild Charge</t>
        </is>
      </c>
      <c r="F1642" s="46" t="n"/>
      <c r="G1642" s="52" t="inlineStr">
        <is>
          <t>Wild Charge</t>
        </is>
      </c>
      <c r="H1642" s="46" t="n"/>
      <c r="I1642" s="51" t="inlineStr">
        <is>
          <t>Screech</t>
        </is>
      </c>
      <c r="J1642" s="46" t="n"/>
      <c r="Q1642" s="47" t="inlineStr">
        <is>
          <t>Moves</t>
        </is>
      </c>
    </row>
    <row r="1643">
      <c r="E1643" s="50" t="inlineStr">
        <is>
          <t>Crunch</t>
        </is>
      </c>
      <c r="F1643" s="46" t="n"/>
      <c r="G1643" s="50" t="inlineStr">
        <is>
          <t>Crunch</t>
        </is>
      </c>
      <c r="H1643" s="46" t="n"/>
      <c r="I1643" s="50" t="inlineStr">
        <is>
          <t>Bite</t>
        </is>
      </c>
      <c r="J1643" s="46" t="n"/>
    </row>
    <row r="1644">
      <c r="E1644" s="58" t="inlineStr">
        <is>
          <t>Flame Wheel</t>
        </is>
      </c>
      <c r="F1644" s="46" t="n"/>
      <c r="G1644" s="58" t="inlineStr">
        <is>
          <t>Flame Wheel</t>
        </is>
      </c>
      <c r="H1644" s="46" t="n"/>
      <c r="I1644" s="51" t="inlineStr">
        <is>
          <t>Supersonic</t>
        </is>
      </c>
      <c r="J1644" s="46" t="n"/>
    </row>
    <row r="1645">
      <c r="E1645" s="52" t="inlineStr">
        <is>
          <t>Thunder Fang</t>
        </is>
      </c>
      <c r="F1645" s="46" t="n"/>
      <c r="G1645" s="52" t="inlineStr">
        <is>
          <t>Thunder Fang</t>
        </is>
      </c>
      <c r="H1645" s="46" t="n"/>
      <c r="I1645" s="53" t="inlineStr">
        <is>
          <t>Stomp</t>
        </is>
      </c>
      <c r="J1645" s="46" t="n"/>
    </row>
    <row r="1647" ht="20" customHeight="1">
      <c r="B1647" s="40" t="inlineStr">
        <is>
          <t>Guitarist</t>
        </is>
      </c>
      <c r="C1647" s="41" t="n"/>
      <c r="D1647" s="41" t="n"/>
      <c r="E1647" s="42" t="inlineStr">
        <is>
          <t>Guitarist Fernando (Rematch 4)</t>
        </is>
      </c>
      <c r="F1647" s="41" t="n"/>
      <c r="G1647" s="41" t="n"/>
      <c r="H1647" s="41" t="n"/>
      <c r="I1647" s="41" t="n"/>
      <c r="J1647" s="41" t="n"/>
      <c r="K1647" s="41" t="n"/>
      <c r="L1647" s="41" t="n"/>
      <c r="M1647" s="41" t="n"/>
      <c r="N1647" s="41" t="n"/>
      <c r="O1647" s="41" t="n"/>
      <c r="P1647" s="41" t="n"/>
      <c r="Q1647" s="41" t="n"/>
    </row>
    <row r="1648" ht="69" customHeight="1">
      <c r="E1648" s="43">
        <f>IFERROR(_xlfn.IMAGE("https://play.pokemonshowdown.com/sprites/gen5/manectric.png"),"")</f>
        <v/>
      </c>
      <c r="G1648" s="43">
        <f>IFERROR(_xlfn.IMAGE("https://play.pokemonshowdown.com/sprites/gen5/manectric.png"),"")</f>
        <v/>
      </c>
      <c r="I1648" s="43">
        <f>IFERROR(_xlfn.IMAGE("https://play.pokemonshowdown.com/sprites/gen5/exploud.png"),"")</f>
        <v/>
      </c>
    </row>
    <row r="1649">
      <c r="E1649" s="45" t="inlineStr">
        <is>
          <t>Lv 41 Manectric</t>
        </is>
      </c>
      <c r="F1649" s="46" t="n"/>
      <c r="G1649" s="45" t="inlineStr">
        <is>
          <t>Lv 41 Manectric</t>
        </is>
      </c>
      <c r="H1649" s="46" t="n"/>
      <c r="I1649" s="45" t="inlineStr">
        <is>
          <t>Lv 41 Exploud</t>
        </is>
      </c>
      <c r="J1649" s="46" t="n"/>
      <c r="Q1649" s="47" t="inlineStr">
        <is>
          <t>Pokémon</t>
        </is>
      </c>
    </row>
    <row r="1650">
      <c r="E1650" s="48" t="inlineStr">
        <is>
          <t>Timid</t>
        </is>
      </c>
      <c r="F1650" s="48" t="inlineStr">
        <is>
          <t>Lightning Rod</t>
        </is>
      </c>
      <c r="G1650" s="48" t="inlineStr">
        <is>
          <t>Timid</t>
        </is>
      </c>
      <c r="H1650" s="48" t="inlineStr">
        <is>
          <t>Lightning Rod</t>
        </is>
      </c>
      <c r="I1650" s="48" t="inlineStr">
        <is>
          <t>Adamant</t>
        </is>
      </c>
      <c r="J1650" s="48" t="inlineStr">
        <is>
          <t>Scrappy</t>
        </is>
      </c>
      <c r="Q1650" s="47" t="inlineStr">
        <is>
          <t>Nature / Ability</t>
        </is>
      </c>
    </row>
    <row r="1651">
      <c r="B1651" s="47" t="inlineStr">
        <is>
          <t>AI Flags:</t>
        </is>
      </c>
      <c r="E1651" s="49" t="inlineStr">
        <is>
          <t>(None)</t>
        </is>
      </c>
      <c r="F1651" s="46" t="n"/>
      <c r="G1651" s="49" t="inlineStr">
        <is>
          <t>(None)</t>
        </is>
      </c>
      <c r="H1651" s="46" t="n"/>
      <c r="I1651" s="49" t="inlineStr">
        <is>
          <t>(None)</t>
        </is>
      </c>
      <c r="J1651" s="46" t="n"/>
      <c r="Q1651" s="47" t="inlineStr">
        <is>
          <t>Item</t>
        </is>
      </c>
    </row>
    <row r="1652">
      <c r="B1652" s="44" t="inlineStr">
        <is>
          <t>Smart Trainer</t>
        </is>
      </c>
      <c r="E1652" s="52" t="inlineStr">
        <is>
          <t>Wild Charge</t>
        </is>
      </c>
      <c r="F1652" s="46" t="n"/>
      <c r="G1652" s="52" t="inlineStr">
        <is>
          <t>Wild Charge</t>
        </is>
      </c>
      <c r="H1652" s="46" t="n"/>
      <c r="I1652" s="51" t="inlineStr">
        <is>
          <t>Supersonic</t>
        </is>
      </c>
      <c r="J1652" s="46" t="n"/>
      <c r="Q1652" s="47" t="inlineStr">
        <is>
          <t>Moves</t>
        </is>
      </c>
    </row>
    <row r="1653">
      <c r="E1653" s="50" t="inlineStr">
        <is>
          <t>Crunch</t>
        </is>
      </c>
      <c r="F1653" s="46" t="n"/>
      <c r="G1653" s="50" t="inlineStr">
        <is>
          <t>Crunch</t>
        </is>
      </c>
      <c r="H1653" s="46" t="n"/>
      <c r="I1653" s="51" t="inlineStr">
        <is>
          <t>Screech</t>
        </is>
      </c>
      <c r="J1653" s="46" t="n"/>
    </row>
    <row r="1654">
      <c r="E1654" s="58" t="inlineStr">
        <is>
          <t>Flame Wheel</t>
        </is>
      </c>
      <c r="F1654" s="46" t="n"/>
      <c r="G1654" s="58" t="inlineStr">
        <is>
          <t>Flame Wheel</t>
        </is>
      </c>
      <c r="H1654" s="46" t="n"/>
      <c r="I1654" s="51" t="inlineStr">
        <is>
          <t>Endeavor</t>
        </is>
      </c>
      <c r="J1654" s="46" t="n"/>
    </row>
    <row r="1655">
      <c r="E1655" s="52" t="inlineStr">
        <is>
          <t>Thunder Fang</t>
        </is>
      </c>
      <c r="F1655" s="46" t="n"/>
      <c r="G1655" s="52" t="inlineStr">
        <is>
          <t>Thunder Fang</t>
        </is>
      </c>
      <c r="H1655" s="46" t="n"/>
      <c r="I1655" s="65" t="inlineStr">
        <is>
          <t>Hammer Arm</t>
        </is>
      </c>
      <c r="J1655" s="46" t="n"/>
    </row>
    <row r="1657" ht="20" customHeight="1">
      <c r="B1657" s="40" t="inlineStr">
        <is>
          <t>Interviewer</t>
        </is>
      </c>
      <c r="C1657" s="41" t="n"/>
      <c r="D1657" s="41" t="n"/>
      <c r="E1657" s="42" t="inlineStr">
        <is>
          <t>Interviewer Gabby &amp; Ty</t>
        </is>
      </c>
      <c r="F1657" s="41" t="n"/>
      <c r="G1657" s="41" t="n"/>
      <c r="H1657" s="41" t="n"/>
      <c r="I1657" s="41" t="n"/>
      <c r="J1657" s="41" t="n"/>
      <c r="K1657" s="41" t="n"/>
      <c r="L1657" s="41" t="n"/>
      <c r="M1657" s="41" t="n"/>
      <c r="N1657" s="41" t="n"/>
      <c r="O1657" s="41" t="n"/>
      <c r="P1657" s="41" t="n"/>
      <c r="Q1657" s="41" t="n"/>
    </row>
    <row r="1658" ht="69" customHeight="1">
      <c r="E1658" s="43">
        <f>IFERROR(_xlfn.IMAGE("https://play.pokemonshowdown.com/sprites/gen5/magnemite.png"),"")</f>
        <v/>
      </c>
      <c r="G1658" s="43">
        <f>IFERROR(_xlfn.IMAGE("https://play.pokemonshowdown.com/sprites/gen5/whismur.png"),"")</f>
        <v/>
      </c>
      <c r="Q1658" s="44" t="inlineStr">
        <is>
          <t>DOUBLE BATTLE</t>
        </is>
      </c>
    </row>
    <row r="1659">
      <c r="E1659" s="45" t="inlineStr">
        <is>
          <t>Lv 17 Magnemite</t>
        </is>
      </c>
      <c r="F1659" s="46" t="n"/>
      <c r="G1659" s="45" t="inlineStr">
        <is>
          <t>Lv 17 Whismur</t>
        </is>
      </c>
      <c r="H1659" s="46" t="n"/>
      <c r="Q1659" s="47" t="inlineStr">
        <is>
          <t>Pokémon</t>
        </is>
      </c>
    </row>
    <row r="1660">
      <c r="E1660" s="48" t="inlineStr">
        <is>
          <t>Modest</t>
        </is>
      </c>
      <c r="F1660" s="48" t="inlineStr">
        <is>
          <t>Magnet Pull</t>
        </is>
      </c>
      <c r="G1660" s="48" t="inlineStr">
        <is>
          <t>Adamant</t>
        </is>
      </c>
      <c r="H1660" s="48" t="inlineStr">
        <is>
          <t>Scrappy</t>
        </is>
      </c>
      <c r="Q1660" s="47" t="inlineStr">
        <is>
          <t>Nature / Ability</t>
        </is>
      </c>
    </row>
    <row r="1661">
      <c r="B1661" s="47" t="inlineStr">
        <is>
          <t>AI Flags:</t>
        </is>
      </c>
      <c r="E1661" s="49" t="inlineStr">
        <is>
          <t>(None)</t>
        </is>
      </c>
      <c r="F1661" s="46" t="n"/>
      <c r="G1661" s="49" t="inlineStr">
        <is>
          <t>(None)</t>
        </is>
      </c>
      <c r="H1661" s="46" t="n"/>
      <c r="Q1661" s="47" t="inlineStr">
        <is>
          <t>Item</t>
        </is>
      </c>
    </row>
    <row r="1662">
      <c r="B1662" s="44" t="inlineStr">
        <is>
          <t>Smart Trainer</t>
        </is>
      </c>
      <c r="E1662" s="51" t="inlineStr">
        <is>
          <t>Tackle</t>
        </is>
      </c>
      <c r="F1662" s="46" t="n"/>
      <c r="G1662" s="51" t="inlineStr">
        <is>
          <t>Pound</t>
        </is>
      </c>
      <c r="H1662" s="46" t="n"/>
      <c r="Q1662" s="47" t="inlineStr">
        <is>
          <t>Moves</t>
        </is>
      </c>
    </row>
    <row r="1663">
      <c r="E1663" s="51" t="inlineStr">
        <is>
          <t>Supersonic</t>
        </is>
      </c>
      <c r="F1663" s="46" t="n"/>
      <c r="G1663" s="51" t="inlineStr">
        <is>
          <t>Uproar</t>
        </is>
      </c>
      <c r="H1663" s="46" t="n"/>
    </row>
    <row r="1664">
      <c r="E1664" s="52" t="inlineStr">
        <is>
          <t>Thunder Shock</t>
        </is>
      </c>
      <c r="F1664" s="46" t="n"/>
      <c r="G1664" s="51" t="inlineStr">
        <is>
          <t>Growl</t>
        </is>
      </c>
      <c r="H1664" s="46" t="n"/>
    </row>
    <row r="1665">
      <c r="E1665" s="51" t="inlineStr">
        <is>
          <t>Sonic Boom</t>
        </is>
      </c>
      <c r="F1665" s="46" t="n"/>
      <c r="G1665" s="67" t="inlineStr">
        <is>
          <t>Astonish</t>
        </is>
      </c>
      <c r="H1665" s="46" t="n"/>
    </row>
    <row r="1667" ht="20" customHeight="1">
      <c r="B1667" s="40" t="inlineStr">
        <is>
          <t>Interviewer</t>
        </is>
      </c>
      <c r="C1667" s="41" t="n"/>
      <c r="D1667" s="41" t="n"/>
      <c r="E1667" s="42" t="inlineStr">
        <is>
          <t>Interviewer Gabby &amp; Ty (Rematch 1)</t>
        </is>
      </c>
      <c r="F1667" s="41" t="n"/>
      <c r="G1667" s="41" t="n"/>
      <c r="H1667" s="41" t="n"/>
      <c r="I1667" s="41" t="n"/>
      <c r="J1667" s="41" t="n"/>
      <c r="K1667" s="41" t="n"/>
      <c r="L1667" s="41" t="n"/>
      <c r="M1667" s="41" t="n"/>
      <c r="N1667" s="41" t="n"/>
      <c r="O1667" s="41" t="n"/>
      <c r="P1667" s="41" t="n"/>
      <c r="Q1667" s="41" t="n"/>
    </row>
    <row r="1668" ht="69" customHeight="1">
      <c r="E1668" s="43">
        <f>IFERROR(_xlfn.IMAGE("https://play.pokemonshowdown.com/sprites/gen5/magnemite.png"),"")</f>
        <v/>
      </c>
      <c r="G1668" s="43">
        <f>IFERROR(_xlfn.IMAGE("https://play.pokemonshowdown.com/sprites/gen5/loudred.png"),"")</f>
        <v/>
      </c>
      <c r="Q1668" s="44" t="inlineStr">
        <is>
          <t>DOUBLE BATTLE</t>
        </is>
      </c>
    </row>
    <row r="1669">
      <c r="E1669" s="45" t="inlineStr">
        <is>
          <t>Lv 27 Magnemite</t>
        </is>
      </c>
      <c r="F1669" s="46" t="n"/>
      <c r="G1669" s="45" t="inlineStr">
        <is>
          <t>Lv 27 Loudred</t>
        </is>
      </c>
      <c r="H1669" s="46" t="n"/>
      <c r="Q1669" s="47" t="inlineStr">
        <is>
          <t>Pokémon</t>
        </is>
      </c>
    </row>
    <row r="1670">
      <c r="E1670" s="48" t="inlineStr">
        <is>
          <t>Modest</t>
        </is>
      </c>
      <c r="F1670" s="48" t="inlineStr">
        <is>
          <t>Magnet Pull</t>
        </is>
      </c>
      <c r="G1670" s="48" t="inlineStr">
        <is>
          <t>Adamant</t>
        </is>
      </c>
      <c r="H1670" s="48" t="inlineStr">
        <is>
          <t>Scrappy</t>
        </is>
      </c>
      <c r="Q1670" s="47" t="inlineStr">
        <is>
          <t>Nature / Ability</t>
        </is>
      </c>
    </row>
    <row r="1671">
      <c r="B1671" s="47" t="inlineStr">
        <is>
          <t>AI Flags:</t>
        </is>
      </c>
      <c r="E1671" s="49" t="inlineStr">
        <is>
          <t>(None)</t>
        </is>
      </c>
      <c r="F1671" s="46" t="n"/>
      <c r="G1671" s="49" t="inlineStr">
        <is>
          <t>(None)</t>
        </is>
      </c>
      <c r="H1671" s="46" t="n"/>
      <c r="Q1671" s="47" t="inlineStr">
        <is>
          <t>Item</t>
        </is>
      </c>
    </row>
    <row r="1672">
      <c r="B1672" s="44" t="inlineStr">
        <is>
          <t>Smart Trainer</t>
        </is>
      </c>
      <c r="E1672" s="51" t="inlineStr">
        <is>
          <t>Sonic Boom</t>
        </is>
      </c>
      <c r="F1672" s="46" t="n"/>
      <c r="G1672" s="51" t="inlineStr">
        <is>
          <t>Howl</t>
        </is>
      </c>
      <c r="H1672" s="46" t="n"/>
      <c r="Q1672" s="47" t="inlineStr">
        <is>
          <t>Moves</t>
        </is>
      </c>
    </row>
    <row r="1673">
      <c r="E1673" s="52" t="inlineStr">
        <is>
          <t>Shock Wave</t>
        </is>
      </c>
      <c r="F1673" s="46" t="n"/>
      <c r="G1673" s="51" t="inlineStr">
        <is>
          <t>Screech</t>
        </is>
      </c>
      <c r="H1673" s="46" t="n"/>
    </row>
    <row r="1674">
      <c r="E1674" s="66" t="inlineStr">
        <is>
          <t>Flash Cannon</t>
        </is>
      </c>
      <c r="F1674" s="46" t="n"/>
      <c r="G1674" s="50" t="inlineStr">
        <is>
          <t>Bite</t>
        </is>
      </c>
      <c r="H1674" s="46" t="n"/>
    </row>
    <row r="1675">
      <c r="E1675" s="51" t="inlineStr">
        <is>
          <t>Self Destruct</t>
        </is>
      </c>
      <c r="F1675" s="46" t="n"/>
      <c r="G1675" s="51" t="inlineStr">
        <is>
          <t>Supersonic</t>
        </is>
      </c>
      <c r="H1675" s="46" t="n"/>
    </row>
    <row r="1677" ht="20" customHeight="1">
      <c r="B1677" s="40" t="inlineStr">
        <is>
          <t>Interviewer</t>
        </is>
      </c>
      <c r="C1677" s="41" t="n"/>
      <c r="D1677" s="41" t="n"/>
      <c r="E1677" s="42" t="inlineStr">
        <is>
          <t>Interviewer Gabby &amp; Ty (Rematch 2)</t>
        </is>
      </c>
      <c r="F1677" s="41" t="n"/>
      <c r="G1677" s="41" t="n"/>
      <c r="H1677" s="41" t="n"/>
      <c r="I1677" s="41" t="n"/>
      <c r="J1677" s="41" t="n"/>
      <c r="K1677" s="41" t="n"/>
      <c r="L1677" s="41" t="n"/>
      <c r="M1677" s="41" t="n"/>
      <c r="N1677" s="41" t="n"/>
      <c r="O1677" s="41" t="n"/>
      <c r="P1677" s="41" t="n"/>
      <c r="Q1677" s="41" t="n"/>
    </row>
    <row r="1678" ht="69" customHeight="1">
      <c r="E1678" s="43">
        <f>IFERROR(_xlfn.IMAGE("https://play.pokemonshowdown.com/sprites/gen5/magneton.png"),"")</f>
        <v/>
      </c>
      <c r="G1678" s="43">
        <f>IFERROR(_xlfn.IMAGE("https://play.pokemonshowdown.com/sprites/gen5/loudred.png"),"")</f>
        <v/>
      </c>
      <c r="Q1678" s="44" t="inlineStr">
        <is>
          <t>DOUBLE BATTLE</t>
        </is>
      </c>
    </row>
    <row r="1679">
      <c r="E1679" s="45" t="inlineStr">
        <is>
          <t>Lv 30 Magneton</t>
        </is>
      </c>
      <c r="F1679" s="46" t="n"/>
      <c r="G1679" s="45" t="inlineStr">
        <is>
          <t>Lv 30 Loudred</t>
        </is>
      </c>
      <c r="H1679" s="46" t="n"/>
      <c r="Q1679" s="47" t="inlineStr">
        <is>
          <t>Pokémon</t>
        </is>
      </c>
    </row>
    <row r="1680">
      <c r="E1680" s="48" t="inlineStr">
        <is>
          <t>Modest</t>
        </is>
      </c>
      <c r="F1680" s="48" t="inlineStr">
        <is>
          <t>Magnet Pull</t>
        </is>
      </c>
      <c r="G1680" s="48" t="inlineStr">
        <is>
          <t>Adamant</t>
        </is>
      </c>
      <c r="H1680" s="48" t="inlineStr">
        <is>
          <t>Scrappy</t>
        </is>
      </c>
      <c r="Q1680" s="47" t="inlineStr">
        <is>
          <t>Nature / Ability</t>
        </is>
      </c>
    </row>
    <row r="1681">
      <c r="B1681" s="47" t="inlineStr">
        <is>
          <t>AI Flags:</t>
        </is>
      </c>
      <c r="E1681" s="49" t="inlineStr">
        <is>
          <t>(None)</t>
        </is>
      </c>
      <c r="F1681" s="46" t="n"/>
      <c r="G1681" s="49" t="inlineStr">
        <is>
          <t>(None)</t>
        </is>
      </c>
      <c r="H1681" s="46" t="n"/>
      <c r="Q1681" s="47" t="inlineStr">
        <is>
          <t>Item</t>
        </is>
      </c>
    </row>
    <row r="1682">
      <c r="B1682" s="44" t="inlineStr">
        <is>
          <t>Smart Trainer</t>
        </is>
      </c>
      <c r="E1682" s="52" t="inlineStr">
        <is>
          <t>Thunder Wave</t>
        </is>
      </c>
      <c r="F1682" s="46" t="n"/>
      <c r="G1682" s="51" t="inlineStr">
        <is>
          <t>Screech</t>
        </is>
      </c>
      <c r="H1682" s="46" t="n"/>
      <c r="Q1682" s="47" t="inlineStr">
        <is>
          <t>Moves</t>
        </is>
      </c>
    </row>
    <row r="1683">
      <c r="E1683" s="52" t="inlineStr">
        <is>
          <t>Shock Wave</t>
        </is>
      </c>
      <c r="F1683" s="46" t="n"/>
      <c r="G1683" s="50" t="inlineStr">
        <is>
          <t>Bite</t>
        </is>
      </c>
      <c r="H1683" s="46" t="n"/>
    </row>
    <row r="1684">
      <c r="E1684" s="54" t="inlineStr">
        <is>
          <t>Signal Beam</t>
        </is>
      </c>
      <c r="F1684" s="46" t="n"/>
      <c r="G1684" s="51" t="inlineStr">
        <is>
          <t>Supersonic</t>
        </is>
      </c>
      <c r="H1684" s="46" t="n"/>
    </row>
    <row r="1685">
      <c r="E1685" s="51" t="inlineStr">
        <is>
          <t>Self Destruct</t>
        </is>
      </c>
      <c r="F1685" s="46" t="n"/>
      <c r="G1685" s="53" t="inlineStr">
        <is>
          <t>Stomp</t>
        </is>
      </c>
      <c r="H1685" s="46" t="n"/>
    </row>
    <row r="1687" ht="20" customHeight="1">
      <c r="B1687" s="40" t="inlineStr">
        <is>
          <t>Interviewer</t>
        </is>
      </c>
      <c r="C1687" s="41" t="n"/>
      <c r="D1687" s="41" t="n"/>
      <c r="E1687" s="42" t="inlineStr">
        <is>
          <t>Interviewer Gabby &amp; Ty (Rematch 3)</t>
        </is>
      </c>
      <c r="F1687" s="41" t="n"/>
      <c r="G1687" s="41" t="n"/>
      <c r="H1687" s="41" t="n"/>
      <c r="I1687" s="41" t="n"/>
      <c r="J1687" s="41" t="n"/>
      <c r="K1687" s="41" t="n"/>
      <c r="L1687" s="41" t="n"/>
      <c r="M1687" s="41" t="n"/>
      <c r="N1687" s="41" t="n"/>
      <c r="O1687" s="41" t="n"/>
      <c r="P1687" s="41" t="n"/>
      <c r="Q1687" s="41" t="n"/>
    </row>
    <row r="1688" ht="69" customHeight="1">
      <c r="E1688" s="43">
        <f>IFERROR(_xlfn.IMAGE("https://play.pokemonshowdown.com/sprites/gen5/magneton.png"),"")</f>
        <v/>
      </c>
      <c r="G1688" s="43">
        <f>IFERROR(_xlfn.IMAGE("https://play.pokemonshowdown.com/sprites/gen5/loudred.png"),"")</f>
        <v/>
      </c>
      <c r="Q1688" s="44" t="inlineStr">
        <is>
          <t>DOUBLE BATTLE</t>
        </is>
      </c>
    </row>
    <row r="1689">
      <c r="E1689" s="45" t="inlineStr">
        <is>
          <t>Lv 33 Magneton</t>
        </is>
      </c>
      <c r="F1689" s="46" t="n"/>
      <c r="G1689" s="45" t="inlineStr">
        <is>
          <t>Lv 33 Loudred</t>
        </is>
      </c>
      <c r="H1689" s="46" t="n"/>
      <c r="Q1689" s="47" t="inlineStr">
        <is>
          <t>Pokémon</t>
        </is>
      </c>
    </row>
    <row r="1690">
      <c r="E1690" s="48" t="inlineStr">
        <is>
          <t>Modest</t>
        </is>
      </c>
      <c r="F1690" s="48" t="inlineStr">
        <is>
          <t>Magnet Pull</t>
        </is>
      </c>
      <c r="G1690" s="48" t="inlineStr">
        <is>
          <t>Adamant</t>
        </is>
      </c>
      <c r="H1690" s="48" t="inlineStr">
        <is>
          <t>Scrappy</t>
        </is>
      </c>
      <c r="Q1690" s="47" t="inlineStr">
        <is>
          <t>Nature / Ability</t>
        </is>
      </c>
    </row>
    <row r="1691">
      <c r="B1691" s="47" t="inlineStr">
        <is>
          <t>AI Flags:</t>
        </is>
      </c>
      <c r="E1691" s="49" t="inlineStr">
        <is>
          <t>(None)</t>
        </is>
      </c>
      <c r="F1691" s="46" t="n"/>
      <c r="G1691" s="49" t="inlineStr">
        <is>
          <t>(None)</t>
        </is>
      </c>
      <c r="H1691" s="46" t="n"/>
      <c r="Q1691" s="47" t="inlineStr">
        <is>
          <t>Item</t>
        </is>
      </c>
    </row>
    <row r="1692">
      <c r="B1692" s="44" t="inlineStr">
        <is>
          <t>Smart Trainer</t>
        </is>
      </c>
      <c r="E1692" s="52" t="inlineStr">
        <is>
          <t>Thunder Wave</t>
        </is>
      </c>
      <c r="F1692" s="46" t="n"/>
      <c r="G1692" s="51" t="inlineStr">
        <is>
          <t>Screech</t>
        </is>
      </c>
      <c r="H1692" s="46" t="n"/>
      <c r="Q1692" s="47" t="inlineStr">
        <is>
          <t>Moves</t>
        </is>
      </c>
    </row>
    <row r="1693">
      <c r="E1693" s="52" t="inlineStr">
        <is>
          <t>Shock Wave</t>
        </is>
      </c>
      <c r="F1693" s="46" t="n"/>
      <c r="G1693" s="50" t="inlineStr">
        <is>
          <t>Bite</t>
        </is>
      </c>
      <c r="H1693" s="46" t="n"/>
    </row>
    <row r="1694">
      <c r="E1694" s="54" t="inlineStr">
        <is>
          <t>Signal Beam</t>
        </is>
      </c>
      <c r="F1694" s="46" t="n"/>
      <c r="G1694" s="51" t="inlineStr">
        <is>
          <t>Supersonic</t>
        </is>
      </c>
      <c r="H1694" s="46" t="n"/>
    </row>
    <row r="1695">
      <c r="E1695" s="51" t="inlineStr">
        <is>
          <t>Self Destruct</t>
        </is>
      </c>
      <c r="F1695" s="46" t="n"/>
      <c r="G1695" s="53" t="inlineStr">
        <is>
          <t>Stomp</t>
        </is>
      </c>
      <c r="H1695" s="46" t="n"/>
    </row>
    <row r="1697" ht="20" customHeight="1">
      <c r="B1697" s="40" t="inlineStr">
        <is>
          <t>Interviewer</t>
        </is>
      </c>
      <c r="C1697" s="41" t="n"/>
      <c r="D1697" s="41" t="n"/>
      <c r="E1697" s="42" t="inlineStr">
        <is>
          <t>Interviewer Gabby &amp; Ty (Rematch 4)</t>
        </is>
      </c>
      <c r="F1697" s="41" t="n"/>
      <c r="G1697" s="41" t="n"/>
      <c r="H1697" s="41" t="n"/>
      <c r="I1697" s="41" t="n"/>
      <c r="J1697" s="41" t="n"/>
      <c r="K1697" s="41" t="n"/>
      <c r="L1697" s="41" t="n"/>
      <c r="M1697" s="41" t="n"/>
      <c r="N1697" s="41" t="n"/>
      <c r="O1697" s="41" t="n"/>
      <c r="P1697" s="41" t="n"/>
      <c r="Q1697" s="41" t="n"/>
    </row>
    <row r="1698" ht="69" customHeight="1">
      <c r="E1698" s="43">
        <f>IFERROR(_xlfn.IMAGE("https://play.pokemonshowdown.com/sprites/gen5/magneton.png"),"")</f>
        <v/>
      </c>
      <c r="G1698" s="43">
        <f>IFERROR(_xlfn.IMAGE("https://play.pokemonshowdown.com/sprites/gen5/loudred.png"),"")</f>
        <v/>
      </c>
      <c r="Q1698" s="44" t="inlineStr">
        <is>
          <t>DOUBLE BATTLE</t>
        </is>
      </c>
    </row>
    <row r="1699">
      <c r="E1699" s="45" t="inlineStr">
        <is>
          <t>Lv 36 Magneton</t>
        </is>
      </c>
      <c r="F1699" s="46" t="n"/>
      <c r="G1699" s="45" t="inlineStr">
        <is>
          <t>Lv 36 Loudred</t>
        </is>
      </c>
      <c r="H1699" s="46" t="n"/>
      <c r="Q1699" s="47" t="inlineStr">
        <is>
          <t>Pokémon</t>
        </is>
      </c>
    </row>
    <row r="1700">
      <c r="E1700" s="48" t="inlineStr">
        <is>
          <t>Modest</t>
        </is>
      </c>
      <c r="F1700" s="48" t="inlineStr">
        <is>
          <t>Magnet Pull</t>
        </is>
      </c>
      <c r="G1700" s="48" t="inlineStr">
        <is>
          <t>Adamant</t>
        </is>
      </c>
      <c r="H1700" s="48" t="inlineStr">
        <is>
          <t>Scrappy</t>
        </is>
      </c>
      <c r="Q1700" s="47" t="inlineStr">
        <is>
          <t>Nature / Ability</t>
        </is>
      </c>
    </row>
    <row r="1701">
      <c r="B1701" s="47" t="inlineStr">
        <is>
          <t>AI Flags:</t>
        </is>
      </c>
      <c r="E1701" s="49" t="inlineStr">
        <is>
          <t>(None)</t>
        </is>
      </c>
      <c r="F1701" s="46" t="n"/>
      <c r="G1701" s="49" t="inlineStr">
        <is>
          <t>(None)</t>
        </is>
      </c>
      <c r="H1701" s="46" t="n"/>
      <c r="Q1701" s="47" t="inlineStr">
        <is>
          <t>Item</t>
        </is>
      </c>
    </row>
    <row r="1702">
      <c r="B1702" s="44" t="inlineStr">
        <is>
          <t>Smart Trainer</t>
        </is>
      </c>
      <c r="E1702" s="52" t="inlineStr">
        <is>
          <t>Shock Wave</t>
        </is>
      </c>
      <c r="F1702" s="46" t="n"/>
      <c r="G1702" s="51" t="inlineStr">
        <is>
          <t>Screech</t>
        </is>
      </c>
      <c r="H1702" s="46" t="n"/>
      <c r="Q1702" s="47" t="inlineStr">
        <is>
          <t>Moves</t>
        </is>
      </c>
    </row>
    <row r="1703">
      <c r="E1703" s="54" t="inlineStr">
        <is>
          <t>Signal Beam</t>
        </is>
      </c>
      <c r="F1703" s="46" t="n"/>
      <c r="G1703" s="50" t="inlineStr">
        <is>
          <t>Bite</t>
        </is>
      </c>
      <c r="H1703" s="46" t="n"/>
    </row>
    <row r="1704">
      <c r="E1704" s="51" t="inlineStr">
        <is>
          <t>Self Destruct</t>
        </is>
      </c>
      <c r="F1704" s="46" t="n"/>
      <c r="G1704" s="51" t="inlineStr">
        <is>
          <t>Supersonic</t>
        </is>
      </c>
      <c r="H1704" s="46" t="n"/>
    </row>
    <row r="1705">
      <c r="E1705" s="66" t="inlineStr">
        <is>
          <t>Magnet Bomb</t>
        </is>
      </c>
      <c r="F1705" s="46" t="n"/>
      <c r="G1705" s="53" t="inlineStr">
        <is>
          <t>Stomp</t>
        </is>
      </c>
      <c r="H1705" s="46" t="n"/>
    </row>
    <row r="1707" ht="20" customHeight="1">
      <c r="B1707" s="40" t="inlineStr">
        <is>
          <t>Interviewer</t>
        </is>
      </c>
      <c r="C1707" s="41" t="n"/>
      <c r="D1707" s="41" t="n"/>
      <c r="E1707" s="42" t="inlineStr">
        <is>
          <t>Interviewer Gabby &amp; Ty (Rematch 5)</t>
        </is>
      </c>
      <c r="F1707" s="41" t="n"/>
      <c r="G1707" s="41" t="n"/>
      <c r="H1707" s="41" t="n"/>
      <c r="I1707" s="41" t="n"/>
      <c r="J1707" s="41" t="n"/>
      <c r="K1707" s="41" t="n"/>
      <c r="L1707" s="41" t="n"/>
      <c r="M1707" s="41" t="n"/>
      <c r="N1707" s="41" t="n"/>
      <c r="O1707" s="41" t="n"/>
      <c r="P1707" s="41" t="n"/>
      <c r="Q1707" s="41" t="n"/>
    </row>
    <row r="1708" ht="69" customHeight="1">
      <c r="E1708" s="43">
        <f>IFERROR(_xlfn.IMAGE("https://play.pokemonshowdown.com/sprites/gen5/magneton.png"),"")</f>
        <v/>
      </c>
      <c r="G1708" s="43">
        <f>IFERROR(_xlfn.IMAGE("https://play.pokemonshowdown.com/sprites/gen5/exploud.png"),"")</f>
        <v/>
      </c>
      <c r="Q1708" s="44" t="inlineStr">
        <is>
          <t>DOUBLE BATTLE</t>
        </is>
      </c>
    </row>
    <row r="1709">
      <c r="E1709" s="45" t="inlineStr">
        <is>
          <t>Lv 39 Magneton</t>
        </is>
      </c>
      <c r="F1709" s="46" t="n"/>
      <c r="G1709" s="45" t="inlineStr">
        <is>
          <t>Lv 39 Exploud</t>
        </is>
      </c>
      <c r="H1709" s="46" t="n"/>
      <c r="Q1709" s="47" t="inlineStr">
        <is>
          <t>Pokémon</t>
        </is>
      </c>
    </row>
    <row r="1710">
      <c r="E1710" s="48" t="inlineStr">
        <is>
          <t>Modest</t>
        </is>
      </c>
      <c r="F1710" s="48" t="inlineStr">
        <is>
          <t>Magnet Pull</t>
        </is>
      </c>
      <c r="G1710" s="48" t="inlineStr">
        <is>
          <t>Naughty</t>
        </is>
      </c>
      <c r="H1710" s="48" t="inlineStr">
        <is>
          <t>Scrappy</t>
        </is>
      </c>
      <c r="Q1710" s="47" t="inlineStr">
        <is>
          <t>Nature / Ability</t>
        </is>
      </c>
    </row>
    <row r="1711">
      <c r="B1711" s="47" t="inlineStr">
        <is>
          <t>AI Flags:</t>
        </is>
      </c>
      <c r="E1711" s="49" t="inlineStr">
        <is>
          <t>(None)</t>
        </is>
      </c>
      <c r="F1711" s="46" t="n"/>
      <c r="G1711" s="49" t="inlineStr">
        <is>
          <t>(None)</t>
        </is>
      </c>
      <c r="H1711" s="46" t="n"/>
      <c r="Q1711" s="47" t="inlineStr">
        <is>
          <t>Item</t>
        </is>
      </c>
    </row>
    <row r="1712">
      <c r="B1712" s="44" t="inlineStr">
        <is>
          <t>Smart Trainer</t>
        </is>
      </c>
      <c r="E1712" s="51" t="inlineStr">
        <is>
          <t>Sonic Boom</t>
        </is>
      </c>
      <c r="F1712" s="46" t="n"/>
      <c r="G1712" s="67" t="inlineStr">
        <is>
          <t>Astonish</t>
        </is>
      </c>
      <c r="H1712" s="46" t="n"/>
      <c r="Q1712" s="47" t="inlineStr">
        <is>
          <t>Moves</t>
        </is>
      </c>
    </row>
    <row r="1713">
      <c r="E1713" s="52" t="inlineStr">
        <is>
          <t>Thunder Wave</t>
        </is>
      </c>
      <c r="F1713" s="46" t="n"/>
      <c r="G1713" s="53" t="inlineStr">
        <is>
          <t>Stomp</t>
        </is>
      </c>
      <c r="H1713" s="46" t="n"/>
    </row>
    <row r="1714">
      <c r="E1714" s="66" t="inlineStr">
        <is>
          <t>Metal Sound</t>
        </is>
      </c>
      <c r="F1714" s="46" t="n"/>
      <c r="G1714" s="51" t="inlineStr">
        <is>
          <t>Supersonic</t>
        </is>
      </c>
      <c r="H1714" s="46" t="n"/>
    </row>
    <row r="1715">
      <c r="E1715" s="52" t="inlineStr">
        <is>
          <t>Thunderbolt</t>
        </is>
      </c>
      <c r="F1715" s="46" t="n"/>
      <c r="G1715" s="51" t="inlineStr">
        <is>
          <t>Hyper Voice</t>
        </is>
      </c>
      <c r="H1715" s="46" t="n"/>
    </row>
    <row r="1717" ht="20" customHeight="1">
      <c r="B1717" s="40" t="inlineStr">
        <is>
          <t>Pkmn Breeder</t>
        </is>
      </c>
      <c r="C1717" s="41" t="n"/>
      <c r="D1717" s="41" t="n"/>
      <c r="E1717" s="42" t="inlineStr">
        <is>
          <t>Pkmn Breeder Gabrielle (Rematch 1)</t>
        </is>
      </c>
      <c r="F1717" s="41" t="n"/>
      <c r="G1717" s="41" t="n"/>
      <c r="H1717" s="41" t="n"/>
      <c r="I1717" s="41" t="n"/>
      <c r="J1717" s="41" t="n"/>
      <c r="K1717" s="41" t="n"/>
      <c r="L1717" s="41" t="n"/>
      <c r="M1717" s="41" t="n"/>
      <c r="N1717" s="41" t="n"/>
      <c r="O1717" s="41" t="n"/>
      <c r="P1717" s="41" t="n"/>
      <c r="Q1717" s="41" t="n"/>
    </row>
    <row r="1718" ht="69" customHeight="1">
      <c r="E1718" s="43">
        <f>IFERROR(_xlfn.IMAGE("https://play.pokemonshowdown.com/sprites/gen5/skitty.png"),"")</f>
        <v/>
      </c>
      <c r="G1718" s="43">
        <f>IFERROR(_xlfn.IMAGE("https://play.pokemonshowdown.com/sprites/gen5/mightyena.png"),"")</f>
        <v/>
      </c>
      <c r="I1718" s="43">
        <f>IFERROR(_xlfn.IMAGE("https://play.pokemonshowdown.com/sprites/gen5/zigzagoon.png"),"")</f>
        <v/>
      </c>
      <c r="K1718" s="43">
        <f>IFERROR(_xlfn.IMAGE("https://play.pokemonshowdown.com/sprites/gen5/lotad.png"),"")</f>
        <v/>
      </c>
      <c r="M1718" s="43">
        <f>IFERROR(_xlfn.IMAGE("https://play.pokemonshowdown.com/sprites/gen5/seedot.png"),"")</f>
        <v/>
      </c>
      <c r="O1718" s="43">
        <f>IFERROR(_xlfn.IMAGE("https://play.pokemonshowdown.com/sprites/gen5/taillow.png"),"")</f>
        <v/>
      </c>
    </row>
    <row r="1719">
      <c r="E1719" s="45" t="inlineStr">
        <is>
          <t>Lv 31 Skitty</t>
        </is>
      </c>
      <c r="F1719" s="46" t="n"/>
      <c r="G1719" s="45" t="inlineStr">
        <is>
          <t>Lv 31 Mightyena</t>
        </is>
      </c>
      <c r="H1719" s="46" t="n"/>
      <c r="I1719" s="45" t="inlineStr">
        <is>
          <t>Lv 31 Zigzagoon</t>
        </is>
      </c>
      <c r="J1719" s="46" t="n"/>
      <c r="K1719" s="45" t="inlineStr">
        <is>
          <t>Lv 31 Lotad</t>
        </is>
      </c>
      <c r="L1719" s="46" t="n"/>
      <c r="M1719" s="45" t="inlineStr">
        <is>
          <t>Lv 31 Seedot</t>
        </is>
      </c>
      <c r="N1719" s="46" t="n"/>
      <c r="O1719" s="45" t="inlineStr">
        <is>
          <t>Lv 31 Taillow</t>
        </is>
      </c>
      <c r="P1719" s="46" t="n"/>
      <c r="Q1719" s="47" t="inlineStr">
        <is>
          <t>Pokémon</t>
        </is>
      </c>
    </row>
    <row r="1720">
      <c r="E1720" s="48" t="inlineStr">
        <is>
          <t>Adamant</t>
        </is>
      </c>
      <c r="F1720" s="48" t="inlineStr">
        <is>
          <t>Cute Charm</t>
        </is>
      </c>
      <c r="G1720" s="48" t="inlineStr">
        <is>
          <t>Adamant</t>
        </is>
      </c>
      <c r="H1720" s="48" t="inlineStr">
        <is>
          <t>Intimidate</t>
        </is>
      </c>
      <c r="I1720" s="48" t="inlineStr">
        <is>
          <t>Adamant</t>
        </is>
      </c>
      <c r="J1720" s="48" t="inlineStr">
        <is>
          <t>Gluttony</t>
        </is>
      </c>
      <c r="K1720" s="48" t="inlineStr">
        <is>
          <t>Modest</t>
        </is>
      </c>
      <c r="L1720" s="48" t="inlineStr">
        <is>
          <t>Swift Swim</t>
        </is>
      </c>
      <c r="M1720" s="48" t="inlineStr">
        <is>
          <t>Adamant</t>
        </is>
      </c>
      <c r="N1720" s="48" t="inlineStr">
        <is>
          <t>Chlorophyll</t>
        </is>
      </c>
      <c r="O1720" s="48" t="inlineStr">
        <is>
          <t>Adamant</t>
        </is>
      </c>
      <c r="P1720" s="48" t="inlineStr">
        <is>
          <t>Guts</t>
        </is>
      </c>
      <c r="Q1720" s="47" t="inlineStr">
        <is>
          <t>Nature / Ability</t>
        </is>
      </c>
    </row>
    <row r="1721">
      <c r="B1721" s="47" t="inlineStr">
        <is>
          <t>AI Flags:</t>
        </is>
      </c>
      <c r="E1721" s="49" t="inlineStr">
        <is>
          <t>(None)</t>
        </is>
      </c>
      <c r="F1721" s="46" t="n"/>
      <c r="G1721" s="49" t="inlineStr">
        <is>
          <t>(None)</t>
        </is>
      </c>
      <c r="H1721" s="46" t="n"/>
      <c r="I1721" s="49" t="inlineStr">
        <is>
          <t>(None)</t>
        </is>
      </c>
      <c r="J1721" s="46" t="n"/>
      <c r="K1721" s="49" t="inlineStr">
        <is>
          <t>(None)</t>
        </is>
      </c>
      <c r="L1721" s="46" t="n"/>
      <c r="M1721" s="49" t="inlineStr">
        <is>
          <t>(None)</t>
        </is>
      </c>
      <c r="N1721" s="46" t="n"/>
      <c r="O1721" s="49" t="inlineStr">
        <is>
          <t>(None)</t>
        </is>
      </c>
      <c r="P1721" s="46" t="n"/>
      <c r="Q1721" s="47" t="inlineStr">
        <is>
          <t>Item</t>
        </is>
      </c>
    </row>
    <row r="1722">
      <c r="B1722" s="44" t="inlineStr">
        <is>
          <t>Smart Trainer</t>
        </is>
      </c>
      <c r="E1722" s="51" t="inlineStr">
        <is>
          <t>Copycat</t>
        </is>
      </c>
      <c r="F1722" s="46" t="n"/>
      <c r="G1722" s="50" t="inlineStr">
        <is>
          <t>Bite</t>
        </is>
      </c>
      <c r="H1722" s="46" t="n"/>
      <c r="I1722" s="51" t="inlineStr">
        <is>
          <t>Odor Sleuth</t>
        </is>
      </c>
      <c r="J1722" s="46" t="n"/>
      <c r="K1722" s="50" t="inlineStr">
        <is>
          <t>Absorb</t>
        </is>
      </c>
      <c r="L1722" s="46" t="n"/>
      <c r="M1722" s="50" t="inlineStr">
        <is>
          <t>Absorb</t>
        </is>
      </c>
      <c r="N1722" s="46" t="n"/>
      <c r="O1722" s="60" t="inlineStr">
        <is>
          <t>Wing Attack</t>
        </is>
      </c>
      <c r="P1722" s="46" t="n"/>
      <c r="Q1722" s="47" t="inlineStr">
        <is>
          <t>Moves</t>
        </is>
      </c>
    </row>
    <row r="1723">
      <c r="E1723" s="51" t="inlineStr">
        <is>
          <t>Assist</t>
        </is>
      </c>
      <c r="F1723" s="46" t="n"/>
      <c r="G1723" s="51" t="inlineStr">
        <is>
          <t>Odor Sleuth</t>
        </is>
      </c>
      <c r="H1723" s="46" t="n"/>
      <c r="I1723" s="51" t="inlineStr">
        <is>
          <t>Body Slam</t>
        </is>
      </c>
      <c r="J1723" s="46" t="n"/>
      <c r="K1723" s="51" t="inlineStr">
        <is>
          <t>Nature Power</t>
        </is>
      </c>
      <c r="L1723" s="46" t="n"/>
      <c r="M1723" s="51" t="inlineStr">
        <is>
          <t>Self Destruct</t>
        </is>
      </c>
      <c r="N1723" s="46" t="n"/>
      <c r="O1723" s="51" t="inlineStr">
        <is>
          <t>Tackle</t>
        </is>
      </c>
      <c r="P1723" s="46" t="n"/>
    </row>
    <row r="1724">
      <c r="E1724" s="51" t="inlineStr">
        <is>
          <t>Hyper Voice</t>
        </is>
      </c>
      <c r="F1724" s="46" t="n"/>
      <c r="G1724" s="50" t="inlineStr">
        <is>
          <t>Assurance</t>
        </is>
      </c>
      <c r="H1724" s="46" t="n"/>
      <c r="I1724" s="54" t="inlineStr">
        <is>
          <t>Pin Missile</t>
        </is>
      </c>
      <c r="J1724" s="46" t="n"/>
      <c r="K1724" s="59" t="inlineStr">
        <is>
          <t>Magical Leaf</t>
        </is>
      </c>
      <c r="L1724" s="46" t="n"/>
      <c r="M1724" s="59" t="inlineStr">
        <is>
          <t>Giga Drain</t>
        </is>
      </c>
      <c r="N1724" s="46" t="n"/>
      <c r="O1724" s="51" t="inlineStr">
        <is>
          <t>Hyper Voice</t>
        </is>
      </c>
      <c r="P1724" s="46" t="n"/>
    </row>
    <row r="1725">
      <c r="E1725" s="50" t="inlineStr">
        <is>
          <t>Feint Attack</t>
        </is>
      </c>
      <c r="F1725" s="46" t="n"/>
      <c r="G1725" s="52" t="inlineStr">
        <is>
          <t>Thunder Fang</t>
        </is>
      </c>
      <c r="H1725" s="46" t="n"/>
      <c r="I1725" s="51" t="inlineStr">
        <is>
          <t>Fury Swipes</t>
        </is>
      </c>
      <c r="J1725" s="46" t="n"/>
      <c r="K1725" s="61" t="inlineStr">
        <is>
          <t>Bubble Beam</t>
        </is>
      </c>
      <c r="L1725" s="46" t="n"/>
      <c r="M1725" s="59" t="inlineStr">
        <is>
          <t>Seed Bomb</t>
        </is>
      </c>
      <c r="N1725" s="46" t="n"/>
      <c r="O1725" s="51" t="inlineStr">
        <is>
          <t>Roar</t>
        </is>
      </c>
      <c r="P1725" s="46" t="n"/>
    </row>
    <row r="1727" ht="20" customHeight="1">
      <c r="B1727" s="40" t="inlineStr">
        <is>
          <t>Pkmn Breeder</t>
        </is>
      </c>
      <c r="C1727" s="41" t="n"/>
      <c r="D1727" s="41" t="n"/>
      <c r="E1727" s="42" t="inlineStr">
        <is>
          <t>Pkmn Breeder Gabrielle (Rematch 2)</t>
        </is>
      </c>
      <c r="F1727" s="41" t="n"/>
      <c r="G1727" s="41" t="n"/>
      <c r="H1727" s="41" t="n"/>
      <c r="I1727" s="41" t="n"/>
      <c r="J1727" s="41" t="n"/>
      <c r="K1727" s="41" t="n"/>
      <c r="L1727" s="41" t="n"/>
      <c r="M1727" s="41" t="n"/>
      <c r="N1727" s="41" t="n"/>
      <c r="O1727" s="41" t="n"/>
      <c r="P1727" s="41" t="n"/>
      <c r="Q1727" s="41" t="n"/>
    </row>
    <row r="1728" ht="69" customHeight="1">
      <c r="E1728" s="43">
        <f>IFERROR(_xlfn.IMAGE("https://play.pokemonshowdown.com/sprites/gen5/skitty.png"),"")</f>
        <v/>
      </c>
      <c r="G1728" s="43">
        <f>IFERROR(_xlfn.IMAGE("https://play.pokemonshowdown.com/sprites/gen5/mightyena.png"),"")</f>
        <v/>
      </c>
      <c r="I1728" s="43">
        <f>IFERROR(_xlfn.IMAGE("https://play.pokemonshowdown.com/sprites/gen5/linoone.png"),"")</f>
        <v/>
      </c>
      <c r="K1728" s="43">
        <f>IFERROR(_xlfn.IMAGE("https://play.pokemonshowdown.com/sprites/gen5/lombre.png"),"")</f>
        <v/>
      </c>
      <c r="M1728" s="43">
        <f>IFERROR(_xlfn.IMAGE("https://play.pokemonshowdown.com/sprites/gen5/nuzleaf.png"),"")</f>
        <v/>
      </c>
      <c r="O1728" s="43">
        <f>IFERROR(_xlfn.IMAGE("https://play.pokemonshowdown.com/sprites/gen5/taillow.png"),"")</f>
        <v/>
      </c>
    </row>
    <row r="1729">
      <c r="E1729" s="45" t="inlineStr">
        <is>
          <t>Lv 33 Skitty</t>
        </is>
      </c>
      <c r="F1729" s="46" t="n"/>
      <c r="G1729" s="45" t="inlineStr">
        <is>
          <t>Lv 33 Mightyena</t>
        </is>
      </c>
      <c r="H1729" s="46" t="n"/>
      <c r="I1729" s="45" t="inlineStr">
        <is>
          <t>Lv 33 Linoone</t>
        </is>
      </c>
      <c r="J1729" s="46" t="n"/>
      <c r="K1729" s="45" t="inlineStr">
        <is>
          <t>Lv 33 Lombre</t>
        </is>
      </c>
      <c r="L1729" s="46" t="n"/>
      <c r="M1729" s="45" t="inlineStr">
        <is>
          <t>Lv 33 Nuzleaf</t>
        </is>
      </c>
      <c r="N1729" s="46" t="n"/>
      <c r="O1729" s="45" t="inlineStr">
        <is>
          <t>Lv 33 Taillow</t>
        </is>
      </c>
      <c r="P1729" s="46" t="n"/>
      <c r="Q1729" s="47" t="inlineStr">
        <is>
          <t>Pokémon</t>
        </is>
      </c>
    </row>
    <row r="1730">
      <c r="E1730" s="48" t="inlineStr">
        <is>
          <t>Adamant</t>
        </is>
      </c>
      <c r="F1730" s="48" t="inlineStr">
        <is>
          <t>Cute Charm</t>
        </is>
      </c>
      <c r="G1730" s="48" t="inlineStr">
        <is>
          <t>Adamant</t>
        </is>
      </c>
      <c r="H1730" s="48" t="inlineStr">
        <is>
          <t>Intimidate</t>
        </is>
      </c>
      <c r="I1730" s="48" t="inlineStr">
        <is>
          <t>Jolly</t>
        </is>
      </c>
      <c r="J1730" s="48" t="inlineStr">
        <is>
          <t>Gluttony</t>
        </is>
      </c>
      <c r="K1730" s="48" t="inlineStr">
        <is>
          <t>Modest</t>
        </is>
      </c>
      <c r="L1730" s="48" t="inlineStr">
        <is>
          <t>Swift Swim</t>
        </is>
      </c>
      <c r="M1730" s="48" t="inlineStr">
        <is>
          <t>Adamant</t>
        </is>
      </c>
      <c r="N1730" s="48" t="inlineStr">
        <is>
          <t>Chlorophyll</t>
        </is>
      </c>
      <c r="O1730" s="48" t="inlineStr">
        <is>
          <t>Adamant</t>
        </is>
      </c>
      <c r="P1730" s="48" t="inlineStr">
        <is>
          <t>Guts</t>
        </is>
      </c>
      <c r="Q1730" s="47" t="inlineStr">
        <is>
          <t>Nature / Ability</t>
        </is>
      </c>
    </row>
    <row r="1731">
      <c r="B1731" s="47" t="inlineStr">
        <is>
          <t>AI Flags:</t>
        </is>
      </c>
      <c r="E1731" s="49" t="inlineStr">
        <is>
          <t>(None)</t>
        </is>
      </c>
      <c r="F1731" s="46" t="n"/>
      <c r="G1731" s="49" t="inlineStr">
        <is>
          <t>(None)</t>
        </is>
      </c>
      <c r="H1731" s="46" t="n"/>
      <c r="I1731" s="49" t="inlineStr">
        <is>
          <t>(None)</t>
        </is>
      </c>
      <c r="J1731" s="46" t="n"/>
      <c r="K1731" s="49" t="inlineStr">
        <is>
          <t>(None)</t>
        </is>
      </c>
      <c r="L1731" s="46" t="n"/>
      <c r="M1731" s="49" t="inlineStr">
        <is>
          <t>(None)</t>
        </is>
      </c>
      <c r="N1731" s="46" t="n"/>
      <c r="O1731" s="49" t="inlineStr">
        <is>
          <t>(None)</t>
        </is>
      </c>
      <c r="P1731" s="46" t="n"/>
      <c r="Q1731" s="47" t="inlineStr">
        <is>
          <t>Item</t>
        </is>
      </c>
    </row>
    <row r="1732">
      <c r="B1732" s="44" t="inlineStr">
        <is>
          <t>Smart Trainer</t>
        </is>
      </c>
      <c r="E1732" s="51" t="inlineStr">
        <is>
          <t>Assist</t>
        </is>
      </c>
      <c r="F1732" s="46" t="n"/>
      <c r="G1732" s="50" t="inlineStr">
        <is>
          <t>Bite</t>
        </is>
      </c>
      <c r="H1732" s="46" t="n"/>
      <c r="I1732" s="53" t="inlineStr">
        <is>
          <t>Sand Attack</t>
        </is>
      </c>
      <c r="J1732" s="46" t="n"/>
      <c r="K1732" s="61" t="inlineStr">
        <is>
          <t>Water Gun</t>
        </is>
      </c>
      <c r="L1732" s="46" t="n"/>
      <c r="M1732" s="50" t="inlineStr">
        <is>
          <t>Feint Attack</t>
        </is>
      </c>
      <c r="N1732" s="46" t="n"/>
      <c r="O1732" s="60" t="inlineStr">
        <is>
          <t>Wing Attack</t>
        </is>
      </c>
      <c r="P1732" s="46" t="n"/>
      <c r="Q1732" s="47" t="inlineStr">
        <is>
          <t>Moves</t>
        </is>
      </c>
    </row>
    <row r="1733">
      <c r="E1733" s="51" t="inlineStr">
        <is>
          <t>Hyper Voice</t>
        </is>
      </c>
      <c r="F1733" s="46" t="n"/>
      <c r="G1733" s="51" t="inlineStr">
        <is>
          <t>Odor Sleuth</t>
        </is>
      </c>
      <c r="H1733" s="46" t="n"/>
      <c r="I1733" s="51" t="inlineStr">
        <is>
          <t>Quick Attack</t>
        </is>
      </c>
      <c r="J1733" s="46" t="n"/>
      <c r="K1733" s="50" t="inlineStr">
        <is>
          <t>Absorb</t>
        </is>
      </c>
      <c r="L1733" s="46" t="n"/>
      <c r="M1733" s="59" t="inlineStr">
        <is>
          <t>Razor Leaf</t>
        </is>
      </c>
      <c r="N1733" s="46" t="n"/>
      <c r="O1733" s="51" t="inlineStr">
        <is>
          <t>Tackle</t>
        </is>
      </c>
      <c r="P1733" s="46" t="n"/>
    </row>
    <row r="1734">
      <c r="E1734" s="50" t="inlineStr">
        <is>
          <t>Feint Attack</t>
        </is>
      </c>
      <c r="F1734" s="46" t="n"/>
      <c r="G1734" s="50" t="inlineStr">
        <is>
          <t>Assurance</t>
        </is>
      </c>
      <c r="H1734" s="46" t="n"/>
      <c r="I1734" s="66" t="inlineStr">
        <is>
          <t>Iron Tail</t>
        </is>
      </c>
      <c r="J1734" s="46" t="n"/>
      <c r="K1734" s="51" t="inlineStr">
        <is>
          <t>Nature Power</t>
        </is>
      </c>
      <c r="L1734" s="46" t="n"/>
      <c r="M1734" s="63" t="inlineStr">
        <is>
          <t>Extrasensory</t>
        </is>
      </c>
      <c r="N1734" s="46" t="n"/>
      <c r="O1734" s="51" t="inlineStr">
        <is>
          <t>Hyper Voice</t>
        </is>
      </c>
      <c r="P1734" s="46" t="n"/>
    </row>
    <row r="1735">
      <c r="E1735" s="51" t="inlineStr">
        <is>
          <t>Charm</t>
        </is>
      </c>
      <c r="F1735" s="46" t="n"/>
      <c r="G1735" s="52" t="inlineStr">
        <is>
          <t>Thunder Fang</t>
        </is>
      </c>
      <c r="H1735" s="46" t="n"/>
      <c r="I1735" s="50" t="inlineStr">
        <is>
          <t>Night Slash</t>
        </is>
      </c>
      <c r="J1735" s="46" t="n"/>
      <c r="K1735" s="59" t="inlineStr">
        <is>
          <t>Magical Leaf</t>
        </is>
      </c>
      <c r="L1735" s="46" t="n"/>
      <c r="M1735" s="51" t="inlineStr">
        <is>
          <t>Explosion</t>
        </is>
      </c>
      <c r="N1735" s="46" t="n"/>
      <c r="O1735" s="51" t="inlineStr">
        <is>
          <t>Roar</t>
        </is>
      </c>
      <c r="P1735" s="46" t="n"/>
    </row>
    <row r="1737" ht="20" customHeight="1">
      <c r="B1737" s="40" t="inlineStr">
        <is>
          <t>Pkmn Breeder</t>
        </is>
      </c>
      <c r="C1737" s="41" t="n"/>
      <c r="D1737" s="41" t="n"/>
      <c r="E1737" s="42" t="inlineStr">
        <is>
          <t>Pkmn Breeder Gabrielle (Rematch 3)</t>
        </is>
      </c>
      <c r="F1737" s="41" t="n"/>
      <c r="G1737" s="41" t="n"/>
      <c r="H1737" s="41" t="n"/>
      <c r="I1737" s="41" t="n"/>
      <c r="J1737" s="41" t="n"/>
      <c r="K1737" s="41" t="n"/>
      <c r="L1737" s="41" t="n"/>
      <c r="M1737" s="41" t="n"/>
      <c r="N1737" s="41" t="n"/>
      <c r="O1737" s="41" t="n"/>
      <c r="P1737" s="41" t="n"/>
      <c r="Q1737" s="41" t="n"/>
    </row>
    <row r="1738" ht="69" customHeight="1">
      <c r="E1738" s="43">
        <f>IFERROR(_xlfn.IMAGE("https://play.pokemonshowdown.com/sprites/gen5/delcatty.png"),"")</f>
        <v/>
      </c>
      <c r="G1738" s="43">
        <f>IFERROR(_xlfn.IMAGE("https://play.pokemonshowdown.com/sprites/gen5/mightyena.png"),"")</f>
        <v/>
      </c>
      <c r="I1738" s="43">
        <f>IFERROR(_xlfn.IMAGE("https://play.pokemonshowdown.com/sprites/gen5/linoone.png"),"")</f>
        <v/>
      </c>
      <c r="K1738" s="43">
        <f>IFERROR(_xlfn.IMAGE("https://play.pokemonshowdown.com/sprites/gen5/lombre.png"),"")</f>
        <v/>
      </c>
      <c r="M1738" s="43">
        <f>IFERROR(_xlfn.IMAGE("https://play.pokemonshowdown.com/sprites/gen5/nuzleaf.png"),"")</f>
        <v/>
      </c>
      <c r="O1738" s="43">
        <f>IFERROR(_xlfn.IMAGE("https://play.pokemonshowdown.com/sprites/gen5/swellow.png"),"")</f>
        <v/>
      </c>
    </row>
    <row r="1739">
      <c r="E1739" s="45" t="inlineStr">
        <is>
          <t>Lv 35 Delcatty</t>
        </is>
      </c>
      <c r="F1739" s="46" t="n"/>
      <c r="G1739" s="45" t="inlineStr">
        <is>
          <t>Lv 35 Mightyena</t>
        </is>
      </c>
      <c r="H1739" s="46" t="n"/>
      <c r="I1739" s="45" t="inlineStr">
        <is>
          <t>Lv 35 Linoone</t>
        </is>
      </c>
      <c r="J1739" s="46" t="n"/>
      <c r="K1739" s="45" t="inlineStr">
        <is>
          <t>Lv 35 Lombre</t>
        </is>
      </c>
      <c r="L1739" s="46" t="n"/>
      <c r="M1739" s="45" t="inlineStr">
        <is>
          <t>Lv 35 Nuzleaf</t>
        </is>
      </c>
      <c r="N1739" s="46" t="n"/>
      <c r="O1739" s="45" t="inlineStr">
        <is>
          <t>Lv 35 Swellow</t>
        </is>
      </c>
      <c r="P1739" s="46" t="n"/>
      <c r="Q1739" s="47" t="inlineStr">
        <is>
          <t>Pokémon</t>
        </is>
      </c>
    </row>
    <row r="1740">
      <c r="E1740" s="48" t="inlineStr">
        <is>
          <t>Jolly</t>
        </is>
      </c>
      <c r="F1740" s="48" t="inlineStr">
        <is>
          <t>Cute Charm</t>
        </is>
      </c>
      <c r="G1740" s="48" t="inlineStr">
        <is>
          <t>Adamant</t>
        </is>
      </c>
      <c r="H1740" s="48" t="inlineStr">
        <is>
          <t>Intimidate</t>
        </is>
      </c>
      <c r="I1740" s="48" t="inlineStr">
        <is>
          <t>Jolly</t>
        </is>
      </c>
      <c r="J1740" s="48" t="inlineStr">
        <is>
          <t>Gluttony</t>
        </is>
      </c>
      <c r="K1740" s="48" t="inlineStr">
        <is>
          <t>Modest</t>
        </is>
      </c>
      <c r="L1740" s="48" t="inlineStr">
        <is>
          <t>Swift Swim</t>
        </is>
      </c>
      <c r="M1740" s="48" t="inlineStr">
        <is>
          <t>Adamant</t>
        </is>
      </c>
      <c r="N1740" s="48" t="inlineStr">
        <is>
          <t>Chlorophyll</t>
        </is>
      </c>
      <c r="O1740" s="48" t="inlineStr">
        <is>
          <t>Adamant</t>
        </is>
      </c>
      <c r="P1740" s="48" t="inlineStr">
        <is>
          <t>Guts</t>
        </is>
      </c>
      <c r="Q1740" s="47" t="inlineStr">
        <is>
          <t>Nature / Ability</t>
        </is>
      </c>
    </row>
    <row r="1741">
      <c r="B1741" s="47" t="inlineStr">
        <is>
          <t>AI Flags:</t>
        </is>
      </c>
      <c r="E1741" s="49" t="inlineStr">
        <is>
          <t>(None)</t>
        </is>
      </c>
      <c r="F1741" s="46" t="n"/>
      <c r="G1741" s="49" t="inlineStr">
        <is>
          <t>(None)</t>
        </is>
      </c>
      <c r="H1741" s="46" t="n"/>
      <c r="I1741" s="49" t="inlineStr">
        <is>
          <t>(None)</t>
        </is>
      </c>
      <c r="J1741" s="46" t="n"/>
      <c r="K1741" s="49" t="inlineStr">
        <is>
          <t>(None)</t>
        </is>
      </c>
      <c r="L1741" s="46" t="n"/>
      <c r="M1741" s="49" t="inlineStr">
        <is>
          <t>(None)</t>
        </is>
      </c>
      <c r="N1741" s="46" t="n"/>
      <c r="O1741" s="49" t="inlineStr">
        <is>
          <t>(None)</t>
        </is>
      </c>
      <c r="P1741" s="46" t="n"/>
      <c r="Q1741" s="47" t="inlineStr">
        <is>
          <t>Item</t>
        </is>
      </c>
    </row>
    <row r="1742">
      <c r="B1742" s="44" t="inlineStr">
        <is>
          <t>Smart Trainer</t>
        </is>
      </c>
      <c r="E1742" s="51" t="inlineStr">
        <is>
          <t>Fake Out</t>
        </is>
      </c>
      <c r="F1742" s="46" t="n"/>
      <c r="G1742" s="50" t="inlineStr">
        <is>
          <t>Bite</t>
        </is>
      </c>
      <c r="H1742" s="46" t="n"/>
      <c r="I1742" s="51" t="inlineStr">
        <is>
          <t>Quick Attack</t>
        </is>
      </c>
      <c r="J1742" s="46" t="n"/>
      <c r="K1742" s="50" t="inlineStr">
        <is>
          <t>Absorb</t>
        </is>
      </c>
      <c r="L1742" s="46" t="n"/>
      <c r="M1742" s="50" t="inlineStr">
        <is>
          <t>Feint Attack</t>
        </is>
      </c>
      <c r="N1742" s="46" t="n"/>
      <c r="O1742" s="51" t="inlineStr">
        <is>
          <t>Whirlwind</t>
        </is>
      </c>
      <c r="P1742" s="46" t="n"/>
      <c r="Q1742" s="47" t="inlineStr">
        <is>
          <t>Moves</t>
        </is>
      </c>
    </row>
    <row r="1743">
      <c r="E1743" s="51" t="inlineStr">
        <is>
          <t>Assist</t>
        </is>
      </c>
      <c r="F1743" s="46" t="n"/>
      <c r="G1743" s="51" t="inlineStr">
        <is>
          <t>Odor Sleuth</t>
        </is>
      </c>
      <c r="H1743" s="46" t="n"/>
      <c r="I1743" s="66" t="inlineStr">
        <is>
          <t>Iron Tail</t>
        </is>
      </c>
      <c r="J1743" s="46" t="n"/>
      <c r="K1743" s="51" t="inlineStr">
        <is>
          <t>Nature Power</t>
        </is>
      </c>
      <c r="L1743" s="46" t="n"/>
      <c r="M1743" s="59" t="inlineStr">
        <is>
          <t>Razor Leaf</t>
        </is>
      </c>
      <c r="N1743" s="46" t="n"/>
      <c r="O1743" s="51" t="inlineStr">
        <is>
          <t>Quick Attack</t>
        </is>
      </c>
      <c r="P1743" s="46" t="n"/>
    </row>
    <row r="1744">
      <c r="E1744" s="51" t="inlineStr">
        <is>
          <t>Sing</t>
        </is>
      </c>
      <c r="F1744" s="46" t="n"/>
      <c r="G1744" s="50" t="inlineStr">
        <is>
          <t>Assurance</t>
        </is>
      </c>
      <c r="H1744" s="46" t="n"/>
      <c r="I1744" s="50" t="inlineStr">
        <is>
          <t>Night Slash</t>
        </is>
      </c>
      <c r="J1744" s="46" t="n"/>
      <c r="K1744" s="59" t="inlineStr">
        <is>
          <t>Magical Leaf</t>
        </is>
      </c>
      <c r="L1744" s="46" t="n"/>
      <c r="M1744" s="63" t="inlineStr">
        <is>
          <t>Extrasensory</t>
        </is>
      </c>
      <c r="N1744" s="46" t="n"/>
      <c r="O1744" s="60" t="inlineStr">
        <is>
          <t>Aerial Ace</t>
        </is>
      </c>
      <c r="P1744" s="46" t="n"/>
    </row>
    <row r="1745">
      <c r="E1745" s="51" t="inlineStr">
        <is>
          <t>Copycat</t>
        </is>
      </c>
      <c r="F1745" s="46" t="n"/>
      <c r="G1745" s="52" t="inlineStr">
        <is>
          <t>Thunder Fang</t>
        </is>
      </c>
      <c r="H1745" s="46" t="n"/>
      <c r="I1745" s="51" t="inlineStr">
        <is>
          <t>Fury Swipes</t>
        </is>
      </c>
      <c r="J1745" s="46" t="n"/>
      <c r="K1745" s="61" t="inlineStr">
        <is>
          <t>Bubble Beam</t>
        </is>
      </c>
      <c r="L1745" s="46" t="n"/>
      <c r="M1745" s="51" t="inlineStr">
        <is>
          <t>Explosion</t>
        </is>
      </c>
      <c r="N1745" s="46" t="n"/>
      <c r="O1745" s="51" t="inlineStr">
        <is>
          <t>Endeavor</t>
        </is>
      </c>
      <c r="P1745" s="46" t="n"/>
    </row>
    <row r="1747" ht="20" customHeight="1">
      <c r="B1747" s="40" t="inlineStr">
        <is>
          <t>Pkmn Breeder</t>
        </is>
      </c>
      <c r="C1747" s="41" t="n"/>
      <c r="D1747" s="41" t="n"/>
      <c r="E1747" s="42" t="inlineStr">
        <is>
          <t>Pkmn Breeder Gabrielle (Rematch 4)</t>
        </is>
      </c>
      <c r="F1747" s="41" t="n"/>
      <c r="G1747" s="41" t="n"/>
      <c r="H1747" s="41" t="n"/>
      <c r="I1747" s="41" t="n"/>
      <c r="J1747" s="41" t="n"/>
      <c r="K1747" s="41" t="n"/>
      <c r="L1747" s="41" t="n"/>
      <c r="M1747" s="41" t="n"/>
      <c r="N1747" s="41" t="n"/>
      <c r="O1747" s="41" t="n"/>
      <c r="P1747" s="41" t="n"/>
      <c r="Q1747" s="41" t="n"/>
    </row>
    <row r="1748" ht="69" customHeight="1">
      <c r="E1748" s="43">
        <f>IFERROR(_xlfn.IMAGE("https://play.pokemonshowdown.com/sprites/gen5/delcatty.png"),"")</f>
        <v/>
      </c>
      <c r="G1748" s="43">
        <f>IFERROR(_xlfn.IMAGE("https://play.pokemonshowdown.com/sprites/gen5/mightyena.png"),"")</f>
        <v/>
      </c>
      <c r="I1748" s="43">
        <f>IFERROR(_xlfn.IMAGE("https://play.pokemonshowdown.com/sprites/gen5/linoone.png"),"")</f>
        <v/>
      </c>
      <c r="K1748" s="43">
        <f>IFERROR(_xlfn.IMAGE("https://play.pokemonshowdown.com/sprites/gen5/ludicolo.png"),"")</f>
        <v/>
      </c>
      <c r="M1748" s="43">
        <f>IFERROR(_xlfn.IMAGE("https://play.pokemonshowdown.com/sprites/gen5/shiftry.png"),"")</f>
        <v/>
      </c>
      <c r="O1748" s="43">
        <f>IFERROR(_xlfn.IMAGE("https://play.pokemonshowdown.com/sprites/gen5/swellow.png"),"")</f>
        <v/>
      </c>
    </row>
    <row r="1749">
      <c r="E1749" s="45" t="inlineStr">
        <is>
          <t>Lv 37 Delcatty</t>
        </is>
      </c>
      <c r="F1749" s="46" t="n"/>
      <c r="G1749" s="45" t="inlineStr">
        <is>
          <t>Lv 37 Mightyena</t>
        </is>
      </c>
      <c r="H1749" s="46" t="n"/>
      <c r="I1749" s="45" t="inlineStr">
        <is>
          <t>Lv 37 Linoone</t>
        </is>
      </c>
      <c r="J1749" s="46" t="n"/>
      <c r="K1749" s="45" t="inlineStr">
        <is>
          <t>Lv 37 Ludicolo</t>
        </is>
      </c>
      <c r="L1749" s="46" t="n"/>
      <c r="M1749" s="45" t="inlineStr">
        <is>
          <t>Lv 37 Shiftry</t>
        </is>
      </c>
      <c r="N1749" s="46" t="n"/>
      <c r="O1749" s="45" t="inlineStr">
        <is>
          <t>Lv 37 Swellow</t>
        </is>
      </c>
      <c r="P1749" s="46" t="n"/>
      <c r="Q1749" s="47" t="inlineStr">
        <is>
          <t>Pokémon</t>
        </is>
      </c>
    </row>
    <row r="1750">
      <c r="E1750" s="48" t="inlineStr">
        <is>
          <t>Jolly</t>
        </is>
      </c>
      <c r="F1750" s="48" t="inlineStr">
        <is>
          <t>Cute Charm</t>
        </is>
      </c>
      <c r="G1750" s="48" t="inlineStr">
        <is>
          <t>Adamant</t>
        </is>
      </c>
      <c r="H1750" s="48" t="inlineStr">
        <is>
          <t>Intimidate</t>
        </is>
      </c>
      <c r="I1750" s="48" t="inlineStr">
        <is>
          <t>Jolly</t>
        </is>
      </c>
      <c r="J1750" s="48" t="inlineStr">
        <is>
          <t>Gluttony</t>
        </is>
      </c>
      <c r="K1750" s="48" t="inlineStr">
        <is>
          <t>Modest</t>
        </is>
      </c>
      <c r="L1750" s="48" t="inlineStr">
        <is>
          <t>Swift Swim</t>
        </is>
      </c>
      <c r="M1750" s="48" t="inlineStr">
        <is>
          <t>Adamant</t>
        </is>
      </c>
      <c r="N1750" s="48" t="inlineStr">
        <is>
          <t>Chlorophyll</t>
        </is>
      </c>
      <c r="O1750" s="48" t="inlineStr">
        <is>
          <t>Adamant</t>
        </is>
      </c>
      <c r="P1750" s="48" t="inlineStr">
        <is>
          <t>Guts</t>
        </is>
      </c>
      <c r="Q1750" s="47" t="inlineStr">
        <is>
          <t>Nature / Ability</t>
        </is>
      </c>
    </row>
    <row r="1751">
      <c r="B1751" s="47" t="inlineStr">
        <is>
          <t>AI Flags:</t>
        </is>
      </c>
      <c r="E1751" s="49" t="inlineStr">
        <is>
          <t>(None)</t>
        </is>
      </c>
      <c r="F1751" s="46" t="n"/>
      <c r="G1751" s="49" t="inlineStr">
        <is>
          <t>(None)</t>
        </is>
      </c>
      <c r="H1751" s="46" t="n"/>
      <c r="I1751" s="49" t="inlineStr">
        <is>
          <t>(None)</t>
        </is>
      </c>
      <c r="J1751" s="46" t="n"/>
      <c r="K1751" s="49" t="inlineStr">
        <is>
          <t>(None)</t>
        </is>
      </c>
      <c r="L1751" s="46" t="n"/>
      <c r="M1751" s="49" t="inlineStr">
        <is>
          <t>(None)</t>
        </is>
      </c>
      <c r="N1751" s="46" t="n"/>
      <c r="O1751" s="49" t="inlineStr">
        <is>
          <t>(None)</t>
        </is>
      </c>
      <c r="P1751" s="46" t="n"/>
      <c r="Q1751" s="47" t="inlineStr">
        <is>
          <t>Item</t>
        </is>
      </c>
    </row>
    <row r="1752">
      <c r="B1752" s="44" t="inlineStr">
        <is>
          <t>Smart Trainer</t>
        </is>
      </c>
      <c r="E1752" s="51" t="inlineStr">
        <is>
          <t>Fake Out</t>
        </is>
      </c>
      <c r="F1752" s="46" t="n"/>
      <c r="G1752" s="51" t="inlineStr">
        <is>
          <t>Odor Sleuth</t>
        </is>
      </c>
      <c r="H1752" s="46" t="n"/>
      <c r="I1752" s="51" t="inlineStr">
        <is>
          <t>Quick Attack</t>
        </is>
      </c>
      <c r="J1752" s="46" t="n"/>
      <c r="K1752" s="58" t="inlineStr">
        <is>
          <t>Fire Punch</t>
        </is>
      </c>
      <c r="L1752" s="46" t="n"/>
      <c r="M1752" s="50" t="inlineStr">
        <is>
          <t>Crunch</t>
        </is>
      </c>
      <c r="N1752" s="46" t="n"/>
      <c r="O1752" s="51" t="inlineStr">
        <is>
          <t>Whirlwind</t>
        </is>
      </c>
      <c r="P1752" s="46" t="n"/>
      <c r="Q1752" s="47" t="inlineStr">
        <is>
          <t>Moves</t>
        </is>
      </c>
    </row>
    <row r="1753">
      <c r="E1753" s="51" t="inlineStr">
        <is>
          <t>Assist</t>
        </is>
      </c>
      <c r="F1753" s="46" t="n"/>
      <c r="G1753" s="50" t="inlineStr">
        <is>
          <t>Assurance</t>
        </is>
      </c>
      <c r="H1753" s="46" t="n"/>
      <c r="I1753" s="66" t="inlineStr">
        <is>
          <t>Iron Tail</t>
        </is>
      </c>
      <c r="J1753" s="46" t="n"/>
      <c r="K1753" s="52" t="inlineStr">
        <is>
          <t>Thunder Punch</t>
        </is>
      </c>
      <c r="L1753" s="46" t="n"/>
      <c r="M1753" s="51" t="inlineStr">
        <is>
          <t>Whirlwind</t>
        </is>
      </c>
      <c r="N1753" s="46" t="n"/>
      <c r="O1753" s="51" t="inlineStr">
        <is>
          <t>Quick Attack</t>
        </is>
      </c>
      <c r="P1753" s="46" t="n"/>
    </row>
    <row r="1754">
      <c r="E1754" s="51" t="inlineStr">
        <is>
          <t>Sing</t>
        </is>
      </c>
      <c r="F1754" s="46" t="n"/>
      <c r="G1754" s="52" t="inlineStr">
        <is>
          <t>Thunder Fang</t>
        </is>
      </c>
      <c r="H1754" s="46" t="n"/>
      <c r="I1754" s="50" t="inlineStr">
        <is>
          <t>Night Slash</t>
        </is>
      </c>
      <c r="J1754" s="46" t="n"/>
      <c r="K1754" s="59" t="inlineStr">
        <is>
          <t>Energy Ball</t>
        </is>
      </c>
      <c r="L1754" s="46" t="n"/>
      <c r="M1754" s="51" t="inlineStr">
        <is>
          <t>Explosion</t>
        </is>
      </c>
      <c r="N1754" s="46" t="n"/>
      <c r="O1754" s="60" t="inlineStr">
        <is>
          <t>Aerial Ace</t>
        </is>
      </c>
      <c r="P1754" s="46" t="n"/>
    </row>
    <row r="1755">
      <c r="E1755" s="51" t="inlineStr">
        <is>
          <t>Copycat</t>
        </is>
      </c>
      <c r="F1755" s="46" t="n"/>
      <c r="G1755" s="55" t="inlineStr">
        <is>
          <t>Poison Fang</t>
        </is>
      </c>
      <c r="H1755" s="46" t="n"/>
      <c r="I1755" s="51" t="inlineStr">
        <is>
          <t>Fury Swipes</t>
        </is>
      </c>
      <c r="J1755" s="46" t="n"/>
      <c r="K1755" s="64" t="inlineStr">
        <is>
          <t>Ice Punch</t>
        </is>
      </c>
      <c r="L1755" s="46" t="n"/>
      <c r="M1755" s="58" t="inlineStr">
        <is>
          <t>Heat Wave</t>
        </is>
      </c>
      <c r="N1755" s="46" t="n"/>
      <c r="O1755" s="51" t="inlineStr">
        <is>
          <t>Endeavor</t>
        </is>
      </c>
      <c r="P1755" s="46" t="n"/>
    </row>
    <row r="1757" ht="20" customHeight="1">
      <c r="B1757" s="40" t="inlineStr">
        <is>
          <t>Cooltrainer</t>
        </is>
      </c>
      <c r="C1757" s="41" t="n"/>
      <c r="D1757" s="41" t="n"/>
      <c r="E1757" s="42" t="inlineStr">
        <is>
          <t>Cooltrainer George</t>
        </is>
      </c>
      <c r="F1757" s="41" t="n"/>
      <c r="G1757" s="41" t="n"/>
      <c r="H1757" s="41" t="n"/>
      <c r="I1757" s="41" t="n"/>
      <c r="J1757" s="41" t="n"/>
      <c r="K1757" s="41" t="n"/>
      <c r="L1757" s="41" t="n"/>
      <c r="M1757" s="41" t="n"/>
      <c r="N1757" s="41" t="n"/>
      <c r="O1757" s="41" t="n"/>
      <c r="P1757" s="41" t="n"/>
      <c r="Q1757" s="41" t="n"/>
    </row>
    <row r="1758" ht="69" customHeight="1">
      <c r="E1758" s="43">
        <f>IFERROR(_xlfn.IMAGE("https://play.pokemonshowdown.com/sprites/gen5/slakoth.png"),"")</f>
        <v/>
      </c>
      <c r="Q1758" s="44" t="inlineStr">
        <is>
          <t>Items: Hyper Potion</t>
        </is>
      </c>
    </row>
    <row r="1759">
      <c r="E1759" s="45" t="inlineStr">
        <is>
          <t>Lv 26 Slakoth</t>
        </is>
      </c>
      <c r="F1759" s="46" t="n"/>
      <c r="Q1759" s="47" t="inlineStr">
        <is>
          <t>Pokémon</t>
        </is>
      </c>
    </row>
    <row r="1760">
      <c r="E1760" s="48" t="inlineStr">
        <is>
          <t>Modest</t>
        </is>
      </c>
      <c r="F1760" s="48" t="inlineStr">
        <is>
          <t>Truant</t>
        </is>
      </c>
      <c r="Q1760" s="47" t="inlineStr">
        <is>
          <t>Nature / Ability</t>
        </is>
      </c>
    </row>
    <row r="1761">
      <c r="B1761" s="47" t="inlineStr">
        <is>
          <t>AI Flags:</t>
        </is>
      </c>
      <c r="E1761" s="49" t="inlineStr">
        <is>
          <t>Sitrus Berry</t>
        </is>
      </c>
      <c r="F1761" s="46" t="n"/>
      <c r="Q1761" s="47" t="inlineStr">
        <is>
          <t>Item</t>
        </is>
      </c>
    </row>
    <row r="1762">
      <c r="B1762" s="44" t="inlineStr">
        <is>
          <t>Smart Trainer</t>
        </is>
      </c>
      <c r="E1762" s="51" t="inlineStr">
        <is>
          <t>Slack Off</t>
        </is>
      </c>
      <c r="F1762" s="46" t="n"/>
      <c r="Q1762" s="47" t="inlineStr">
        <is>
          <t>Moves</t>
        </is>
      </c>
    </row>
    <row r="1763">
      <c r="E1763" s="65" t="inlineStr">
        <is>
          <t>Counter</t>
        </is>
      </c>
      <c r="F1763" s="46" t="n"/>
    </row>
    <row r="1764">
      <c r="E1764" s="67" t="inlineStr">
        <is>
          <t>Shadow Ball</t>
        </is>
      </c>
      <c r="F1764" s="46" t="n"/>
    </row>
    <row r="1765">
      <c r="E1765" s="56" t="inlineStr">
        <is>
          <t>-</t>
        </is>
      </c>
      <c r="F1765" s="46" t="n"/>
    </row>
    <row r="1767" ht="20" customHeight="1">
      <c r="B1767" s="40" t="inlineStr">
        <is>
          <t>Twins</t>
        </is>
      </c>
      <c r="C1767" s="41" t="n"/>
      <c r="D1767" s="41" t="n"/>
      <c r="E1767" s="42" t="inlineStr">
        <is>
          <t>Twins Gina &amp; Mia (Rematch 1)</t>
        </is>
      </c>
      <c r="F1767" s="41" t="n"/>
      <c r="G1767" s="41" t="n"/>
      <c r="H1767" s="41" t="n"/>
      <c r="I1767" s="41" t="n"/>
      <c r="J1767" s="41" t="n"/>
      <c r="K1767" s="41" t="n"/>
      <c r="L1767" s="41" t="n"/>
      <c r="M1767" s="41" t="n"/>
      <c r="N1767" s="41" t="n"/>
      <c r="O1767" s="41" t="n"/>
      <c r="P1767" s="41" t="n"/>
      <c r="Q1767" s="41" t="n"/>
    </row>
    <row r="1768" ht="69" customHeight="1">
      <c r="E1768" s="43">
        <f>IFERROR(_xlfn.IMAGE("https://play.pokemonshowdown.com/sprites/gen5/duskull.png"),"")</f>
        <v/>
      </c>
      <c r="G1768" s="43">
        <f>IFERROR(_xlfn.IMAGE("https://play.pokemonshowdown.com/sprites/gen5/shroomish.png"),"")</f>
        <v/>
      </c>
      <c r="Q1768" s="44" t="inlineStr">
        <is>
          <t>DOUBLE BATTLE</t>
        </is>
      </c>
    </row>
    <row r="1769">
      <c r="E1769" s="45" t="inlineStr">
        <is>
          <t>Lv 10 Duskull</t>
        </is>
      </c>
      <c r="F1769" s="46" t="n"/>
      <c r="G1769" s="45" t="inlineStr">
        <is>
          <t>Lv 10 Shroomish</t>
        </is>
      </c>
      <c r="H1769" s="46" t="n"/>
      <c r="Q1769" s="47" t="inlineStr">
        <is>
          <t>Pokémon</t>
        </is>
      </c>
    </row>
    <row r="1770">
      <c r="E1770" s="48" t="inlineStr">
        <is>
          <t>Modest</t>
        </is>
      </c>
      <c r="F1770" s="48" t="inlineStr">
        <is>
          <t>Levitate</t>
        </is>
      </c>
      <c r="G1770" s="48" t="inlineStr">
        <is>
          <t>Modest</t>
        </is>
      </c>
      <c r="H1770" s="48" t="inlineStr">
        <is>
          <t>Poison Heal</t>
        </is>
      </c>
      <c r="Q1770" s="47" t="inlineStr">
        <is>
          <t>Nature / Ability</t>
        </is>
      </c>
    </row>
    <row r="1771">
      <c r="B1771" s="47" t="inlineStr">
        <is>
          <t>AI Flags:</t>
        </is>
      </c>
      <c r="E1771" s="49" t="inlineStr">
        <is>
          <t>(None)</t>
        </is>
      </c>
      <c r="F1771" s="46" t="n"/>
      <c r="G1771" s="49" t="inlineStr">
        <is>
          <t>(None)</t>
        </is>
      </c>
      <c r="H1771" s="46" t="n"/>
      <c r="Q1771" s="47" t="inlineStr">
        <is>
          <t>Item</t>
        </is>
      </c>
    </row>
    <row r="1772">
      <c r="B1772" s="44" t="inlineStr">
        <is>
          <t>Smart Trainer</t>
        </is>
      </c>
      <c r="E1772" s="67" t="inlineStr">
        <is>
          <t>Night Shade</t>
        </is>
      </c>
      <c r="F1772" s="46" t="n"/>
      <c r="G1772" s="50" t="inlineStr">
        <is>
          <t>Absorb</t>
        </is>
      </c>
      <c r="H1772" s="46" t="n"/>
      <c r="Q1772" s="47" t="inlineStr">
        <is>
          <t>Moves</t>
        </is>
      </c>
    </row>
    <row r="1773">
      <c r="E1773" s="51" t="inlineStr">
        <is>
          <t>Disable</t>
        </is>
      </c>
      <c r="F1773" s="46" t="n"/>
      <c r="G1773" s="59" t="inlineStr">
        <is>
          <t>Leech Seed</t>
        </is>
      </c>
      <c r="H1773" s="46" t="n"/>
    </row>
    <row r="1774">
      <c r="E1774" s="56" t="inlineStr">
        <is>
          <t>-</t>
        </is>
      </c>
      <c r="F1774" s="46" t="n"/>
      <c r="G1774" s="56" t="inlineStr">
        <is>
          <t>-</t>
        </is>
      </c>
      <c r="H1774" s="46" t="n"/>
    </row>
    <row r="1775">
      <c r="E1775" s="56" t="inlineStr">
        <is>
          <t>-</t>
        </is>
      </c>
      <c r="F1775" s="46" t="n"/>
      <c r="G1775" s="56" t="inlineStr">
        <is>
          <t>-</t>
        </is>
      </c>
      <c r="H1775" s="46" t="n"/>
    </row>
    <row r="1777" ht="20" customHeight="1">
      <c r="B1777" s="40" t="inlineStr">
        <is>
          <t>Arena Tycoon</t>
        </is>
      </c>
      <c r="C1777" s="41" t="n"/>
      <c r="D1777" s="41" t="n"/>
      <c r="E1777" s="42" t="inlineStr">
        <is>
          <t>Arena Tycoon Greta</t>
        </is>
      </c>
      <c r="F1777" s="41" t="n"/>
      <c r="G1777" s="41" t="n"/>
      <c r="H1777" s="41" t="n"/>
      <c r="I1777" s="41" t="n"/>
      <c r="J1777" s="41" t="n"/>
      <c r="K1777" s="41" t="n"/>
      <c r="L1777" s="41" t="n"/>
      <c r="M1777" s="41" t="n"/>
      <c r="N1777" s="41" t="n"/>
      <c r="O1777" s="41" t="n"/>
      <c r="P1777" s="41" t="n"/>
      <c r="Q1777" s="41" t="n"/>
    </row>
    <row r="1778" ht="69" customHeight="1">
      <c r="E1778" s="43">
        <f>IFERROR(_xlfn.IMAGE("https://play.pokemonshowdown.com/sprites/gen5/beldum.png"),"")</f>
        <v/>
      </c>
    </row>
    <row r="1779">
      <c r="E1779" s="45" t="inlineStr">
        <is>
          <t>Lv 5 Beldum</t>
        </is>
      </c>
      <c r="F1779" s="46" t="n"/>
      <c r="Q1779" s="47" t="inlineStr">
        <is>
          <t>Pokémon</t>
        </is>
      </c>
    </row>
    <row r="1780">
      <c r="E1780" s="48" t="inlineStr">
        <is>
          <t>Adamant</t>
        </is>
      </c>
      <c r="F1780" s="48" t="inlineStr">
        <is>
          <t>Clear Body</t>
        </is>
      </c>
      <c r="Q1780" s="47" t="inlineStr">
        <is>
          <t>Nature / Ability</t>
        </is>
      </c>
    </row>
    <row r="1781">
      <c r="B1781" s="47" t="inlineStr">
        <is>
          <t>AI Flags:</t>
        </is>
      </c>
      <c r="E1781" s="49" t="inlineStr">
        <is>
          <t>(None)</t>
        </is>
      </c>
      <c r="F1781" s="46" t="n"/>
      <c r="Q1781" s="47" t="inlineStr">
        <is>
          <t>Item</t>
        </is>
      </c>
    </row>
    <row r="1782">
      <c r="B1782" s="44" t="inlineStr">
        <is>
          <t>Smart Trainer</t>
        </is>
      </c>
      <c r="E1782" s="51" t="inlineStr">
        <is>
          <t>Take Down</t>
        </is>
      </c>
      <c r="F1782" s="46" t="n"/>
      <c r="Q1782" s="47" t="inlineStr">
        <is>
          <t>Moves</t>
        </is>
      </c>
    </row>
    <row r="1783">
      <c r="E1783" s="56" t="inlineStr">
        <is>
          <t>-</t>
        </is>
      </c>
      <c r="F1783" s="46" t="n"/>
    </row>
    <row r="1784">
      <c r="E1784" s="56" t="inlineStr">
        <is>
          <t>-</t>
        </is>
      </c>
      <c r="F1784" s="46" t="n"/>
    </row>
    <row r="1785">
      <c r="E1785" s="56" t="inlineStr">
        <is>
          <t>-</t>
        </is>
      </c>
      <c r="F1785" s="46" t="n"/>
    </row>
    <row r="1787" ht="20" customHeight="1">
      <c r="B1787" s="40" t="inlineStr">
        <is>
          <t>Team Magma</t>
        </is>
      </c>
      <c r="C1787" s="41" t="n"/>
      <c r="D1787" s="41" t="n"/>
      <c r="E1787" s="42" t="inlineStr">
        <is>
          <t>Team Magma Grunt</t>
        </is>
      </c>
      <c r="F1787" s="41" t="n"/>
      <c r="G1787" s="41" t="n"/>
      <c r="H1787" s="41" t="n"/>
      <c r="I1787" s="41" t="n"/>
      <c r="J1787" s="41" t="n"/>
      <c r="K1787" s="41" t="n"/>
      <c r="L1787" s="41" t="n"/>
      <c r="M1787" s="41" t="n"/>
      <c r="N1787" s="41" t="n"/>
      <c r="O1787" s="41" t="n"/>
      <c r="P1787" s="41" t="n"/>
      <c r="Q1787" s="41" t="n"/>
    </row>
    <row r="1788" ht="69" customHeight="1">
      <c r="E1788" s="43">
        <f>IFERROR(_xlfn.IMAGE("https://play.pokemonshowdown.com/sprites/gen5/wailmer.png"),"")</f>
        <v/>
      </c>
      <c r="G1788" s="43">
        <f>IFERROR(_xlfn.IMAGE("https://play.pokemonshowdown.com/sprites/gen5/zubat.png"),"")</f>
        <v/>
      </c>
    </row>
    <row r="1789">
      <c r="E1789" s="45" t="inlineStr">
        <is>
          <t>Lv 31 Wailmer</t>
        </is>
      </c>
      <c r="F1789" s="46" t="n"/>
      <c r="G1789" s="45" t="inlineStr">
        <is>
          <t>Lv 31 Zubat</t>
        </is>
      </c>
      <c r="H1789" s="46" t="n"/>
      <c r="Q1789" s="47" t="inlineStr">
        <is>
          <t>Pokémon</t>
        </is>
      </c>
    </row>
    <row r="1790">
      <c r="E1790" s="48" t="inlineStr">
        <is>
          <t>Adamant</t>
        </is>
      </c>
      <c r="F1790" s="48" t="inlineStr">
        <is>
          <t>Pressure</t>
        </is>
      </c>
      <c r="G1790" s="48" t="inlineStr">
        <is>
          <t>Adamant</t>
        </is>
      </c>
      <c r="H1790" s="48" t="inlineStr">
        <is>
          <t>Inner Focus</t>
        </is>
      </c>
      <c r="Q1790" s="47" t="inlineStr">
        <is>
          <t>Nature / Ability</t>
        </is>
      </c>
    </row>
    <row r="1791">
      <c r="B1791" s="47" t="inlineStr">
        <is>
          <t>AI Flags:</t>
        </is>
      </c>
      <c r="E1791" s="49" t="inlineStr">
        <is>
          <t>(None)</t>
        </is>
      </c>
      <c r="F1791" s="46" t="n"/>
      <c r="G1791" s="49" t="inlineStr">
        <is>
          <t>(None)</t>
        </is>
      </c>
      <c r="H1791" s="46" t="n"/>
      <c r="Q1791" s="47" t="inlineStr">
        <is>
          <t>Item</t>
        </is>
      </c>
    </row>
    <row r="1792">
      <c r="B1792" s="44" t="inlineStr">
        <is>
          <t>Smart Trainer</t>
        </is>
      </c>
      <c r="E1792" s="51" t="inlineStr">
        <is>
          <t>Hyper Voice</t>
        </is>
      </c>
      <c r="F1792" s="46" t="n"/>
      <c r="G1792" s="66" t="inlineStr">
        <is>
          <t>Steel Wing</t>
        </is>
      </c>
      <c r="H1792" s="46" t="n"/>
      <c r="Q1792" s="47" t="inlineStr">
        <is>
          <t>Moves</t>
        </is>
      </c>
    </row>
    <row r="1793">
      <c r="E1793" s="51" t="inlineStr">
        <is>
          <t>Roar</t>
        </is>
      </c>
      <c r="F1793" s="46" t="n"/>
      <c r="G1793" s="50" t="inlineStr">
        <is>
          <t>Bite</t>
        </is>
      </c>
      <c r="H1793" s="46" t="n"/>
    </row>
    <row r="1794">
      <c r="E1794" s="55" t="inlineStr">
        <is>
          <t>Swallow</t>
        </is>
      </c>
      <c r="F1794" s="46" t="n"/>
      <c r="G1794" s="60" t="inlineStr">
        <is>
          <t>Aerial Ace</t>
        </is>
      </c>
      <c r="H1794" s="46" t="n"/>
    </row>
    <row r="1795">
      <c r="E1795" s="61" t="inlineStr">
        <is>
          <t>Dive</t>
        </is>
      </c>
      <c r="F1795" s="46" t="n"/>
      <c r="G1795" s="55" t="inlineStr">
        <is>
          <t>Poison Jab</t>
        </is>
      </c>
      <c r="H1795" s="46" t="n"/>
    </row>
    <row r="1797" ht="20" customHeight="1">
      <c r="B1797" s="40" t="inlineStr">
        <is>
          <t>Lass</t>
        </is>
      </c>
      <c r="C1797" s="41" t="n"/>
      <c r="D1797" s="41" t="n"/>
      <c r="E1797" s="42" t="inlineStr">
        <is>
          <t>Lass Haley (Rematch 1)</t>
        </is>
      </c>
      <c r="F1797" s="41" t="n"/>
      <c r="G1797" s="41" t="n"/>
      <c r="H1797" s="41" t="n"/>
      <c r="I1797" s="41" t="n"/>
      <c r="J1797" s="41" t="n"/>
      <c r="K1797" s="41" t="n"/>
      <c r="L1797" s="41" t="n"/>
      <c r="M1797" s="41" t="n"/>
      <c r="N1797" s="41" t="n"/>
      <c r="O1797" s="41" t="n"/>
      <c r="P1797" s="41" t="n"/>
      <c r="Q1797" s="41" t="n"/>
    </row>
    <row r="1798" ht="69" customHeight="1">
      <c r="E1798" s="43">
        <f>IFERROR(_xlfn.IMAGE("https://play.pokemonshowdown.com/sprites/gen5/lombre.png"),"")</f>
        <v/>
      </c>
      <c r="G1798" s="43">
        <f>IFERROR(_xlfn.IMAGE("https://play.pokemonshowdown.com/sprites/gen5/shroomish.png"),"")</f>
        <v/>
      </c>
    </row>
    <row r="1799">
      <c r="E1799" s="45" t="inlineStr">
        <is>
          <t>Lv 26 Lombre</t>
        </is>
      </c>
      <c r="F1799" s="46" t="n"/>
      <c r="G1799" s="45" t="inlineStr">
        <is>
          <t>Lv 26 Shroomish</t>
        </is>
      </c>
      <c r="H1799" s="46" t="n"/>
      <c r="Q1799" s="47" t="inlineStr">
        <is>
          <t>Pokémon</t>
        </is>
      </c>
    </row>
    <row r="1800">
      <c r="E1800" s="48" t="inlineStr">
        <is>
          <t>Modest</t>
        </is>
      </c>
      <c r="F1800" s="48" t="inlineStr">
        <is>
          <t>Swift Swim</t>
        </is>
      </c>
      <c r="G1800" s="48" t="inlineStr">
        <is>
          <t>Adamant</t>
        </is>
      </c>
      <c r="H1800" s="48" t="inlineStr">
        <is>
          <t>Poison Heal</t>
        </is>
      </c>
      <c r="Q1800" s="47" t="inlineStr">
        <is>
          <t>Nature / Ability</t>
        </is>
      </c>
    </row>
    <row r="1801">
      <c r="B1801" s="47" t="inlineStr">
        <is>
          <t>AI Flags:</t>
        </is>
      </c>
      <c r="E1801" s="49" t="inlineStr">
        <is>
          <t>(None)</t>
        </is>
      </c>
      <c r="F1801" s="46" t="n"/>
      <c r="G1801" s="49" t="inlineStr">
        <is>
          <t>(None)</t>
        </is>
      </c>
      <c r="H1801" s="46" t="n"/>
      <c r="Q1801" s="47" t="inlineStr">
        <is>
          <t>Item</t>
        </is>
      </c>
    </row>
    <row r="1802">
      <c r="B1802" s="44" t="inlineStr">
        <is>
          <t>Smart Trainer</t>
        </is>
      </c>
      <c r="E1802" s="59" t="inlineStr">
        <is>
          <t>Razor Leaf</t>
        </is>
      </c>
      <c r="F1802" s="46" t="n"/>
      <c r="G1802" s="59" t="inlineStr">
        <is>
          <t>Mega Drain</t>
        </is>
      </c>
      <c r="H1802" s="46" t="n"/>
      <c r="Q1802" s="47" t="inlineStr">
        <is>
          <t>Moves</t>
        </is>
      </c>
    </row>
    <row r="1803">
      <c r="E1803" s="61" t="inlineStr">
        <is>
          <t>Water Gun</t>
        </is>
      </c>
      <c r="F1803" s="46" t="n"/>
      <c r="G1803" s="51" t="inlineStr">
        <is>
          <t>Take Down</t>
        </is>
      </c>
      <c r="H1803" s="46" t="n"/>
    </row>
    <row r="1804">
      <c r="E1804" s="50" t="inlineStr">
        <is>
          <t>Absorb</t>
        </is>
      </c>
      <c r="F1804" s="46" t="n"/>
      <c r="G1804" s="59" t="inlineStr">
        <is>
          <t>Stun Spore</t>
        </is>
      </c>
      <c r="H1804" s="46" t="n"/>
    </row>
    <row r="1805">
      <c r="E1805" s="51" t="inlineStr">
        <is>
          <t>Nature Power</t>
        </is>
      </c>
      <c r="F1805" s="46" t="n"/>
      <c r="G1805" s="51" t="inlineStr">
        <is>
          <t>Headbutt</t>
        </is>
      </c>
      <c r="H1805" s="46" t="n"/>
    </row>
    <row r="1807" ht="20" customHeight="1">
      <c r="B1807" s="40" t="inlineStr">
        <is>
          <t>Lass</t>
        </is>
      </c>
      <c r="C1807" s="41" t="n"/>
      <c r="D1807" s="41" t="n"/>
      <c r="E1807" s="42" t="inlineStr">
        <is>
          <t>Lass Haley (Rematch 2)</t>
        </is>
      </c>
      <c r="F1807" s="41" t="n"/>
      <c r="G1807" s="41" t="n"/>
      <c r="H1807" s="41" t="n"/>
      <c r="I1807" s="41" t="n"/>
      <c r="J1807" s="41" t="n"/>
      <c r="K1807" s="41" t="n"/>
      <c r="L1807" s="41" t="n"/>
      <c r="M1807" s="41" t="n"/>
      <c r="N1807" s="41" t="n"/>
      <c r="O1807" s="41" t="n"/>
      <c r="P1807" s="41" t="n"/>
      <c r="Q1807" s="41" t="n"/>
    </row>
    <row r="1808" ht="69" customHeight="1">
      <c r="E1808" s="43">
        <f>IFERROR(_xlfn.IMAGE("https://play.pokemonshowdown.com/sprites/gen5/lombre.png"),"")</f>
        <v/>
      </c>
      <c r="G1808" s="43">
        <f>IFERROR(_xlfn.IMAGE("https://play.pokemonshowdown.com/sprites/gen5/breloom.png"),"")</f>
        <v/>
      </c>
    </row>
    <row r="1809">
      <c r="E1809" s="45" t="inlineStr">
        <is>
          <t>Lv 29 Lombre</t>
        </is>
      </c>
      <c r="F1809" s="46" t="n"/>
      <c r="G1809" s="45" t="inlineStr">
        <is>
          <t>Lv 29 Breloom</t>
        </is>
      </c>
      <c r="H1809" s="46" t="n"/>
      <c r="Q1809" s="47" t="inlineStr">
        <is>
          <t>Pokémon</t>
        </is>
      </c>
    </row>
    <row r="1810">
      <c r="E1810" s="48" t="inlineStr">
        <is>
          <t>Modest</t>
        </is>
      </c>
      <c r="F1810" s="48" t="inlineStr">
        <is>
          <t>Swift Swim</t>
        </is>
      </c>
      <c r="G1810" s="48" t="inlineStr">
        <is>
          <t>Adamant</t>
        </is>
      </c>
      <c r="H1810" s="48" t="inlineStr">
        <is>
          <t>Technician</t>
        </is>
      </c>
      <c r="Q1810" s="47" t="inlineStr">
        <is>
          <t>Nature / Ability</t>
        </is>
      </c>
    </row>
    <row r="1811">
      <c r="B1811" s="47" t="inlineStr">
        <is>
          <t>AI Flags:</t>
        </is>
      </c>
      <c r="E1811" s="49" t="inlineStr">
        <is>
          <t>(None)</t>
        </is>
      </c>
      <c r="F1811" s="46" t="n"/>
      <c r="G1811" s="49" t="inlineStr">
        <is>
          <t>(None)</t>
        </is>
      </c>
      <c r="H1811" s="46" t="n"/>
      <c r="Q1811" s="47" t="inlineStr">
        <is>
          <t>Item</t>
        </is>
      </c>
    </row>
    <row r="1812">
      <c r="B1812" s="44" t="inlineStr">
        <is>
          <t>Smart Trainer</t>
        </is>
      </c>
      <c r="E1812" s="61" t="inlineStr">
        <is>
          <t>Water Gun</t>
        </is>
      </c>
      <c r="F1812" s="46" t="n"/>
      <c r="G1812" s="51" t="inlineStr">
        <is>
          <t>Take Down</t>
        </is>
      </c>
      <c r="H1812" s="46" t="n"/>
      <c r="Q1812" s="47" t="inlineStr">
        <is>
          <t>Moves</t>
        </is>
      </c>
    </row>
    <row r="1813">
      <c r="E1813" s="50" t="inlineStr">
        <is>
          <t>Absorb</t>
        </is>
      </c>
      <c r="F1813" s="46" t="n"/>
      <c r="G1813" s="59" t="inlineStr">
        <is>
          <t>Mega Drain</t>
        </is>
      </c>
      <c r="H1813" s="46" t="n"/>
    </row>
    <row r="1814">
      <c r="E1814" s="51" t="inlineStr">
        <is>
          <t>Nature Power</t>
        </is>
      </c>
      <c r="F1814" s="46" t="n"/>
      <c r="G1814" s="55" t="inlineStr">
        <is>
          <t>Sludge Bomb</t>
        </is>
      </c>
      <c r="H1814" s="46" t="n"/>
    </row>
    <row r="1815">
      <c r="E1815" s="59" t="inlineStr">
        <is>
          <t>Magical Leaf</t>
        </is>
      </c>
      <c r="F1815" s="46" t="n"/>
      <c r="G1815" s="65" t="inlineStr">
        <is>
          <t>Force Palm</t>
        </is>
      </c>
      <c r="H1815" s="46" t="n"/>
    </row>
    <row r="1817" ht="20" customHeight="1">
      <c r="B1817" s="40" t="inlineStr">
        <is>
          <t>Lass</t>
        </is>
      </c>
      <c r="C1817" s="41" t="n"/>
      <c r="D1817" s="41" t="n"/>
      <c r="E1817" s="42" t="inlineStr">
        <is>
          <t>Lass Haley (Rematch 3)</t>
        </is>
      </c>
      <c r="F1817" s="41" t="n"/>
      <c r="G1817" s="41" t="n"/>
      <c r="H1817" s="41" t="n"/>
      <c r="I1817" s="41" t="n"/>
      <c r="J1817" s="41" t="n"/>
      <c r="K1817" s="41" t="n"/>
      <c r="L1817" s="41" t="n"/>
      <c r="M1817" s="41" t="n"/>
      <c r="N1817" s="41" t="n"/>
      <c r="O1817" s="41" t="n"/>
      <c r="P1817" s="41" t="n"/>
      <c r="Q1817" s="41" t="n"/>
    </row>
    <row r="1818" ht="69" customHeight="1">
      <c r="E1818" s="43">
        <f>IFERROR(_xlfn.IMAGE("https://play.pokemonshowdown.com/sprites/gen5/lombre.png"),"")</f>
        <v/>
      </c>
      <c r="G1818" s="43">
        <f>IFERROR(_xlfn.IMAGE("https://play.pokemonshowdown.com/sprites/gen5/breloom.png"),"")</f>
        <v/>
      </c>
    </row>
    <row r="1819">
      <c r="E1819" s="45" t="inlineStr">
        <is>
          <t>Lv 32 Lombre</t>
        </is>
      </c>
      <c r="F1819" s="46" t="n"/>
      <c r="G1819" s="45" t="inlineStr">
        <is>
          <t>Lv 32 Breloom</t>
        </is>
      </c>
      <c r="H1819" s="46" t="n"/>
      <c r="Q1819" s="47" t="inlineStr">
        <is>
          <t>Pokémon</t>
        </is>
      </c>
    </row>
    <row r="1820">
      <c r="E1820" s="48" t="inlineStr">
        <is>
          <t>Modest</t>
        </is>
      </c>
      <c r="F1820" s="48" t="inlineStr">
        <is>
          <t>Swift Swim</t>
        </is>
      </c>
      <c r="G1820" s="48" t="inlineStr">
        <is>
          <t>Adamant</t>
        </is>
      </c>
      <c r="H1820" s="48" t="inlineStr">
        <is>
          <t>Technician</t>
        </is>
      </c>
      <c r="Q1820" s="47" t="inlineStr">
        <is>
          <t>Nature / Ability</t>
        </is>
      </c>
    </row>
    <row r="1821">
      <c r="B1821" s="47" t="inlineStr">
        <is>
          <t>AI Flags:</t>
        </is>
      </c>
      <c r="E1821" s="49" t="inlineStr">
        <is>
          <t>(None)</t>
        </is>
      </c>
      <c r="F1821" s="46" t="n"/>
      <c r="G1821" s="49" t="inlineStr">
        <is>
          <t>(None)</t>
        </is>
      </c>
      <c r="H1821" s="46" t="n"/>
      <c r="Q1821" s="47" t="inlineStr">
        <is>
          <t>Item</t>
        </is>
      </c>
    </row>
    <row r="1822">
      <c r="B1822" s="44" t="inlineStr">
        <is>
          <t>Smart Trainer</t>
        </is>
      </c>
      <c r="E1822" s="61" t="inlineStr">
        <is>
          <t>Water Gun</t>
        </is>
      </c>
      <c r="F1822" s="46" t="n"/>
      <c r="G1822" s="59" t="inlineStr">
        <is>
          <t>Mega Drain</t>
        </is>
      </c>
      <c r="H1822" s="46" t="n"/>
      <c r="Q1822" s="47" t="inlineStr">
        <is>
          <t>Moves</t>
        </is>
      </c>
    </row>
    <row r="1823">
      <c r="E1823" s="50" t="inlineStr">
        <is>
          <t>Absorb</t>
        </is>
      </c>
      <c r="F1823" s="46" t="n"/>
      <c r="G1823" s="55" t="inlineStr">
        <is>
          <t>Sludge Bomb</t>
        </is>
      </c>
      <c r="H1823" s="46" t="n"/>
    </row>
    <row r="1824">
      <c r="E1824" s="51" t="inlineStr">
        <is>
          <t>Nature Power</t>
        </is>
      </c>
      <c r="F1824" s="46" t="n"/>
      <c r="G1824" s="65" t="inlineStr">
        <is>
          <t>Force Palm</t>
        </is>
      </c>
      <c r="H1824" s="46" t="n"/>
    </row>
    <row r="1825">
      <c r="E1825" s="59" t="inlineStr">
        <is>
          <t>Magical Leaf</t>
        </is>
      </c>
      <c r="F1825" s="46" t="n"/>
      <c r="G1825" s="59" t="inlineStr">
        <is>
          <t>Giga Drain</t>
        </is>
      </c>
      <c r="H1825" s="46" t="n"/>
    </row>
    <row r="1827" ht="20" customHeight="1">
      <c r="B1827" s="40" t="inlineStr">
        <is>
          <t>Lass</t>
        </is>
      </c>
      <c r="C1827" s="41" t="n"/>
      <c r="D1827" s="41" t="n"/>
      <c r="E1827" s="42" t="inlineStr">
        <is>
          <t>Lass Haley (Rematch 4)</t>
        </is>
      </c>
      <c r="F1827" s="41" t="n"/>
      <c r="G1827" s="41" t="n"/>
      <c r="H1827" s="41" t="n"/>
      <c r="I1827" s="41" t="n"/>
      <c r="J1827" s="41" t="n"/>
      <c r="K1827" s="41" t="n"/>
      <c r="L1827" s="41" t="n"/>
      <c r="M1827" s="41" t="n"/>
      <c r="N1827" s="41" t="n"/>
      <c r="O1827" s="41" t="n"/>
      <c r="P1827" s="41" t="n"/>
      <c r="Q1827" s="41" t="n"/>
    </row>
    <row r="1828" ht="69" customHeight="1">
      <c r="E1828" s="43">
        <f>IFERROR(_xlfn.IMAGE("https://play.pokemonshowdown.com/sprites/gen5/swellow.png"),"")</f>
        <v/>
      </c>
      <c r="G1828" s="43">
        <f>IFERROR(_xlfn.IMAGE("https://play.pokemonshowdown.com/sprites/gen5/lombre.png"),"")</f>
        <v/>
      </c>
      <c r="I1828" s="43">
        <f>IFERROR(_xlfn.IMAGE("https://play.pokemonshowdown.com/sprites/gen5/breloom.png"),"")</f>
        <v/>
      </c>
    </row>
    <row r="1829">
      <c r="E1829" s="45" t="inlineStr">
        <is>
          <t>Lv 34 Swellow</t>
        </is>
      </c>
      <c r="F1829" s="46" t="n"/>
      <c r="G1829" s="45" t="inlineStr">
        <is>
          <t>Lv 34 Lombre</t>
        </is>
      </c>
      <c r="H1829" s="46" t="n"/>
      <c r="I1829" s="45" t="inlineStr">
        <is>
          <t>Lv 34 Breloom</t>
        </is>
      </c>
      <c r="J1829" s="46" t="n"/>
      <c r="Q1829" s="47" t="inlineStr">
        <is>
          <t>Pokémon</t>
        </is>
      </c>
    </row>
    <row r="1830">
      <c r="E1830" s="48" t="inlineStr">
        <is>
          <t>Adamant</t>
        </is>
      </c>
      <c r="F1830" s="48" t="inlineStr">
        <is>
          <t>Guts</t>
        </is>
      </c>
      <c r="G1830" s="48" t="inlineStr">
        <is>
          <t>Modest</t>
        </is>
      </c>
      <c r="H1830" s="48" t="inlineStr">
        <is>
          <t>Swift Swim</t>
        </is>
      </c>
      <c r="I1830" s="48" t="inlineStr">
        <is>
          <t>Adamant</t>
        </is>
      </c>
      <c r="J1830" s="48" t="inlineStr">
        <is>
          <t>Technician</t>
        </is>
      </c>
      <c r="Q1830" s="47" t="inlineStr">
        <is>
          <t>Nature / Ability</t>
        </is>
      </c>
    </row>
    <row r="1831">
      <c r="B1831" s="47" t="inlineStr">
        <is>
          <t>AI Flags:</t>
        </is>
      </c>
      <c r="E1831" s="49" t="inlineStr">
        <is>
          <t>(None)</t>
        </is>
      </c>
      <c r="F1831" s="46" t="n"/>
      <c r="G1831" s="49" t="inlineStr">
        <is>
          <t>(None)</t>
        </is>
      </c>
      <c r="H1831" s="46" t="n"/>
      <c r="I1831" s="49" t="inlineStr">
        <is>
          <t>(None)</t>
        </is>
      </c>
      <c r="J1831" s="46" t="n"/>
      <c r="Q1831" s="47" t="inlineStr">
        <is>
          <t>Item</t>
        </is>
      </c>
    </row>
    <row r="1832">
      <c r="B1832" s="44" t="inlineStr">
        <is>
          <t>Smart Trainer</t>
        </is>
      </c>
      <c r="E1832" s="51" t="inlineStr">
        <is>
          <t>Whirlwind</t>
        </is>
      </c>
      <c r="F1832" s="46" t="n"/>
      <c r="G1832" s="61" t="inlineStr">
        <is>
          <t>Water Gun</t>
        </is>
      </c>
      <c r="H1832" s="46" t="n"/>
      <c r="I1832" s="59" t="inlineStr">
        <is>
          <t>Mega Drain</t>
        </is>
      </c>
      <c r="J1832" s="46" t="n"/>
      <c r="Q1832" s="47" t="inlineStr">
        <is>
          <t>Moves</t>
        </is>
      </c>
    </row>
    <row r="1833">
      <c r="E1833" s="51" t="inlineStr">
        <is>
          <t>Quick Attack</t>
        </is>
      </c>
      <c r="F1833" s="46" t="n"/>
      <c r="G1833" s="50" t="inlineStr">
        <is>
          <t>Absorb</t>
        </is>
      </c>
      <c r="H1833" s="46" t="n"/>
      <c r="I1833" s="55" t="inlineStr">
        <is>
          <t>Sludge Bomb</t>
        </is>
      </c>
      <c r="J1833" s="46" t="n"/>
    </row>
    <row r="1834">
      <c r="E1834" s="60" t="inlineStr">
        <is>
          <t>Aerial Ace</t>
        </is>
      </c>
      <c r="F1834" s="46" t="n"/>
      <c r="G1834" s="51" t="inlineStr">
        <is>
          <t>Nature Power</t>
        </is>
      </c>
      <c r="H1834" s="46" t="n"/>
      <c r="I1834" s="65" t="inlineStr">
        <is>
          <t>Force Palm</t>
        </is>
      </c>
      <c r="J1834" s="46" t="n"/>
    </row>
    <row r="1835">
      <c r="E1835" s="51" t="inlineStr">
        <is>
          <t>Endeavor</t>
        </is>
      </c>
      <c r="F1835" s="46" t="n"/>
      <c r="G1835" s="59" t="inlineStr">
        <is>
          <t>Magical Leaf</t>
        </is>
      </c>
      <c r="H1835" s="46" t="n"/>
      <c r="I1835" s="59" t="inlineStr">
        <is>
          <t>Giga Drain</t>
        </is>
      </c>
      <c r="J1835" s="46" t="n"/>
    </row>
    <row r="1837" ht="20" customHeight="1">
      <c r="B1837" s="40" t="inlineStr">
        <is>
          <t>Pkmn Breeder</t>
        </is>
      </c>
      <c r="C1837" s="41" t="n"/>
      <c r="D1837" s="41" t="n"/>
      <c r="E1837" s="42" t="inlineStr">
        <is>
          <t>Pkmn Breeder Isaac (Rematch 1)</t>
        </is>
      </c>
      <c r="F1837" s="41" t="n"/>
      <c r="G1837" s="41" t="n"/>
      <c r="H1837" s="41" t="n"/>
      <c r="I1837" s="41" t="n"/>
      <c r="J1837" s="41" t="n"/>
      <c r="K1837" s="41" t="n"/>
      <c r="L1837" s="41" t="n"/>
      <c r="M1837" s="41" t="n"/>
      <c r="N1837" s="41" t="n"/>
      <c r="O1837" s="41" t="n"/>
      <c r="P1837" s="41" t="n"/>
      <c r="Q1837" s="41" t="n"/>
    </row>
    <row r="1838" ht="69" customHeight="1">
      <c r="E1838" s="43">
        <f>IFERROR(_xlfn.IMAGE("https://play.pokemonshowdown.com/sprites/gen5/loudred.png"),"")</f>
        <v/>
      </c>
      <c r="G1838" s="43">
        <f>IFERROR(_xlfn.IMAGE("https://play.pokemonshowdown.com/sprites/gen5/linoone.png"),"")</f>
        <v/>
      </c>
      <c r="I1838" s="43">
        <f>IFERROR(_xlfn.IMAGE("https://play.pokemonshowdown.com/sprites/gen5/aron.png"),"")</f>
        <v/>
      </c>
      <c r="K1838" s="43">
        <f>IFERROR(_xlfn.IMAGE("https://play.pokemonshowdown.com/sprites/gen5/mightyena.png"),"")</f>
        <v/>
      </c>
      <c r="M1838" s="43">
        <f>IFERROR(_xlfn.IMAGE("https://play.pokemonshowdown.com/sprites/gen5/swellow.png"),"")</f>
        <v/>
      </c>
      <c r="O1838" s="43">
        <f>IFERROR(_xlfn.IMAGE("https://play.pokemonshowdown.com/sprites/gen5/makuhita.png"),"")</f>
        <v/>
      </c>
    </row>
    <row r="1839">
      <c r="E1839" s="45" t="inlineStr">
        <is>
          <t>Lv 22 Loudred</t>
        </is>
      </c>
      <c r="F1839" s="46" t="n"/>
      <c r="G1839" s="45" t="inlineStr">
        <is>
          <t>Lv 22 Linoone</t>
        </is>
      </c>
      <c r="H1839" s="46" t="n"/>
      <c r="I1839" s="45" t="inlineStr">
        <is>
          <t>Lv 22 Aron</t>
        </is>
      </c>
      <c r="J1839" s="46" t="n"/>
      <c r="K1839" s="45" t="inlineStr">
        <is>
          <t>Lv 22 Mightyena</t>
        </is>
      </c>
      <c r="L1839" s="46" t="n"/>
      <c r="M1839" s="45" t="inlineStr">
        <is>
          <t>Lv 22 Swellow</t>
        </is>
      </c>
      <c r="N1839" s="46" t="n"/>
      <c r="O1839" s="45" t="inlineStr">
        <is>
          <t>Lv 22 Makuhita</t>
        </is>
      </c>
      <c r="P1839" s="46" t="n"/>
      <c r="Q1839" s="47" t="inlineStr">
        <is>
          <t>Pokémon</t>
        </is>
      </c>
    </row>
    <row r="1840">
      <c r="E1840" s="48" t="inlineStr">
        <is>
          <t>Adamant</t>
        </is>
      </c>
      <c r="F1840" s="48" t="inlineStr">
        <is>
          <t>Scrappy</t>
        </is>
      </c>
      <c r="G1840" s="48" t="inlineStr">
        <is>
          <t>Jolly</t>
        </is>
      </c>
      <c r="H1840" s="48" t="inlineStr">
        <is>
          <t>Gluttony</t>
        </is>
      </c>
      <c r="I1840" s="48" t="inlineStr">
        <is>
          <t>Adamant</t>
        </is>
      </c>
      <c r="J1840" s="48" t="inlineStr">
        <is>
          <t>Rock Head</t>
        </is>
      </c>
      <c r="K1840" s="48" t="inlineStr">
        <is>
          <t>Adamant</t>
        </is>
      </c>
      <c r="L1840" s="48" t="inlineStr">
        <is>
          <t>Intimidate</t>
        </is>
      </c>
      <c r="M1840" s="48" t="inlineStr">
        <is>
          <t>Adamant</t>
        </is>
      </c>
      <c r="N1840" s="48" t="inlineStr">
        <is>
          <t>Guts</t>
        </is>
      </c>
      <c r="O1840" s="48" t="inlineStr">
        <is>
          <t>Adamant</t>
        </is>
      </c>
      <c r="P1840" s="48" t="inlineStr">
        <is>
          <t>Guts</t>
        </is>
      </c>
      <c r="Q1840" s="47" t="inlineStr">
        <is>
          <t>Nature / Ability</t>
        </is>
      </c>
    </row>
    <row r="1841">
      <c r="B1841" s="47" t="inlineStr">
        <is>
          <t>AI Flags:</t>
        </is>
      </c>
      <c r="E1841" s="49" t="inlineStr">
        <is>
          <t>(None)</t>
        </is>
      </c>
      <c r="F1841" s="46" t="n"/>
      <c r="G1841" s="49" t="inlineStr">
        <is>
          <t>(None)</t>
        </is>
      </c>
      <c r="H1841" s="46" t="n"/>
      <c r="I1841" s="49" t="inlineStr">
        <is>
          <t>(None)</t>
        </is>
      </c>
      <c r="J1841" s="46" t="n"/>
      <c r="K1841" s="49" t="inlineStr">
        <is>
          <t>(None)</t>
        </is>
      </c>
      <c r="L1841" s="46" t="n"/>
      <c r="M1841" s="49" t="inlineStr">
        <is>
          <t>(None)</t>
        </is>
      </c>
      <c r="N1841" s="46" t="n"/>
      <c r="O1841" s="49" t="inlineStr">
        <is>
          <t>(None)</t>
        </is>
      </c>
      <c r="P1841" s="46" t="n"/>
      <c r="Q1841" s="47" t="inlineStr">
        <is>
          <t>Item</t>
        </is>
      </c>
    </row>
    <row r="1842">
      <c r="B1842" s="44" t="inlineStr">
        <is>
          <t>Smart Trainer</t>
        </is>
      </c>
      <c r="E1842" s="67" t="inlineStr">
        <is>
          <t>Astonish</t>
        </is>
      </c>
      <c r="F1842" s="46" t="n"/>
      <c r="G1842" s="54" t="inlineStr">
        <is>
          <t>Pin Missile</t>
        </is>
      </c>
      <c r="H1842" s="46" t="n"/>
      <c r="I1842" s="66" t="inlineStr">
        <is>
          <t>Iron Head</t>
        </is>
      </c>
      <c r="J1842" s="46" t="n"/>
      <c r="K1842" s="51" t="inlineStr">
        <is>
          <t>Yawn</t>
        </is>
      </c>
      <c r="L1842" s="46" t="n"/>
      <c r="M1842" s="51" t="inlineStr">
        <is>
          <t>Hyper Voice</t>
        </is>
      </c>
      <c r="N1842" s="46" t="n"/>
      <c r="O1842" s="65" t="inlineStr">
        <is>
          <t>Vital Throw</t>
        </is>
      </c>
      <c r="P1842" s="46" t="n"/>
      <c r="Q1842" s="47" t="inlineStr">
        <is>
          <t>Moves</t>
        </is>
      </c>
    </row>
    <row r="1843">
      <c r="E1843" s="51" t="inlineStr">
        <is>
          <t>Howl</t>
        </is>
      </c>
      <c r="F1843" s="46" t="n"/>
      <c r="G1843" s="51" t="inlineStr">
        <is>
          <t>Headbutt</t>
        </is>
      </c>
      <c r="H1843" s="46" t="n"/>
      <c r="I1843" s="51" t="inlineStr">
        <is>
          <t>Headbutt</t>
        </is>
      </c>
      <c r="J1843" s="46" t="n"/>
      <c r="K1843" s="50" t="inlineStr">
        <is>
          <t>Bite</t>
        </is>
      </c>
      <c r="L1843" s="46" t="n"/>
      <c r="M1843" s="51" t="inlineStr">
        <is>
          <t>Whirlwind</t>
        </is>
      </c>
      <c r="N1843" s="46" t="n"/>
      <c r="O1843" s="51" t="inlineStr">
        <is>
          <t>Take Down</t>
        </is>
      </c>
      <c r="P1843" s="46" t="n"/>
    </row>
    <row r="1844">
      <c r="E1844" s="51" t="inlineStr">
        <is>
          <t>Screech</t>
        </is>
      </c>
      <c r="F1844" s="46" t="n"/>
      <c r="G1844" s="53" t="inlineStr">
        <is>
          <t>Sand Attack</t>
        </is>
      </c>
      <c r="H1844" s="46" t="n"/>
      <c r="I1844" s="51" t="inlineStr">
        <is>
          <t>Roar</t>
        </is>
      </c>
      <c r="J1844" s="46" t="n"/>
      <c r="K1844" s="51" t="inlineStr">
        <is>
          <t>Odor Sleuth</t>
        </is>
      </c>
      <c r="L1844" s="46" t="n"/>
      <c r="M1844" s="51" t="inlineStr">
        <is>
          <t>Quick Attack</t>
        </is>
      </c>
      <c r="N1844" s="46" t="n"/>
      <c r="O1844" s="65" t="inlineStr">
        <is>
          <t>Seismic Toss</t>
        </is>
      </c>
      <c r="P1844" s="46" t="n"/>
    </row>
    <row r="1845">
      <c r="E1845" s="50" t="inlineStr">
        <is>
          <t>Bite</t>
        </is>
      </c>
      <c r="F1845" s="46" t="n"/>
      <c r="G1845" s="51" t="inlineStr">
        <is>
          <t>Quick Attack</t>
        </is>
      </c>
      <c r="H1845" s="46" t="n"/>
      <c r="I1845" s="51" t="inlineStr">
        <is>
          <t>Take Down</t>
        </is>
      </c>
      <c r="J1845" s="46" t="n"/>
      <c r="K1845" s="50" t="inlineStr">
        <is>
          <t>Assurance</t>
        </is>
      </c>
      <c r="L1845" s="46" t="n"/>
      <c r="M1845" s="60" t="inlineStr">
        <is>
          <t>Aerial Ace</t>
        </is>
      </c>
      <c r="N1845" s="46" t="n"/>
      <c r="O1845" s="65" t="inlineStr">
        <is>
          <t>Submission</t>
        </is>
      </c>
      <c r="P1845" s="46" t="n"/>
    </row>
    <row r="1847" ht="20" customHeight="1">
      <c r="B1847" s="40" t="inlineStr">
        <is>
          <t>Pkmn Breeder</t>
        </is>
      </c>
      <c r="C1847" s="41" t="n"/>
      <c r="D1847" s="41" t="n"/>
      <c r="E1847" s="42" t="inlineStr">
        <is>
          <t>Pkmn Breeder Isaac (Rematch 2)</t>
        </is>
      </c>
      <c r="F1847" s="41" t="n"/>
      <c r="G1847" s="41" t="n"/>
      <c r="H1847" s="41" t="n"/>
      <c r="I1847" s="41" t="n"/>
      <c r="J1847" s="41" t="n"/>
      <c r="K1847" s="41" t="n"/>
      <c r="L1847" s="41" t="n"/>
      <c r="M1847" s="41" t="n"/>
      <c r="N1847" s="41" t="n"/>
      <c r="O1847" s="41" t="n"/>
      <c r="P1847" s="41" t="n"/>
      <c r="Q1847" s="41" t="n"/>
    </row>
    <row r="1848" ht="69" customHeight="1">
      <c r="E1848" s="43">
        <f>IFERROR(_xlfn.IMAGE("https://play.pokemonshowdown.com/sprites/gen5/loudred.png"),"")</f>
        <v/>
      </c>
      <c r="G1848" s="43">
        <f>IFERROR(_xlfn.IMAGE("https://play.pokemonshowdown.com/sprites/gen5/linoone.png"),"")</f>
        <v/>
      </c>
      <c r="I1848" s="43">
        <f>IFERROR(_xlfn.IMAGE("https://play.pokemonshowdown.com/sprites/gen5/aron.png"),"")</f>
        <v/>
      </c>
      <c r="K1848" s="43">
        <f>IFERROR(_xlfn.IMAGE("https://play.pokemonshowdown.com/sprites/gen5/mightyena.png"),"")</f>
        <v/>
      </c>
      <c r="M1848" s="43">
        <f>IFERROR(_xlfn.IMAGE("https://play.pokemonshowdown.com/sprites/gen5/swellow.png"),"")</f>
        <v/>
      </c>
      <c r="O1848" s="43">
        <f>IFERROR(_xlfn.IMAGE("https://play.pokemonshowdown.com/sprites/gen5/hariyama.png"),"")</f>
        <v/>
      </c>
    </row>
    <row r="1849">
      <c r="E1849" s="45" t="inlineStr">
        <is>
          <t>Lv 25 Loudred</t>
        </is>
      </c>
      <c r="F1849" s="46" t="n"/>
      <c r="G1849" s="45" t="inlineStr">
        <is>
          <t>Lv 25 Linoone</t>
        </is>
      </c>
      <c r="H1849" s="46" t="n"/>
      <c r="I1849" s="45" t="inlineStr">
        <is>
          <t>Lv 25 Aron</t>
        </is>
      </c>
      <c r="J1849" s="46" t="n"/>
      <c r="K1849" s="45" t="inlineStr">
        <is>
          <t>Lv 25 Mightyena</t>
        </is>
      </c>
      <c r="L1849" s="46" t="n"/>
      <c r="M1849" s="45" t="inlineStr">
        <is>
          <t>Lv 25 Swellow</t>
        </is>
      </c>
      <c r="N1849" s="46" t="n"/>
      <c r="O1849" s="45" t="inlineStr">
        <is>
          <t>Lv 25 Hariyama</t>
        </is>
      </c>
      <c r="P1849" s="46" t="n"/>
      <c r="Q1849" s="47" t="inlineStr">
        <is>
          <t>Pokémon</t>
        </is>
      </c>
    </row>
    <row r="1850">
      <c r="E1850" s="48" t="inlineStr">
        <is>
          <t>Adamant</t>
        </is>
      </c>
      <c r="F1850" s="48" t="inlineStr">
        <is>
          <t>Scrappy</t>
        </is>
      </c>
      <c r="G1850" s="48" t="inlineStr">
        <is>
          <t>Jolly</t>
        </is>
      </c>
      <c r="H1850" s="48" t="inlineStr">
        <is>
          <t>Gluttony</t>
        </is>
      </c>
      <c r="I1850" s="48" t="inlineStr">
        <is>
          <t>Adamant</t>
        </is>
      </c>
      <c r="J1850" s="48" t="inlineStr">
        <is>
          <t>Rock Head</t>
        </is>
      </c>
      <c r="K1850" s="48" t="inlineStr">
        <is>
          <t>Adamant</t>
        </is>
      </c>
      <c r="L1850" s="48" t="inlineStr">
        <is>
          <t>Intimidate</t>
        </is>
      </c>
      <c r="M1850" s="48" t="inlineStr">
        <is>
          <t>Adamant</t>
        </is>
      </c>
      <c r="N1850" s="48" t="inlineStr">
        <is>
          <t>Guts</t>
        </is>
      </c>
      <c r="O1850" s="48" t="inlineStr">
        <is>
          <t>Adamant</t>
        </is>
      </c>
      <c r="P1850" s="48" t="inlineStr">
        <is>
          <t>Guts</t>
        </is>
      </c>
      <c r="Q1850" s="47" t="inlineStr">
        <is>
          <t>Nature / Ability</t>
        </is>
      </c>
    </row>
    <row r="1851">
      <c r="B1851" s="47" t="inlineStr">
        <is>
          <t>AI Flags:</t>
        </is>
      </c>
      <c r="E1851" s="49" t="inlineStr">
        <is>
          <t>(None)</t>
        </is>
      </c>
      <c r="F1851" s="46" t="n"/>
      <c r="G1851" s="49" t="inlineStr">
        <is>
          <t>(None)</t>
        </is>
      </c>
      <c r="H1851" s="46" t="n"/>
      <c r="I1851" s="49" t="inlineStr">
        <is>
          <t>(None)</t>
        </is>
      </c>
      <c r="J1851" s="46" t="n"/>
      <c r="K1851" s="49" t="inlineStr">
        <is>
          <t>(None)</t>
        </is>
      </c>
      <c r="L1851" s="46" t="n"/>
      <c r="M1851" s="49" t="inlineStr">
        <is>
          <t>(None)</t>
        </is>
      </c>
      <c r="N1851" s="46" t="n"/>
      <c r="O1851" s="49" t="inlineStr">
        <is>
          <t>(None)</t>
        </is>
      </c>
      <c r="P1851" s="46" t="n"/>
      <c r="Q1851" s="47" t="inlineStr">
        <is>
          <t>Item</t>
        </is>
      </c>
    </row>
    <row r="1852">
      <c r="B1852" s="44" t="inlineStr">
        <is>
          <t>Smart Trainer</t>
        </is>
      </c>
      <c r="E1852" s="51" t="inlineStr">
        <is>
          <t>Howl</t>
        </is>
      </c>
      <c r="F1852" s="46" t="n"/>
      <c r="G1852" s="51" t="inlineStr">
        <is>
          <t>Headbutt</t>
        </is>
      </c>
      <c r="H1852" s="46" t="n"/>
      <c r="I1852" s="51" t="inlineStr">
        <is>
          <t>Headbutt</t>
        </is>
      </c>
      <c r="J1852" s="46" t="n"/>
      <c r="K1852" s="51" t="inlineStr">
        <is>
          <t>Yawn</t>
        </is>
      </c>
      <c r="L1852" s="46" t="n"/>
      <c r="M1852" s="51" t="inlineStr">
        <is>
          <t>Hyper Voice</t>
        </is>
      </c>
      <c r="N1852" s="46" t="n"/>
      <c r="O1852" s="52" t="inlineStr">
        <is>
          <t>Thunder Punch</t>
        </is>
      </c>
      <c r="P1852" s="46" t="n"/>
      <c r="Q1852" s="47" t="inlineStr">
        <is>
          <t>Moves</t>
        </is>
      </c>
    </row>
    <row r="1853">
      <c r="E1853" s="51" t="inlineStr">
        <is>
          <t>Screech</t>
        </is>
      </c>
      <c r="F1853" s="46" t="n"/>
      <c r="G1853" s="53" t="inlineStr">
        <is>
          <t>Sand Attack</t>
        </is>
      </c>
      <c r="H1853" s="46" t="n"/>
      <c r="I1853" s="51" t="inlineStr">
        <is>
          <t>Roar</t>
        </is>
      </c>
      <c r="J1853" s="46" t="n"/>
      <c r="K1853" s="50" t="inlineStr">
        <is>
          <t>Bite</t>
        </is>
      </c>
      <c r="L1853" s="46" t="n"/>
      <c r="M1853" s="51" t="inlineStr">
        <is>
          <t>Whirlwind</t>
        </is>
      </c>
      <c r="N1853" s="46" t="n"/>
      <c r="O1853" s="51" t="inlineStr">
        <is>
          <t>Body Slam</t>
        </is>
      </c>
      <c r="P1853" s="46" t="n"/>
    </row>
    <row r="1854">
      <c r="E1854" s="50" t="inlineStr">
        <is>
          <t>Bite</t>
        </is>
      </c>
      <c r="F1854" s="46" t="n"/>
      <c r="G1854" s="51" t="inlineStr">
        <is>
          <t>Quick Attack</t>
        </is>
      </c>
      <c r="H1854" s="46" t="n"/>
      <c r="I1854" s="51" t="inlineStr">
        <is>
          <t>Take Down</t>
        </is>
      </c>
      <c r="J1854" s="46" t="n"/>
      <c r="K1854" s="51" t="inlineStr">
        <is>
          <t>Odor Sleuth</t>
        </is>
      </c>
      <c r="L1854" s="46" t="n"/>
      <c r="M1854" s="51" t="inlineStr">
        <is>
          <t>Quick Attack</t>
        </is>
      </c>
      <c r="N1854" s="46" t="n"/>
      <c r="O1854" s="51" t="inlineStr">
        <is>
          <t>Whirlwind</t>
        </is>
      </c>
      <c r="P1854" s="46" t="n"/>
    </row>
    <row r="1855">
      <c r="E1855" s="51" t="inlineStr">
        <is>
          <t>Supersonic</t>
        </is>
      </c>
      <c r="F1855" s="46" t="n"/>
      <c r="G1855" s="66" t="inlineStr">
        <is>
          <t>Iron Tail</t>
        </is>
      </c>
      <c r="H1855" s="46" t="n"/>
      <c r="I1855" s="66" t="inlineStr">
        <is>
          <t>Flash Cannon</t>
        </is>
      </c>
      <c r="J1855" s="46" t="n"/>
      <c r="K1855" s="50" t="inlineStr">
        <is>
          <t>Assurance</t>
        </is>
      </c>
      <c r="L1855" s="46" t="n"/>
      <c r="M1855" s="60" t="inlineStr">
        <is>
          <t>Aerial Ace</t>
        </is>
      </c>
      <c r="N1855" s="46" t="n"/>
      <c r="O1855" s="51" t="inlineStr">
        <is>
          <t>Smelling Salts</t>
        </is>
      </c>
      <c r="P1855" s="46" t="n"/>
    </row>
    <row r="1857" ht="20" customHeight="1">
      <c r="B1857" s="40" t="inlineStr">
        <is>
          <t>Pkmn Breeder</t>
        </is>
      </c>
      <c r="C1857" s="41" t="n"/>
      <c r="D1857" s="41" t="n"/>
      <c r="E1857" s="42" t="inlineStr">
        <is>
          <t>Pkmn Breeder Isaac (Rematch 3)</t>
        </is>
      </c>
      <c r="F1857" s="41" t="n"/>
      <c r="G1857" s="41" t="n"/>
      <c r="H1857" s="41" t="n"/>
      <c r="I1857" s="41" t="n"/>
      <c r="J1857" s="41" t="n"/>
      <c r="K1857" s="41" t="n"/>
      <c r="L1857" s="41" t="n"/>
      <c r="M1857" s="41" t="n"/>
      <c r="N1857" s="41" t="n"/>
      <c r="O1857" s="41" t="n"/>
      <c r="P1857" s="41" t="n"/>
      <c r="Q1857" s="41" t="n"/>
    </row>
    <row r="1858" ht="69" customHeight="1">
      <c r="E1858" s="43">
        <f>IFERROR(_xlfn.IMAGE("https://play.pokemonshowdown.com/sprites/gen5/loudred.png"),"")</f>
        <v/>
      </c>
      <c r="G1858" s="43">
        <f>IFERROR(_xlfn.IMAGE("https://play.pokemonshowdown.com/sprites/gen5/linoone.png"),"")</f>
        <v/>
      </c>
      <c r="I1858" s="43">
        <f>IFERROR(_xlfn.IMAGE("https://play.pokemonshowdown.com/sprites/gen5/aron.png"),"")</f>
        <v/>
      </c>
      <c r="K1858" s="43">
        <f>IFERROR(_xlfn.IMAGE("https://play.pokemonshowdown.com/sprites/gen5/mightyena.png"),"")</f>
        <v/>
      </c>
      <c r="M1858" s="43">
        <f>IFERROR(_xlfn.IMAGE("https://play.pokemonshowdown.com/sprites/gen5/swellow.png"),"")</f>
        <v/>
      </c>
      <c r="O1858" s="43">
        <f>IFERROR(_xlfn.IMAGE("https://play.pokemonshowdown.com/sprites/gen5/hariyama.png"),"")</f>
        <v/>
      </c>
    </row>
    <row r="1859">
      <c r="E1859" s="45" t="inlineStr">
        <is>
          <t>Lv 28 Loudred</t>
        </is>
      </c>
      <c r="F1859" s="46" t="n"/>
      <c r="G1859" s="45" t="inlineStr">
        <is>
          <t>Lv 28 Linoone</t>
        </is>
      </c>
      <c r="H1859" s="46" t="n"/>
      <c r="I1859" s="45" t="inlineStr">
        <is>
          <t>Lv 28 Aron</t>
        </is>
      </c>
      <c r="J1859" s="46" t="n"/>
      <c r="K1859" s="45" t="inlineStr">
        <is>
          <t>Lv 28 Mightyena</t>
        </is>
      </c>
      <c r="L1859" s="46" t="n"/>
      <c r="M1859" s="45" t="inlineStr">
        <is>
          <t>Lv 28 Swellow</t>
        </is>
      </c>
      <c r="N1859" s="46" t="n"/>
      <c r="O1859" s="45" t="inlineStr">
        <is>
          <t>Lv 28 Hariyama</t>
        </is>
      </c>
      <c r="P1859" s="46" t="n"/>
      <c r="Q1859" s="47" t="inlineStr">
        <is>
          <t>Pokémon</t>
        </is>
      </c>
    </row>
    <row r="1860">
      <c r="E1860" s="48" t="inlineStr">
        <is>
          <t>Adamant</t>
        </is>
      </c>
      <c r="F1860" s="48" t="inlineStr">
        <is>
          <t>Scrappy</t>
        </is>
      </c>
      <c r="G1860" s="48" t="inlineStr">
        <is>
          <t>Jolly</t>
        </is>
      </c>
      <c r="H1860" s="48" t="inlineStr">
        <is>
          <t>Gluttony</t>
        </is>
      </c>
      <c r="I1860" s="48" t="inlineStr">
        <is>
          <t>Adamant</t>
        </is>
      </c>
      <c r="J1860" s="48" t="inlineStr">
        <is>
          <t>Rock Head</t>
        </is>
      </c>
      <c r="K1860" s="48" t="inlineStr">
        <is>
          <t>Adamant</t>
        </is>
      </c>
      <c r="L1860" s="48" t="inlineStr">
        <is>
          <t>Intimidate</t>
        </is>
      </c>
      <c r="M1860" s="48" t="inlineStr">
        <is>
          <t>Adamant</t>
        </is>
      </c>
      <c r="N1860" s="48" t="inlineStr">
        <is>
          <t>Guts</t>
        </is>
      </c>
      <c r="O1860" s="48" t="inlineStr">
        <is>
          <t>Adamant</t>
        </is>
      </c>
      <c r="P1860" s="48" t="inlineStr">
        <is>
          <t>Guts</t>
        </is>
      </c>
      <c r="Q1860" s="47" t="inlineStr">
        <is>
          <t>Nature / Ability</t>
        </is>
      </c>
    </row>
    <row r="1861">
      <c r="B1861" s="47" t="inlineStr">
        <is>
          <t>AI Flags:</t>
        </is>
      </c>
      <c r="E1861" s="49" t="inlineStr">
        <is>
          <t>(None)</t>
        </is>
      </c>
      <c r="F1861" s="46" t="n"/>
      <c r="G1861" s="49" t="inlineStr">
        <is>
          <t>(None)</t>
        </is>
      </c>
      <c r="H1861" s="46" t="n"/>
      <c r="I1861" s="49" t="inlineStr">
        <is>
          <t>(None)</t>
        </is>
      </c>
      <c r="J1861" s="46" t="n"/>
      <c r="K1861" s="49" t="inlineStr">
        <is>
          <t>(None)</t>
        </is>
      </c>
      <c r="L1861" s="46" t="n"/>
      <c r="M1861" s="49" t="inlineStr">
        <is>
          <t>(None)</t>
        </is>
      </c>
      <c r="N1861" s="46" t="n"/>
      <c r="O1861" s="49" t="inlineStr">
        <is>
          <t>(None)</t>
        </is>
      </c>
      <c r="P1861" s="46" t="n"/>
      <c r="Q1861" s="47" t="inlineStr">
        <is>
          <t>Item</t>
        </is>
      </c>
    </row>
    <row r="1862">
      <c r="B1862" s="44" t="inlineStr">
        <is>
          <t>Smart Trainer</t>
        </is>
      </c>
      <c r="E1862" s="51" t="inlineStr">
        <is>
          <t>Howl</t>
        </is>
      </c>
      <c r="F1862" s="46" t="n"/>
      <c r="G1862" s="51" t="inlineStr">
        <is>
          <t>Headbutt</t>
        </is>
      </c>
      <c r="H1862" s="46" t="n"/>
      <c r="I1862" s="51" t="inlineStr">
        <is>
          <t>Headbutt</t>
        </is>
      </c>
      <c r="J1862" s="46" t="n"/>
      <c r="K1862" s="50" t="inlineStr">
        <is>
          <t>Bite</t>
        </is>
      </c>
      <c r="L1862" s="46" t="n"/>
      <c r="M1862" s="51" t="inlineStr">
        <is>
          <t>Whirlwind</t>
        </is>
      </c>
      <c r="N1862" s="46" t="n"/>
      <c r="O1862" s="51" t="inlineStr">
        <is>
          <t>Body Slam</t>
        </is>
      </c>
      <c r="P1862" s="46" t="n"/>
      <c r="Q1862" s="47" t="inlineStr">
        <is>
          <t>Moves</t>
        </is>
      </c>
    </row>
    <row r="1863">
      <c r="E1863" s="51" t="inlineStr">
        <is>
          <t>Screech</t>
        </is>
      </c>
      <c r="F1863" s="46" t="n"/>
      <c r="G1863" s="53" t="inlineStr">
        <is>
          <t>Sand Attack</t>
        </is>
      </c>
      <c r="H1863" s="46" t="n"/>
      <c r="I1863" s="51" t="inlineStr">
        <is>
          <t>Roar</t>
        </is>
      </c>
      <c r="J1863" s="46" t="n"/>
      <c r="K1863" s="51" t="inlineStr">
        <is>
          <t>Odor Sleuth</t>
        </is>
      </c>
      <c r="L1863" s="46" t="n"/>
      <c r="M1863" s="51" t="inlineStr">
        <is>
          <t>Quick Attack</t>
        </is>
      </c>
      <c r="N1863" s="46" t="n"/>
      <c r="O1863" s="51" t="inlineStr">
        <is>
          <t>Whirlwind</t>
        </is>
      </c>
      <c r="P1863" s="46" t="n"/>
    </row>
    <row r="1864">
      <c r="E1864" s="50" t="inlineStr">
        <is>
          <t>Bite</t>
        </is>
      </c>
      <c r="F1864" s="46" t="n"/>
      <c r="G1864" s="51" t="inlineStr">
        <is>
          <t>Quick Attack</t>
        </is>
      </c>
      <c r="H1864" s="46" t="n"/>
      <c r="I1864" s="51" t="inlineStr">
        <is>
          <t>Take Down</t>
        </is>
      </c>
      <c r="J1864" s="46" t="n"/>
      <c r="K1864" s="50" t="inlineStr">
        <is>
          <t>Assurance</t>
        </is>
      </c>
      <c r="L1864" s="46" t="n"/>
      <c r="M1864" s="60" t="inlineStr">
        <is>
          <t>Aerial Ace</t>
        </is>
      </c>
      <c r="N1864" s="46" t="n"/>
      <c r="O1864" s="51" t="inlineStr">
        <is>
          <t>Smelling Salts</t>
        </is>
      </c>
      <c r="P1864" s="46" t="n"/>
    </row>
    <row r="1865">
      <c r="E1865" s="51" t="inlineStr">
        <is>
          <t>Supersonic</t>
        </is>
      </c>
      <c r="F1865" s="46" t="n"/>
      <c r="G1865" s="66" t="inlineStr">
        <is>
          <t>Iron Tail</t>
        </is>
      </c>
      <c r="H1865" s="46" t="n"/>
      <c r="I1865" s="66" t="inlineStr">
        <is>
          <t>Flash Cannon</t>
        </is>
      </c>
      <c r="J1865" s="46" t="n"/>
      <c r="K1865" s="52" t="inlineStr">
        <is>
          <t>Thunder Fang</t>
        </is>
      </c>
      <c r="L1865" s="46" t="n"/>
      <c r="M1865" s="51" t="inlineStr">
        <is>
          <t>Endeavor</t>
        </is>
      </c>
      <c r="N1865" s="46" t="n"/>
      <c r="O1865" s="65" t="inlineStr">
        <is>
          <t>Submission</t>
        </is>
      </c>
      <c r="P1865" s="46" t="n"/>
    </row>
    <row r="1867" ht="20" customHeight="1">
      <c r="B1867" s="40" t="inlineStr">
        <is>
          <t>Pkmn Breeder</t>
        </is>
      </c>
      <c r="C1867" s="41" t="n"/>
      <c r="D1867" s="41" t="n"/>
      <c r="E1867" s="42" t="inlineStr">
        <is>
          <t>Pkmn Breeder Isaac (Rematch 4)</t>
        </is>
      </c>
      <c r="F1867" s="41" t="n"/>
      <c r="G1867" s="41" t="n"/>
      <c r="H1867" s="41" t="n"/>
      <c r="I1867" s="41" t="n"/>
      <c r="J1867" s="41" t="n"/>
      <c r="K1867" s="41" t="n"/>
      <c r="L1867" s="41" t="n"/>
      <c r="M1867" s="41" t="n"/>
      <c r="N1867" s="41" t="n"/>
      <c r="O1867" s="41" t="n"/>
      <c r="P1867" s="41" t="n"/>
      <c r="Q1867" s="41" t="n"/>
    </row>
    <row r="1868" ht="69" customHeight="1">
      <c r="E1868" s="43">
        <f>IFERROR(_xlfn.IMAGE("https://play.pokemonshowdown.com/sprites/gen5/loudred.png"),"")</f>
        <v/>
      </c>
      <c r="G1868" s="43">
        <f>IFERROR(_xlfn.IMAGE("https://play.pokemonshowdown.com/sprites/gen5/linoone.png"),"")</f>
        <v/>
      </c>
      <c r="I1868" s="43">
        <f>IFERROR(_xlfn.IMAGE("https://play.pokemonshowdown.com/sprites/gen5/lairon.png"),"")</f>
        <v/>
      </c>
      <c r="K1868" s="43">
        <f>IFERROR(_xlfn.IMAGE("https://play.pokemonshowdown.com/sprites/gen5/mightyena.png"),"")</f>
        <v/>
      </c>
      <c r="M1868" s="43">
        <f>IFERROR(_xlfn.IMAGE("https://play.pokemonshowdown.com/sprites/gen5/swellow.png"),"")</f>
        <v/>
      </c>
      <c r="O1868" s="43">
        <f>IFERROR(_xlfn.IMAGE("https://play.pokemonshowdown.com/sprites/gen5/hariyama.png"),"")</f>
        <v/>
      </c>
    </row>
    <row r="1869">
      <c r="E1869" s="45" t="inlineStr">
        <is>
          <t>Lv 31 Loudred</t>
        </is>
      </c>
      <c r="F1869" s="46" t="n"/>
      <c r="G1869" s="45" t="inlineStr">
        <is>
          <t>Lv 31 Linoone</t>
        </is>
      </c>
      <c r="H1869" s="46" t="n"/>
      <c r="I1869" s="45" t="inlineStr">
        <is>
          <t>Lv 31 Lairon</t>
        </is>
      </c>
      <c r="J1869" s="46" t="n"/>
      <c r="K1869" s="45" t="inlineStr">
        <is>
          <t>Lv 31 Mightyena</t>
        </is>
      </c>
      <c r="L1869" s="46" t="n"/>
      <c r="M1869" s="45" t="inlineStr">
        <is>
          <t>Lv 31 Swellow</t>
        </is>
      </c>
      <c r="N1869" s="46" t="n"/>
      <c r="O1869" s="45" t="inlineStr">
        <is>
          <t>Lv 31 Hariyama</t>
        </is>
      </c>
      <c r="P1869" s="46" t="n"/>
      <c r="Q1869" s="47" t="inlineStr">
        <is>
          <t>Pokémon</t>
        </is>
      </c>
    </row>
    <row r="1870">
      <c r="E1870" s="48" t="inlineStr">
        <is>
          <t>Adamant</t>
        </is>
      </c>
      <c r="F1870" s="48" t="inlineStr">
        <is>
          <t>Scrappy</t>
        </is>
      </c>
      <c r="G1870" s="48" t="inlineStr">
        <is>
          <t>Jolly</t>
        </is>
      </c>
      <c r="H1870" s="48" t="inlineStr">
        <is>
          <t>Gluttony</t>
        </is>
      </c>
      <c r="I1870" s="48" t="inlineStr">
        <is>
          <t>Adamant</t>
        </is>
      </c>
      <c r="J1870" s="48" t="inlineStr">
        <is>
          <t>Rock Head</t>
        </is>
      </c>
      <c r="K1870" s="48" t="inlineStr">
        <is>
          <t>Adamant</t>
        </is>
      </c>
      <c r="L1870" s="48" t="inlineStr">
        <is>
          <t>Intimidate</t>
        </is>
      </c>
      <c r="M1870" s="48" t="inlineStr">
        <is>
          <t>Adamant</t>
        </is>
      </c>
      <c r="N1870" s="48" t="inlineStr">
        <is>
          <t>Guts</t>
        </is>
      </c>
      <c r="O1870" s="48" t="inlineStr">
        <is>
          <t>Adamant</t>
        </is>
      </c>
      <c r="P1870" s="48" t="inlineStr">
        <is>
          <t>Guts</t>
        </is>
      </c>
      <c r="Q1870" s="47" t="inlineStr">
        <is>
          <t>Nature / Ability</t>
        </is>
      </c>
    </row>
    <row r="1871">
      <c r="B1871" s="47" t="inlineStr">
        <is>
          <t>AI Flags:</t>
        </is>
      </c>
      <c r="E1871" s="49" t="inlineStr">
        <is>
          <t>(None)</t>
        </is>
      </c>
      <c r="F1871" s="46" t="n"/>
      <c r="G1871" s="49" t="inlineStr">
        <is>
          <t>(None)</t>
        </is>
      </c>
      <c r="H1871" s="46" t="n"/>
      <c r="I1871" s="49" t="inlineStr">
        <is>
          <t>(None)</t>
        </is>
      </c>
      <c r="J1871" s="46" t="n"/>
      <c r="K1871" s="49" t="inlineStr">
        <is>
          <t>(None)</t>
        </is>
      </c>
      <c r="L1871" s="46" t="n"/>
      <c r="M1871" s="49" t="inlineStr">
        <is>
          <t>(None)</t>
        </is>
      </c>
      <c r="N1871" s="46" t="n"/>
      <c r="O1871" s="49" t="inlineStr">
        <is>
          <t>(None)</t>
        </is>
      </c>
      <c r="P1871" s="46" t="n"/>
      <c r="Q1871" s="47" t="inlineStr">
        <is>
          <t>Item</t>
        </is>
      </c>
    </row>
    <row r="1872">
      <c r="B1872" s="44" t="inlineStr">
        <is>
          <t>Smart Trainer</t>
        </is>
      </c>
      <c r="E1872" s="51" t="inlineStr">
        <is>
          <t>Screech</t>
        </is>
      </c>
      <c r="F1872" s="46" t="n"/>
      <c r="G1872" s="53" t="inlineStr">
        <is>
          <t>Sand Attack</t>
        </is>
      </c>
      <c r="H1872" s="46" t="n"/>
      <c r="I1872" s="51" t="inlineStr">
        <is>
          <t>Roar</t>
        </is>
      </c>
      <c r="J1872" s="46" t="n"/>
      <c r="K1872" s="50" t="inlineStr">
        <is>
          <t>Bite</t>
        </is>
      </c>
      <c r="L1872" s="46" t="n"/>
      <c r="M1872" s="51" t="inlineStr">
        <is>
          <t>Whirlwind</t>
        </is>
      </c>
      <c r="N1872" s="46" t="n"/>
      <c r="O1872" s="51" t="inlineStr">
        <is>
          <t>Body Slam</t>
        </is>
      </c>
      <c r="P1872" s="46" t="n"/>
      <c r="Q1872" s="47" t="inlineStr">
        <is>
          <t>Moves</t>
        </is>
      </c>
    </row>
    <row r="1873">
      <c r="E1873" s="50" t="inlineStr">
        <is>
          <t>Bite</t>
        </is>
      </c>
      <c r="F1873" s="46" t="n"/>
      <c r="G1873" s="51" t="inlineStr">
        <is>
          <t>Quick Attack</t>
        </is>
      </c>
      <c r="H1873" s="46" t="n"/>
      <c r="I1873" s="51" t="inlineStr">
        <is>
          <t>Double Edge</t>
        </is>
      </c>
      <c r="J1873" s="46" t="n"/>
      <c r="K1873" s="51" t="inlineStr">
        <is>
          <t>Odor Sleuth</t>
        </is>
      </c>
      <c r="L1873" s="46" t="n"/>
      <c r="M1873" s="51" t="inlineStr">
        <is>
          <t>Quick Attack</t>
        </is>
      </c>
      <c r="N1873" s="46" t="n"/>
      <c r="O1873" s="51" t="inlineStr">
        <is>
          <t>Whirlwind</t>
        </is>
      </c>
      <c r="P1873" s="46" t="n"/>
    </row>
    <row r="1874">
      <c r="E1874" s="51" t="inlineStr">
        <is>
          <t>Supersonic</t>
        </is>
      </c>
      <c r="F1874" s="46" t="n"/>
      <c r="G1874" s="66" t="inlineStr">
        <is>
          <t>Iron Tail</t>
        </is>
      </c>
      <c r="H1874" s="46" t="n"/>
      <c r="I1874" s="66" t="inlineStr">
        <is>
          <t>Flash Cannon</t>
        </is>
      </c>
      <c r="J1874" s="46" t="n"/>
      <c r="K1874" s="50" t="inlineStr">
        <is>
          <t>Assurance</t>
        </is>
      </c>
      <c r="L1874" s="46" t="n"/>
      <c r="M1874" s="60" t="inlineStr">
        <is>
          <t>Aerial Ace</t>
        </is>
      </c>
      <c r="N1874" s="46" t="n"/>
      <c r="O1874" s="51" t="inlineStr">
        <is>
          <t>Smelling Salts</t>
        </is>
      </c>
      <c r="P1874" s="46" t="n"/>
    </row>
    <row r="1875">
      <c r="E1875" s="53" t="inlineStr">
        <is>
          <t>Stomp</t>
        </is>
      </c>
      <c r="F1875" s="46" t="n"/>
      <c r="G1875" s="50" t="inlineStr">
        <is>
          <t>Night Slash</t>
        </is>
      </c>
      <c r="H1875" s="46" t="n"/>
      <c r="I1875" s="53" t="inlineStr">
        <is>
          <t>Earthquake</t>
        </is>
      </c>
      <c r="J1875" s="46" t="n"/>
      <c r="K1875" s="52" t="inlineStr">
        <is>
          <t>Thunder Fang</t>
        </is>
      </c>
      <c r="L1875" s="46" t="n"/>
      <c r="M1875" s="51" t="inlineStr">
        <is>
          <t>Endeavor</t>
        </is>
      </c>
      <c r="N1875" s="46" t="n"/>
      <c r="O1875" s="65" t="inlineStr">
        <is>
          <t>Submission</t>
        </is>
      </c>
      <c r="P1875" s="46" t="n"/>
    </row>
    <row r="1877" ht="20" customHeight="1">
      <c r="B1877" s="40" t="inlineStr">
        <is>
          <t>Pokefan</t>
        </is>
      </c>
      <c r="C1877" s="41" t="n"/>
      <c r="D1877" s="41" t="n"/>
      <c r="E1877" s="42" t="inlineStr">
        <is>
          <t>Pokefan Isabel (Rematch 1)</t>
        </is>
      </c>
      <c r="F1877" s="41" t="n"/>
      <c r="G1877" s="41" t="n"/>
      <c r="H1877" s="41" t="n"/>
      <c r="I1877" s="41" t="n"/>
      <c r="J1877" s="41" t="n"/>
      <c r="K1877" s="41" t="n"/>
      <c r="L1877" s="41" t="n"/>
      <c r="M1877" s="41" t="n"/>
      <c r="N1877" s="41" t="n"/>
      <c r="O1877" s="41" t="n"/>
      <c r="P1877" s="41" t="n"/>
      <c r="Q1877" s="41" t="n"/>
    </row>
    <row r="1878" ht="69" customHeight="1">
      <c r="E1878" s="43">
        <f>IFERROR(_xlfn.IMAGE("https://play.pokemonshowdown.com/sprites/gen5/plusle.png"),"")</f>
        <v/>
      </c>
      <c r="G1878" s="43">
        <f>IFERROR(_xlfn.IMAGE("https://play.pokemonshowdown.com/sprites/gen5/minun.png"),"")</f>
        <v/>
      </c>
    </row>
    <row r="1879">
      <c r="E1879" s="45" t="inlineStr">
        <is>
          <t>Lv 26 Plusle</t>
        </is>
      </c>
      <c r="F1879" s="46" t="n"/>
      <c r="G1879" s="45" t="inlineStr">
        <is>
          <t>Lv 26 Minun</t>
        </is>
      </c>
      <c r="H1879" s="46" t="n"/>
      <c r="Q1879" s="47" t="inlineStr">
        <is>
          <t>Pokémon</t>
        </is>
      </c>
    </row>
    <row r="1880">
      <c r="E1880" s="48" t="inlineStr">
        <is>
          <t>Timid</t>
        </is>
      </c>
      <c r="F1880" s="48" t="inlineStr">
        <is>
          <t>Plus</t>
        </is>
      </c>
      <c r="G1880" s="48" t="inlineStr">
        <is>
          <t>Timid</t>
        </is>
      </c>
      <c r="H1880" s="48" t="inlineStr">
        <is>
          <t>Minus</t>
        </is>
      </c>
      <c r="Q1880" s="47" t="inlineStr">
        <is>
          <t>Nature / Ability</t>
        </is>
      </c>
    </row>
    <row r="1881">
      <c r="B1881" s="47" t="inlineStr">
        <is>
          <t>AI Flags:</t>
        </is>
      </c>
      <c r="E1881" s="49" t="inlineStr">
        <is>
          <t>Oran Berry</t>
        </is>
      </c>
      <c r="F1881" s="46" t="n"/>
      <c r="G1881" s="49" t="inlineStr">
        <is>
          <t>Oran Berry</t>
        </is>
      </c>
      <c r="H1881" s="46" t="n"/>
      <c r="Q1881" s="47" t="inlineStr">
        <is>
          <t>Item</t>
        </is>
      </c>
    </row>
    <row r="1882">
      <c r="B1882" s="44" t="inlineStr">
        <is>
          <t>Smart Trainer</t>
        </is>
      </c>
      <c r="E1882" s="52" t="inlineStr">
        <is>
          <t>Thunder Punch</t>
        </is>
      </c>
      <c r="F1882" s="46" t="n"/>
      <c r="G1882" s="52" t="inlineStr">
        <is>
          <t>Thunder Punch</t>
        </is>
      </c>
      <c r="H1882" s="46" t="n"/>
      <c r="Q1882" s="47" t="inlineStr">
        <is>
          <t>Moves</t>
        </is>
      </c>
    </row>
    <row r="1883">
      <c r="E1883" s="58" t="inlineStr">
        <is>
          <t>Fire Punch</t>
        </is>
      </c>
      <c r="F1883" s="46" t="n"/>
      <c r="G1883" s="58" t="inlineStr">
        <is>
          <t>Fire Punch</t>
        </is>
      </c>
      <c r="H1883" s="46" t="n"/>
    </row>
    <row r="1884">
      <c r="E1884" s="51" t="inlineStr">
        <is>
          <t>Swift</t>
        </is>
      </c>
      <c r="F1884" s="46" t="n"/>
      <c r="G1884" s="51" t="inlineStr">
        <is>
          <t>Swift</t>
        </is>
      </c>
      <c r="H1884" s="46" t="n"/>
    </row>
    <row r="1885">
      <c r="E1885" s="51" t="inlineStr">
        <is>
          <t>Copycat</t>
        </is>
      </c>
      <c r="F1885" s="46" t="n"/>
      <c r="G1885" s="51" t="inlineStr">
        <is>
          <t>Copycat</t>
        </is>
      </c>
      <c r="H1885" s="46" t="n"/>
    </row>
    <row r="1887" ht="20" customHeight="1">
      <c r="B1887" s="40" t="inlineStr">
        <is>
          <t>Pokefan</t>
        </is>
      </c>
      <c r="C1887" s="41" t="n"/>
      <c r="D1887" s="41" t="n"/>
      <c r="E1887" s="42" t="inlineStr">
        <is>
          <t>Pokefan Isabel (Rematch 2)</t>
        </is>
      </c>
      <c r="F1887" s="41" t="n"/>
      <c r="G1887" s="41" t="n"/>
      <c r="H1887" s="41" t="n"/>
      <c r="I1887" s="41" t="n"/>
      <c r="J1887" s="41" t="n"/>
      <c r="K1887" s="41" t="n"/>
      <c r="L1887" s="41" t="n"/>
      <c r="M1887" s="41" t="n"/>
      <c r="N1887" s="41" t="n"/>
      <c r="O1887" s="41" t="n"/>
      <c r="P1887" s="41" t="n"/>
      <c r="Q1887" s="41" t="n"/>
    </row>
    <row r="1888" ht="69" customHeight="1">
      <c r="E1888" s="43">
        <f>IFERROR(_xlfn.IMAGE("https://play.pokemonshowdown.com/sprites/gen5/plusle.png"),"")</f>
        <v/>
      </c>
      <c r="G1888" s="43">
        <f>IFERROR(_xlfn.IMAGE("https://play.pokemonshowdown.com/sprites/gen5/minun.png"),"")</f>
        <v/>
      </c>
    </row>
    <row r="1889">
      <c r="E1889" s="45" t="inlineStr">
        <is>
          <t>Lv 29 Plusle</t>
        </is>
      </c>
      <c r="F1889" s="46" t="n"/>
      <c r="G1889" s="45" t="inlineStr">
        <is>
          <t>Lv 29 Minun</t>
        </is>
      </c>
      <c r="H1889" s="46" t="n"/>
      <c r="Q1889" s="47" t="inlineStr">
        <is>
          <t>Pokémon</t>
        </is>
      </c>
    </row>
    <row r="1890">
      <c r="E1890" s="48" t="inlineStr">
        <is>
          <t>Timid</t>
        </is>
      </c>
      <c r="F1890" s="48" t="inlineStr">
        <is>
          <t>Plus</t>
        </is>
      </c>
      <c r="G1890" s="48" t="inlineStr">
        <is>
          <t>Timid</t>
        </is>
      </c>
      <c r="H1890" s="48" t="inlineStr">
        <is>
          <t>Minus</t>
        </is>
      </c>
      <c r="Q1890" s="47" t="inlineStr">
        <is>
          <t>Nature / Ability</t>
        </is>
      </c>
    </row>
    <row r="1891">
      <c r="B1891" s="47" t="inlineStr">
        <is>
          <t>AI Flags:</t>
        </is>
      </c>
      <c r="E1891" s="49" t="inlineStr">
        <is>
          <t>Oran Berry</t>
        </is>
      </c>
      <c r="F1891" s="46" t="n"/>
      <c r="G1891" s="49" t="inlineStr">
        <is>
          <t>Oran Berry</t>
        </is>
      </c>
      <c r="H1891" s="46" t="n"/>
      <c r="Q1891" s="47" t="inlineStr">
        <is>
          <t>Item</t>
        </is>
      </c>
    </row>
    <row r="1892">
      <c r="B1892" s="44" t="inlineStr">
        <is>
          <t>Smart Trainer</t>
        </is>
      </c>
      <c r="E1892" s="58" t="inlineStr">
        <is>
          <t>Fire Punch</t>
        </is>
      </c>
      <c r="F1892" s="46" t="n"/>
      <c r="G1892" s="58" t="inlineStr">
        <is>
          <t>Fire Punch</t>
        </is>
      </c>
      <c r="H1892" s="46" t="n"/>
      <c r="Q1892" s="47" t="inlineStr">
        <is>
          <t>Moves</t>
        </is>
      </c>
    </row>
    <row r="1893">
      <c r="E1893" s="51" t="inlineStr">
        <is>
          <t>Swift</t>
        </is>
      </c>
      <c r="F1893" s="46" t="n"/>
      <c r="G1893" s="51" t="inlineStr">
        <is>
          <t>Swift</t>
        </is>
      </c>
      <c r="H1893" s="46" t="n"/>
    </row>
    <row r="1894">
      <c r="E1894" s="51" t="inlineStr">
        <is>
          <t>Copycat</t>
        </is>
      </c>
      <c r="F1894" s="46" t="n"/>
      <c r="G1894" s="51" t="inlineStr">
        <is>
          <t>Copycat</t>
        </is>
      </c>
      <c r="H1894" s="46" t="n"/>
    </row>
    <row r="1895">
      <c r="E1895" s="52" t="inlineStr">
        <is>
          <t>Wild Charge</t>
        </is>
      </c>
      <c r="F1895" s="46" t="n"/>
      <c r="G1895" s="52" t="inlineStr">
        <is>
          <t>Wild Charge</t>
        </is>
      </c>
      <c r="H1895" s="46" t="n"/>
    </row>
    <row r="1897" ht="20" customHeight="1">
      <c r="B1897" s="40" t="inlineStr">
        <is>
          <t>Pokefan</t>
        </is>
      </c>
      <c r="C1897" s="41" t="n"/>
      <c r="D1897" s="41" t="n"/>
      <c r="E1897" s="42" t="inlineStr">
        <is>
          <t>Pokefan Isabel (Rematch 3)</t>
        </is>
      </c>
      <c r="F1897" s="41" t="n"/>
      <c r="G1897" s="41" t="n"/>
      <c r="H1897" s="41" t="n"/>
      <c r="I1897" s="41" t="n"/>
      <c r="J1897" s="41" t="n"/>
      <c r="K1897" s="41" t="n"/>
      <c r="L1897" s="41" t="n"/>
      <c r="M1897" s="41" t="n"/>
      <c r="N1897" s="41" t="n"/>
      <c r="O1897" s="41" t="n"/>
      <c r="P1897" s="41" t="n"/>
      <c r="Q1897" s="41" t="n"/>
    </row>
    <row r="1898" ht="69" customHeight="1">
      <c r="E1898" s="43">
        <f>IFERROR(_xlfn.IMAGE("https://play.pokemonshowdown.com/sprites/gen5/plusle.png"),"")</f>
        <v/>
      </c>
      <c r="G1898" s="43">
        <f>IFERROR(_xlfn.IMAGE("https://play.pokemonshowdown.com/sprites/gen5/minun.png"),"")</f>
        <v/>
      </c>
    </row>
    <row r="1899">
      <c r="E1899" s="45" t="inlineStr">
        <is>
          <t>Lv 32 Plusle</t>
        </is>
      </c>
      <c r="F1899" s="46" t="n"/>
      <c r="G1899" s="45" t="inlineStr">
        <is>
          <t>Lv 32 Minun</t>
        </is>
      </c>
      <c r="H1899" s="46" t="n"/>
      <c r="Q1899" s="47" t="inlineStr">
        <is>
          <t>Pokémon</t>
        </is>
      </c>
    </row>
    <row r="1900">
      <c r="E1900" s="48" t="inlineStr">
        <is>
          <t>Timid</t>
        </is>
      </c>
      <c r="F1900" s="48" t="inlineStr">
        <is>
          <t>Plus</t>
        </is>
      </c>
      <c r="G1900" s="48" t="inlineStr">
        <is>
          <t>Timid</t>
        </is>
      </c>
      <c r="H1900" s="48" t="inlineStr">
        <is>
          <t>Minus</t>
        </is>
      </c>
      <c r="Q1900" s="47" t="inlineStr">
        <is>
          <t>Nature / Ability</t>
        </is>
      </c>
    </row>
    <row r="1901">
      <c r="B1901" s="47" t="inlineStr">
        <is>
          <t>AI Flags:</t>
        </is>
      </c>
      <c r="E1901" s="49" t="inlineStr">
        <is>
          <t>Oran Berry</t>
        </is>
      </c>
      <c r="F1901" s="46" t="n"/>
      <c r="G1901" s="49" t="inlineStr">
        <is>
          <t>Oran Berry</t>
        </is>
      </c>
      <c r="H1901" s="46" t="n"/>
      <c r="Q1901" s="47" t="inlineStr">
        <is>
          <t>Item</t>
        </is>
      </c>
    </row>
    <row r="1902">
      <c r="B1902" s="44" t="inlineStr">
        <is>
          <t>Smart Trainer</t>
        </is>
      </c>
      <c r="E1902" s="51" t="inlineStr">
        <is>
          <t>Swift</t>
        </is>
      </c>
      <c r="F1902" s="46" t="n"/>
      <c r="G1902" s="51" t="inlineStr">
        <is>
          <t>Swift</t>
        </is>
      </c>
      <c r="H1902" s="46" t="n"/>
      <c r="Q1902" s="47" t="inlineStr">
        <is>
          <t>Moves</t>
        </is>
      </c>
    </row>
    <row r="1903">
      <c r="E1903" s="51" t="inlineStr">
        <is>
          <t>Copycat</t>
        </is>
      </c>
      <c r="F1903" s="46" t="n"/>
      <c r="G1903" s="51" t="inlineStr">
        <is>
          <t>Copycat</t>
        </is>
      </c>
      <c r="H1903" s="46" t="n"/>
    </row>
    <row r="1904">
      <c r="E1904" s="52" t="inlineStr">
        <is>
          <t>Wild Charge</t>
        </is>
      </c>
      <c r="F1904" s="46" t="n"/>
      <c r="G1904" s="52" t="inlineStr">
        <is>
          <t>Wild Charge</t>
        </is>
      </c>
      <c r="H1904" s="46" t="n"/>
    </row>
    <row r="1905">
      <c r="E1905" s="64" t="inlineStr">
        <is>
          <t>Ice Punch</t>
        </is>
      </c>
      <c r="F1905" s="46" t="n"/>
      <c r="G1905" s="64" t="inlineStr">
        <is>
          <t>Ice Punch</t>
        </is>
      </c>
      <c r="H1905" s="46" t="n"/>
    </row>
    <row r="1907" ht="20" customHeight="1">
      <c r="B1907" s="40" t="inlineStr">
        <is>
          <t>Pokefan</t>
        </is>
      </c>
      <c r="C1907" s="41" t="n"/>
      <c r="D1907" s="41" t="n"/>
      <c r="E1907" s="42" t="inlineStr">
        <is>
          <t>Pokefan Isabel (Rematch 4)</t>
        </is>
      </c>
      <c r="F1907" s="41" t="n"/>
      <c r="G1907" s="41" t="n"/>
      <c r="H1907" s="41" t="n"/>
      <c r="I1907" s="41" t="n"/>
      <c r="J1907" s="41" t="n"/>
      <c r="K1907" s="41" t="n"/>
      <c r="L1907" s="41" t="n"/>
      <c r="M1907" s="41" t="n"/>
      <c r="N1907" s="41" t="n"/>
      <c r="O1907" s="41" t="n"/>
      <c r="P1907" s="41" t="n"/>
      <c r="Q1907" s="41" t="n"/>
    </row>
    <row r="1908" ht="69" customHeight="1">
      <c r="E1908" s="43">
        <f>IFERROR(_xlfn.IMAGE("https://play.pokemonshowdown.com/sprites/gen5/plusle.png"),"")</f>
        <v/>
      </c>
      <c r="G1908" s="43">
        <f>IFERROR(_xlfn.IMAGE("https://play.pokemonshowdown.com/sprites/gen5/minun.png"),"")</f>
        <v/>
      </c>
    </row>
    <row r="1909">
      <c r="E1909" s="45" t="inlineStr">
        <is>
          <t>Lv 35 Plusle</t>
        </is>
      </c>
      <c r="F1909" s="46" t="n"/>
      <c r="G1909" s="45" t="inlineStr">
        <is>
          <t>Lv 35 Minun</t>
        </is>
      </c>
      <c r="H1909" s="46" t="n"/>
      <c r="Q1909" s="47" t="inlineStr">
        <is>
          <t>Pokémon</t>
        </is>
      </c>
    </row>
    <row r="1910">
      <c r="E1910" s="48" t="inlineStr">
        <is>
          <t>Timid</t>
        </is>
      </c>
      <c r="F1910" s="48" t="inlineStr">
        <is>
          <t>Plus</t>
        </is>
      </c>
      <c r="G1910" s="48" t="inlineStr">
        <is>
          <t>Timid</t>
        </is>
      </c>
      <c r="H1910" s="48" t="inlineStr">
        <is>
          <t>Minus</t>
        </is>
      </c>
      <c r="Q1910" s="47" t="inlineStr">
        <is>
          <t>Nature / Ability</t>
        </is>
      </c>
    </row>
    <row r="1911">
      <c r="B1911" s="47" t="inlineStr">
        <is>
          <t>AI Flags:</t>
        </is>
      </c>
      <c r="E1911" s="49" t="inlineStr">
        <is>
          <t>Sitrus Berry</t>
        </is>
      </c>
      <c r="F1911" s="46" t="n"/>
      <c r="G1911" s="49" t="inlineStr">
        <is>
          <t>Sitrus Berry</t>
        </is>
      </c>
      <c r="H1911" s="46" t="n"/>
      <c r="Q1911" s="47" t="inlineStr">
        <is>
          <t>Item</t>
        </is>
      </c>
    </row>
    <row r="1912">
      <c r="B1912" s="44" t="inlineStr">
        <is>
          <t>Smart Trainer</t>
        </is>
      </c>
      <c r="E1912" s="51" t="inlineStr">
        <is>
          <t>Copycat</t>
        </is>
      </c>
      <c r="F1912" s="46" t="n"/>
      <c r="G1912" s="51" t="inlineStr">
        <is>
          <t>Copycat</t>
        </is>
      </c>
      <c r="H1912" s="46" t="n"/>
      <c r="Q1912" s="47" t="inlineStr">
        <is>
          <t>Moves</t>
        </is>
      </c>
    </row>
    <row r="1913">
      <c r="E1913" s="52" t="inlineStr">
        <is>
          <t>Wild Charge</t>
        </is>
      </c>
      <c r="F1913" s="46" t="n"/>
      <c r="G1913" s="52" t="inlineStr">
        <is>
          <t>Wild Charge</t>
        </is>
      </c>
      <c r="H1913" s="46" t="n"/>
    </row>
    <row r="1914">
      <c r="E1914" s="64" t="inlineStr">
        <is>
          <t>Ice Punch</t>
        </is>
      </c>
      <c r="F1914" s="46" t="n"/>
      <c r="G1914" s="64" t="inlineStr">
        <is>
          <t>Ice Punch</t>
        </is>
      </c>
      <c r="H1914" s="46" t="n"/>
    </row>
    <row r="1915">
      <c r="E1915" s="52" t="inlineStr">
        <is>
          <t>Charge</t>
        </is>
      </c>
      <c r="F1915" s="46" t="n"/>
      <c r="G1915" s="52" t="inlineStr">
        <is>
          <t>Charge</t>
        </is>
      </c>
      <c r="H1915" s="46" t="n"/>
    </row>
    <row r="1917" ht="20" customHeight="1">
      <c r="B1917" s="40" t="inlineStr">
        <is>
          <t>Triathlete</t>
        </is>
      </c>
      <c r="C1917" s="41" t="n"/>
      <c r="D1917" s="41" t="n"/>
      <c r="E1917" s="42" t="inlineStr">
        <is>
          <t>Triathlete Isaiah (Rematch 1)</t>
        </is>
      </c>
      <c r="F1917" s="41" t="n"/>
      <c r="G1917" s="41" t="n"/>
      <c r="H1917" s="41" t="n"/>
      <c r="I1917" s="41" t="n"/>
      <c r="J1917" s="41" t="n"/>
      <c r="K1917" s="41" t="n"/>
      <c r="L1917" s="41" t="n"/>
      <c r="M1917" s="41" t="n"/>
      <c r="N1917" s="41" t="n"/>
      <c r="O1917" s="41" t="n"/>
      <c r="P1917" s="41" t="n"/>
      <c r="Q1917" s="41" t="n"/>
    </row>
    <row r="1918" ht="69" customHeight="1">
      <c r="E1918" s="43">
        <f>IFERROR(_xlfn.IMAGE("https://play.pokemonshowdown.com/sprites/gen5/staryu.png"),"")</f>
        <v/>
      </c>
    </row>
    <row r="1919">
      <c r="E1919" s="45" t="inlineStr">
        <is>
          <t>Lv 39 Staryu</t>
        </is>
      </c>
      <c r="F1919" s="46" t="n"/>
      <c r="Q1919" s="47" t="inlineStr">
        <is>
          <t>Pokémon</t>
        </is>
      </c>
    </row>
    <row r="1920">
      <c r="E1920" s="48" t="inlineStr">
        <is>
          <t>Modest</t>
        </is>
      </c>
      <c r="F1920" s="48" t="inlineStr">
        <is>
          <t>Magic Guard</t>
        </is>
      </c>
      <c r="Q1920" s="47" t="inlineStr">
        <is>
          <t>Nature / Ability</t>
        </is>
      </c>
    </row>
    <row r="1921">
      <c r="B1921" s="47" t="inlineStr">
        <is>
          <t>AI Flags:</t>
        </is>
      </c>
      <c r="E1921" s="49" t="inlineStr">
        <is>
          <t>(None)</t>
        </is>
      </c>
      <c r="F1921" s="46" t="n"/>
      <c r="Q1921" s="47" t="inlineStr">
        <is>
          <t>Item</t>
        </is>
      </c>
    </row>
    <row r="1922">
      <c r="B1922" s="44" t="inlineStr">
        <is>
          <t>Smart Trainer</t>
        </is>
      </c>
      <c r="E1922" s="51" t="inlineStr">
        <is>
          <t>Take Down</t>
        </is>
      </c>
      <c r="F1922" s="46" t="n"/>
      <c r="Q1922" s="47" t="inlineStr">
        <is>
          <t>Moves</t>
        </is>
      </c>
    </row>
    <row r="1923">
      <c r="E1923" s="63" t="inlineStr">
        <is>
          <t>Psybeam</t>
        </is>
      </c>
      <c r="F1923" s="46" t="n"/>
    </row>
    <row r="1924">
      <c r="E1924" s="62" t="inlineStr">
        <is>
          <t>Power Gem</t>
        </is>
      </c>
      <c r="F1924" s="46" t="n"/>
    </row>
    <row r="1925">
      <c r="E1925" s="54" t="inlineStr">
        <is>
          <t>Signal Beam</t>
        </is>
      </c>
      <c r="F1925" s="46" t="n"/>
    </row>
    <row r="1927" ht="20" customHeight="1">
      <c r="B1927" s="40" t="inlineStr">
        <is>
          <t>Triathlete</t>
        </is>
      </c>
      <c r="C1927" s="41" t="n"/>
      <c r="D1927" s="41" t="n"/>
      <c r="E1927" s="42" t="inlineStr">
        <is>
          <t>Triathlete Isaiah (Rematch 2)</t>
        </is>
      </c>
      <c r="F1927" s="41" t="n"/>
      <c r="G1927" s="41" t="n"/>
      <c r="H1927" s="41" t="n"/>
      <c r="I1927" s="41" t="n"/>
      <c r="J1927" s="41" t="n"/>
      <c r="K1927" s="41" t="n"/>
      <c r="L1927" s="41" t="n"/>
      <c r="M1927" s="41" t="n"/>
      <c r="N1927" s="41" t="n"/>
      <c r="O1927" s="41" t="n"/>
      <c r="P1927" s="41" t="n"/>
      <c r="Q1927" s="41" t="n"/>
    </row>
    <row r="1928" ht="69" customHeight="1">
      <c r="E1928" s="43">
        <f>IFERROR(_xlfn.IMAGE("https://play.pokemonshowdown.com/sprites/gen5/staryu.png"),"")</f>
        <v/>
      </c>
    </row>
    <row r="1929">
      <c r="E1929" s="45" t="inlineStr">
        <is>
          <t>Lv 42 Staryu</t>
        </is>
      </c>
      <c r="F1929" s="46" t="n"/>
      <c r="Q1929" s="47" t="inlineStr">
        <is>
          <t>Pokémon</t>
        </is>
      </c>
    </row>
    <row r="1930">
      <c r="E1930" s="48" t="inlineStr">
        <is>
          <t>Modest</t>
        </is>
      </c>
      <c r="F1930" s="48" t="inlineStr">
        <is>
          <t>Magic Guard</t>
        </is>
      </c>
      <c r="Q1930" s="47" t="inlineStr">
        <is>
          <t>Nature / Ability</t>
        </is>
      </c>
    </row>
    <row r="1931">
      <c r="B1931" s="47" t="inlineStr">
        <is>
          <t>AI Flags:</t>
        </is>
      </c>
      <c r="E1931" s="49" t="inlineStr">
        <is>
          <t>(None)</t>
        </is>
      </c>
      <c r="F1931" s="46" t="n"/>
      <c r="Q1931" s="47" t="inlineStr">
        <is>
          <t>Item</t>
        </is>
      </c>
    </row>
    <row r="1932">
      <c r="B1932" s="44" t="inlineStr">
        <is>
          <t>Smart Trainer</t>
        </is>
      </c>
      <c r="E1932" s="63" t="inlineStr">
        <is>
          <t>Psybeam</t>
        </is>
      </c>
      <c r="F1932" s="46" t="n"/>
      <c r="Q1932" s="47" t="inlineStr">
        <is>
          <t>Moves</t>
        </is>
      </c>
    </row>
    <row r="1933">
      <c r="E1933" s="62" t="inlineStr">
        <is>
          <t>Power Gem</t>
        </is>
      </c>
      <c r="F1933" s="46" t="n"/>
    </row>
    <row r="1934">
      <c r="E1934" s="54" t="inlineStr">
        <is>
          <t>Signal Beam</t>
        </is>
      </c>
      <c r="F1934" s="46" t="n"/>
    </row>
    <row r="1935">
      <c r="E1935" s="63" t="inlineStr">
        <is>
          <t>Teleport</t>
        </is>
      </c>
      <c r="F1935" s="46" t="n"/>
    </row>
    <row r="1937" ht="20" customHeight="1">
      <c r="B1937" s="40" t="inlineStr">
        <is>
          <t>Triathlete</t>
        </is>
      </c>
      <c r="C1937" s="41" t="n"/>
      <c r="D1937" s="41" t="n"/>
      <c r="E1937" s="42" t="inlineStr">
        <is>
          <t>Triathlete Isaiah (Rematch 3)</t>
        </is>
      </c>
      <c r="F1937" s="41" t="n"/>
      <c r="G1937" s="41" t="n"/>
      <c r="H1937" s="41" t="n"/>
      <c r="I1937" s="41" t="n"/>
      <c r="J1937" s="41" t="n"/>
      <c r="K1937" s="41" t="n"/>
      <c r="L1937" s="41" t="n"/>
      <c r="M1937" s="41" t="n"/>
      <c r="N1937" s="41" t="n"/>
      <c r="O1937" s="41" t="n"/>
      <c r="P1937" s="41" t="n"/>
      <c r="Q1937" s="41" t="n"/>
    </row>
    <row r="1938" ht="69" customHeight="1">
      <c r="E1938" s="43">
        <f>IFERROR(_xlfn.IMAGE("https://play.pokemonshowdown.com/sprites/gen5/starmie.png"),"")</f>
        <v/>
      </c>
    </row>
    <row r="1939">
      <c r="E1939" s="45" t="inlineStr">
        <is>
          <t>Lv 45 Starmie</t>
        </is>
      </c>
      <c r="F1939" s="46" t="n"/>
      <c r="Q1939" s="47" t="inlineStr">
        <is>
          <t>Pokémon</t>
        </is>
      </c>
    </row>
    <row r="1940">
      <c r="E1940" s="48" t="inlineStr">
        <is>
          <t>Timid</t>
        </is>
      </c>
      <c r="F1940" s="48" t="inlineStr">
        <is>
          <t>Magic Guard</t>
        </is>
      </c>
      <c r="Q1940" s="47" t="inlineStr">
        <is>
          <t>Nature / Ability</t>
        </is>
      </c>
    </row>
    <row r="1941">
      <c r="B1941" s="47" t="inlineStr">
        <is>
          <t>AI Flags:</t>
        </is>
      </c>
      <c r="E1941" s="49" t="inlineStr">
        <is>
          <t>(None)</t>
        </is>
      </c>
      <c r="F1941" s="46" t="n"/>
      <c r="Q1941" s="47" t="inlineStr">
        <is>
          <t>Item</t>
        </is>
      </c>
    </row>
    <row r="1942">
      <c r="B1942" s="44" t="inlineStr">
        <is>
          <t>Smart Trainer</t>
        </is>
      </c>
      <c r="E1942" s="51" t="inlineStr">
        <is>
          <t>Double Edge</t>
        </is>
      </c>
      <c r="F1942" s="46" t="n"/>
      <c r="Q1942" s="47" t="inlineStr">
        <is>
          <t>Moves</t>
        </is>
      </c>
    </row>
    <row r="1943">
      <c r="E1943" s="51" t="inlineStr">
        <is>
          <t>Recover</t>
        </is>
      </c>
      <c r="F1943" s="46" t="n"/>
    </row>
    <row r="1944">
      <c r="E1944" s="62" t="inlineStr">
        <is>
          <t>Power Gem</t>
        </is>
      </c>
      <c r="F1944" s="46" t="n"/>
    </row>
    <row r="1945">
      <c r="E1945" s="63" t="inlineStr">
        <is>
          <t>Teleport</t>
        </is>
      </c>
      <c r="F1945" s="46" t="n"/>
    </row>
    <row r="1947" ht="20" customHeight="1">
      <c r="B1947" s="40" t="inlineStr">
        <is>
          <t>Triathlete</t>
        </is>
      </c>
      <c r="C1947" s="41" t="n"/>
      <c r="D1947" s="41" t="n"/>
      <c r="E1947" s="42" t="inlineStr">
        <is>
          <t>Triathlete Isaiah (Rematch 4)</t>
        </is>
      </c>
      <c r="F1947" s="41" t="n"/>
      <c r="G1947" s="41" t="n"/>
      <c r="H1947" s="41" t="n"/>
      <c r="I1947" s="41" t="n"/>
      <c r="J1947" s="41" t="n"/>
      <c r="K1947" s="41" t="n"/>
      <c r="L1947" s="41" t="n"/>
      <c r="M1947" s="41" t="n"/>
      <c r="N1947" s="41" t="n"/>
      <c r="O1947" s="41" t="n"/>
      <c r="P1947" s="41" t="n"/>
      <c r="Q1947" s="41" t="n"/>
    </row>
    <row r="1948" ht="69" customHeight="1">
      <c r="E1948" s="43">
        <f>IFERROR(_xlfn.IMAGE("https://play.pokemonshowdown.com/sprites/gen5/starmie.png"),"")</f>
        <v/>
      </c>
    </row>
    <row r="1949">
      <c r="E1949" s="45" t="inlineStr">
        <is>
          <t>Lv 48 Starmie</t>
        </is>
      </c>
      <c r="F1949" s="46" t="n"/>
      <c r="Q1949" s="47" t="inlineStr">
        <is>
          <t>Pokémon</t>
        </is>
      </c>
    </row>
    <row r="1950">
      <c r="E1950" s="48" t="inlineStr">
        <is>
          <t>Timid</t>
        </is>
      </c>
      <c r="F1950" s="48" t="inlineStr">
        <is>
          <t>Magic Guard</t>
        </is>
      </c>
      <c r="Q1950" s="47" t="inlineStr">
        <is>
          <t>Nature / Ability</t>
        </is>
      </c>
    </row>
    <row r="1951">
      <c r="B1951" s="47" t="inlineStr">
        <is>
          <t>AI Flags:</t>
        </is>
      </c>
      <c r="E1951" s="49" t="inlineStr">
        <is>
          <t>(None)</t>
        </is>
      </c>
      <c r="F1951" s="46" t="n"/>
      <c r="Q1951" s="47" t="inlineStr">
        <is>
          <t>Item</t>
        </is>
      </c>
    </row>
    <row r="1952">
      <c r="B1952" s="44" t="inlineStr">
        <is>
          <t>Smart Trainer</t>
        </is>
      </c>
      <c r="E1952" s="51" t="inlineStr">
        <is>
          <t>Double Edge</t>
        </is>
      </c>
      <c r="F1952" s="46" t="n"/>
      <c r="Q1952" s="47" t="inlineStr">
        <is>
          <t>Moves</t>
        </is>
      </c>
    </row>
    <row r="1953">
      <c r="E1953" s="51" t="inlineStr">
        <is>
          <t>Recover</t>
        </is>
      </c>
      <c r="F1953" s="46" t="n"/>
    </row>
    <row r="1954">
      <c r="E1954" s="62" t="inlineStr">
        <is>
          <t>Power Gem</t>
        </is>
      </c>
      <c r="F1954" s="46" t="n"/>
    </row>
    <row r="1955">
      <c r="E1955" s="63" t="inlineStr">
        <is>
          <t>Teleport</t>
        </is>
      </c>
      <c r="F1955" s="46" t="n"/>
    </row>
    <row r="1957" ht="20" customHeight="1">
      <c r="B1957" s="40" t="inlineStr">
        <is>
          <t>Psychic</t>
        </is>
      </c>
      <c r="C1957" s="41" t="n"/>
      <c r="D1957" s="41" t="n"/>
      <c r="E1957" s="42" t="inlineStr">
        <is>
          <t>Psychic Jacki (Rematch 1)</t>
        </is>
      </c>
      <c r="F1957" s="41" t="n"/>
      <c r="G1957" s="41" t="n"/>
      <c r="H1957" s="41" t="n"/>
      <c r="I1957" s="41" t="n"/>
      <c r="J1957" s="41" t="n"/>
      <c r="K1957" s="41" t="n"/>
      <c r="L1957" s="41" t="n"/>
      <c r="M1957" s="41" t="n"/>
      <c r="N1957" s="41" t="n"/>
      <c r="O1957" s="41" t="n"/>
      <c r="P1957" s="41" t="n"/>
      <c r="Q1957" s="41" t="n"/>
    </row>
    <row r="1958" ht="69" customHeight="1">
      <c r="E1958" s="43">
        <f>IFERROR(_xlfn.IMAGE("https://play.pokemonshowdown.com/sprites/gen5/kadabra.png"),"")</f>
        <v/>
      </c>
      <c r="G1958" s="43">
        <f>IFERROR(_xlfn.IMAGE("https://play.pokemonshowdown.com/sprites/gen5/lunatone.png"),"")</f>
        <v/>
      </c>
    </row>
    <row r="1959">
      <c r="E1959" s="45" t="inlineStr">
        <is>
          <t>Lv 34 Kadabra</t>
        </is>
      </c>
      <c r="F1959" s="46" t="n"/>
      <c r="G1959" s="45" t="inlineStr">
        <is>
          <t>Lv 34 Lunatone</t>
        </is>
      </c>
      <c r="H1959" s="46" t="n"/>
      <c r="Q1959" s="47" t="inlineStr">
        <is>
          <t>Pokémon</t>
        </is>
      </c>
    </row>
    <row r="1960">
      <c r="E1960" s="48" t="inlineStr">
        <is>
          <t>Modest</t>
        </is>
      </c>
      <c r="F1960" s="48" t="inlineStr">
        <is>
          <t>Magic Guard</t>
        </is>
      </c>
      <c r="G1960" s="48" t="inlineStr">
        <is>
          <t>Modest</t>
        </is>
      </c>
      <c r="H1960" s="48" t="inlineStr">
        <is>
          <t>Levitate</t>
        </is>
      </c>
      <c r="Q1960" s="47" t="inlineStr">
        <is>
          <t>Nature / Ability</t>
        </is>
      </c>
    </row>
    <row r="1961">
      <c r="B1961" s="47" t="inlineStr">
        <is>
          <t>AI Flags:</t>
        </is>
      </c>
      <c r="E1961" s="49" t="inlineStr">
        <is>
          <t>(None)</t>
        </is>
      </c>
      <c r="F1961" s="46" t="n"/>
      <c r="G1961" s="49" t="inlineStr">
        <is>
          <t>(None)</t>
        </is>
      </c>
      <c r="H1961" s="46" t="n"/>
      <c r="Q1961" s="47" t="inlineStr">
        <is>
          <t>Item</t>
        </is>
      </c>
    </row>
    <row r="1962">
      <c r="B1962" s="44" t="inlineStr">
        <is>
          <t>Smart Trainer</t>
        </is>
      </c>
      <c r="E1962" s="51" t="inlineStr">
        <is>
          <t>Disable</t>
        </is>
      </c>
      <c r="F1962" s="46" t="n"/>
      <c r="G1962" s="62" t="inlineStr">
        <is>
          <t>Ancient Power</t>
        </is>
      </c>
      <c r="H1962" s="46" t="n"/>
      <c r="Q1962" s="47" t="inlineStr">
        <is>
          <t>Moves</t>
        </is>
      </c>
    </row>
    <row r="1963">
      <c r="E1963" s="63" t="inlineStr">
        <is>
          <t>Psybeam</t>
        </is>
      </c>
      <c r="F1963" s="46" t="n"/>
      <c r="G1963" s="63" t="inlineStr">
        <is>
          <t>Hypnosis</t>
        </is>
      </c>
      <c r="H1963" s="46" t="n"/>
    </row>
    <row r="1964">
      <c r="E1964" s="63" t="inlineStr">
        <is>
          <t>Future Sight</t>
        </is>
      </c>
      <c r="F1964" s="46" t="n"/>
      <c r="G1964" s="53" t="inlineStr">
        <is>
          <t>Earth Power</t>
        </is>
      </c>
      <c r="H1964" s="46" t="n"/>
    </row>
    <row r="1965">
      <c r="E1965" s="63" t="inlineStr">
        <is>
          <t>Miracle Eye</t>
        </is>
      </c>
      <c r="F1965" s="46" t="n"/>
      <c r="G1965" s="51" t="inlineStr">
        <is>
          <t>Self Destruct</t>
        </is>
      </c>
      <c r="H1965" s="46" t="n"/>
    </row>
    <row r="1967" ht="20" customHeight="1">
      <c r="B1967" s="40" t="inlineStr">
        <is>
          <t>Psychic</t>
        </is>
      </c>
      <c r="C1967" s="41" t="n"/>
      <c r="D1967" s="41" t="n"/>
      <c r="E1967" s="42" t="inlineStr">
        <is>
          <t>Psychic Jacki (Rematch 2)</t>
        </is>
      </c>
      <c r="F1967" s="41" t="n"/>
      <c r="G1967" s="41" t="n"/>
      <c r="H1967" s="41" t="n"/>
      <c r="I1967" s="41" t="n"/>
      <c r="J1967" s="41" t="n"/>
      <c r="K1967" s="41" t="n"/>
      <c r="L1967" s="41" t="n"/>
      <c r="M1967" s="41" t="n"/>
      <c r="N1967" s="41" t="n"/>
      <c r="O1967" s="41" t="n"/>
      <c r="P1967" s="41" t="n"/>
      <c r="Q1967" s="41" t="n"/>
    </row>
    <row r="1968" ht="69" customHeight="1">
      <c r="E1968" s="43">
        <f>IFERROR(_xlfn.IMAGE("https://play.pokemonshowdown.com/sprites/gen5/kadabra.png"),"")</f>
        <v/>
      </c>
      <c r="G1968" s="43">
        <f>IFERROR(_xlfn.IMAGE("https://play.pokemonshowdown.com/sprites/gen5/lunatone.png"),"")</f>
        <v/>
      </c>
    </row>
    <row r="1969">
      <c r="E1969" s="45" t="inlineStr">
        <is>
          <t>Lv 37 Kadabra</t>
        </is>
      </c>
      <c r="F1969" s="46" t="n"/>
      <c r="G1969" s="45" t="inlineStr">
        <is>
          <t>Lv 37 Lunatone</t>
        </is>
      </c>
      <c r="H1969" s="46" t="n"/>
      <c r="Q1969" s="47" t="inlineStr">
        <is>
          <t>Pokémon</t>
        </is>
      </c>
    </row>
    <row r="1970">
      <c r="E1970" s="48" t="inlineStr">
        <is>
          <t>Modest</t>
        </is>
      </c>
      <c r="F1970" s="48" t="inlineStr">
        <is>
          <t>Magic Guard</t>
        </is>
      </c>
      <c r="G1970" s="48" t="inlineStr">
        <is>
          <t>Modest</t>
        </is>
      </c>
      <c r="H1970" s="48" t="inlineStr">
        <is>
          <t>Levitate</t>
        </is>
      </c>
      <c r="Q1970" s="47" t="inlineStr">
        <is>
          <t>Nature / Ability</t>
        </is>
      </c>
    </row>
    <row r="1971">
      <c r="B1971" s="47" t="inlineStr">
        <is>
          <t>AI Flags:</t>
        </is>
      </c>
      <c r="E1971" s="49" t="inlineStr">
        <is>
          <t>(None)</t>
        </is>
      </c>
      <c r="F1971" s="46" t="n"/>
      <c r="G1971" s="49" t="inlineStr">
        <is>
          <t>(None)</t>
        </is>
      </c>
      <c r="H1971" s="46" t="n"/>
      <c r="Q1971" s="47" t="inlineStr">
        <is>
          <t>Item</t>
        </is>
      </c>
    </row>
    <row r="1972">
      <c r="B1972" s="44" t="inlineStr">
        <is>
          <t>Smart Trainer</t>
        </is>
      </c>
      <c r="E1972" s="63" t="inlineStr">
        <is>
          <t>Psybeam</t>
        </is>
      </c>
      <c r="F1972" s="46" t="n"/>
      <c r="G1972" s="62" t="inlineStr">
        <is>
          <t>Ancient Power</t>
        </is>
      </c>
      <c r="H1972" s="46" t="n"/>
      <c r="Q1972" s="47" t="inlineStr">
        <is>
          <t>Moves</t>
        </is>
      </c>
    </row>
    <row r="1973">
      <c r="E1973" s="63" t="inlineStr">
        <is>
          <t>Future Sight</t>
        </is>
      </c>
      <c r="F1973" s="46" t="n"/>
      <c r="G1973" s="63" t="inlineStr">
        <is>
          <t>Hypnosis</t>
        </is>
      </c>
      <c r="H1973" s="46" t="n"/>
    </row>
    <row r="1974">
      <c r="E1974" s="63" t="inlineStr">
        <is>
          <t>Miracle Eye</t>
        </is>
      </c>
      <c r="F1974" s="46" t="n"/>
      <c r="G1974" s="53" t="inlineStr">
        <is>
          <t>Earth Power</t>
        </is>
      </c>
      <c r="H1974" s="46" t="n"/>
    </row>
    <row r="1975">
      <c r="E1975" s="63" t="inlineStr">
        <is>
          <t>Teleport</t>
        </is>
      </c>
      <c r="F1975" s="46" t="n"/>
      <c r="G1975" s="51" t="inlineStr">
        <is>
          <t>Self Destruct</t>
        </is>
      </c>
      <c r="H1975" s="46" t="n"/>
    </row>
    <row r="1977" ht="20" customHeight="1">
      <c r="B1977" s="40" t="inlineStr">
        <is>
          <t>Psychic</t>
        </is>
      </c>
      <c r="C1977" s="41" t="n"/>
      <c r="D1977" s="41" t="n"/>
      <c r="E1977" s="42" t="inlineStr">
        <is>
          <t>Psychic Jacki (Rematch 3)</t>
        </is>
      </c>
      <c r="F1977" s="41" t="n"/>
      <c r="G1977" s="41" t="n"/>
      <c r="H1977" s="41" t="n"/>
      <c r="I1977" s="41" t="n"/>
      <c r="J1977" s="41" t="n"/>
      <c r="K1977" s="41" t="n"/>
      <c r="L1977" s="41" t="n"/>
      <c r="M1977" s="41" t="n"/>
      <c r="N1977" s="41" t="n"/>
      <c r="O1977" s="41" t="n"/>
      <c r="P1977" s="41" t="n"/>
      <c r="Q1977" s="41" t="n"/>
    </row>
    <row r="1978" ht="69" customHeight="1">
      <c r="E1978" s="43">
        <f>IFERROR(_xlfn.IMAGE("https://play.pokemonshowdown.com/sprites/gen5/kadabra.png"),"")</f>
        <v/>
      </c>
      <c r="G1978" s="43">
        <f>IFERROR(_xlfn.IMAGE("https://play.pokemonshowdown.com/sprites/gen5/lunatone.png"),"")</f>
        <v/>
      </c>
    </row>
    <row r="1979">
      <c r="E1979" s="45" t="inlineStr">
        <is>
          <t>Lv 40 Kadabra</t>
        </is>
      </c>
      <c r="F1979" s="46" t="n"/>
      <c r="G1979" s="45" t="inlineStr">
        <is>
          <t>Lv 40 Lunatone</t>
        </is>
      </c>
      <c r="H1979" s="46" t="n"/>
      <c r="Q1979" s="47" t="inlineStr">
        <is>
          <t>Pokémon</t>
        </is>
      </c>
    </row>
    <row r="1980">
      <c r="E1980" s="48" t="inlineStr">
        <is>
          <t>Modest</t>
        </is>
      </c>
      <c r="F1980" s="48" t="inlineStr">
        <is>
          <t>Magic Guard</t>
        </is>
      </c>
      <c r="G1980" s="48" t="inlineStr">
        <is>
          <t>Modest</t>
        </is>
      </c>
      <c r="H1980" s="48" t="inlineStr">
        <is>
          <t>Levitate</t>
        </is>
      </c>
      <c r="Q1980" s="47" t="inlineStr">
        <is>
          <t>Nature / Ability</t>
        </is>
      </c>
    </row>
    <row r="1981">
      <c r="B1981" s="47" t="inlineStr">
        <is>
          <t>AI Flags:</t>
        </is>
      </c>
      <c r="E1981" s="49" t="inlineStr">
        <is>
          <t>(None)</t>
        </is>
      </c>
      <c r="F1981" s="46" t="n"/>
      <c r="G1981" s="49" t="inlineStr">
        <is>
          <t>(None)</t>
        </is>
      </c>
      <c r="H1981" s="46" t="n"/>
      <c r="Q1981" s="47" t="inlineStr">
        <is>
          <t>Item</t>
        </is>
      </c>
    </row>
    <row r="1982">
      <c r="B1982" s="44" t="inlineStr">
        <is>
          <t>Smart Trainer</t>
        </is>
      </c>
      <c r="E1982" s="63" t="inlineStr">
        <is>
          <t>Future Sight</t>
        </is>
      </c>
      <c r="F1982" s="46" t="n"/>
      <c r="G1982" s="62" t="inlineStr">
        <is>
          <t>Ancient Power</t>
        </is>
      </c>
      <c r="H1982" s="46" t="n"/>
      <c r="Q1982" s="47" t="inlineStr">
        <is>
          <t>Moves</t>
        </is>
      </c>
    </row>
    <row r="1983">
      <c r="E1983" s="63" t="inlineStr">
        <is>
          <t>Miracle Eye</t>
        </is>
      </c>
      <c r="F1983" s="46" t="n"/>
      <c r="G1983" s="63" t="inlineStr">
        <is>
          <t>Hypnosis</t>
        </is>
      </c>
      <c r="H1983" s="46" t="n"/>
    </row>
    <row r="1984">
      <c r="E1984" s="63" t="inlineStr">
        <is>
          <t>Teleport</t>
        </is>
      </c>
      <c r="F1984" s="46" t="n"/>
      <c r="G1984" s="53" t="inlineStr">
        <is>
          <t>Earth Power</t>
        </is>
      </c>
      <c r="H1984" s="46" t="n"/>
    </row>
    <row r="1985">
      <c r="E1985" s="63" t="inlineStr">
        <is>
          <t>Psychic</t>
        </is>
      </c>
      <c r="F1985" s="46" t="n"/>
      <c r="G1985" s="51" t="inlineStr">
        <is>
          <t>Self Destruct</t>
        </is>
      </c>
      <c r="H1985" s="46" t="n"/>
    </row>
    <row r="1987" ht="20" customHeight="1">
      <c r="B1987" s="40" t="inlineStr">
        <is>
          <t>Psychic</t>
        </is>
      </c>
      <c r="C1987" s="41" t="n"/>
      <c r="D1987" s="41" t="n"/>
      <c r="E1987" s="42" t="inlineStr">
        <is>
          <t>Psychic Jacki (Rematch 4)</t>
        </is>
      </c>
      <c r="F1987" s="41" t="n"/>
      <c r="G1987" s="41" t="n"/>
      <c r="H1987" s="41" t="n"/>
      <c r="I1987" s="41" t="n"/>
      <c r="J1987" s="41" t="n"/>
      <c r="K1987" s="41" t="n"/>
      <c r="L1987" s="41" t="n"/>
      <c r="M1987" s="41" t="n"/>
      <c r="N1987" s="41" t="n"/>
      <c r="O1987" s="41" t="n"/>
      <c r="P1987" s="41" t="n"/>
      <c r="Q1987" s="41" t="n"/>
    </row>
    <row r="1988" ht="69" customHeight="1">
      <c r="E1988" s="43">
        <f>IFERROR(_xlfn.IMAGE("https://play.pokemonshowdown.com/sprites/gen5/lunatone.png"),"")</f>
        <v/>
      </c>
      <c r="G1988" s="43">
        <f>IFERROR(_xlfn.IMAGE("https://play.pokemonshowdown.com/sprites/gen5/alakazam.png"),"")</f>
        <v/>
      </c>
    </row>
    <row r="1989">
      <c r="E1989" s="45" t="inlineStr">
        <is>
          <t>Lv 43 Lunatone</t>
        </is>
      </c>
      <c r="F1989" s="46" t="n"/>
      <c r="G1989" s="45" t="inlineStr">
        <is>
          <t>Lv 43 Alakazam</t>
        </is>
      </c>
      <c r="H1989" s="46" t="n"/>
      <c r="Q1989" s="47" t="inlineStr">
        <is>
          <t>Pokémon</t>
        </is>
      </c>
    </row>
    <row r="1990">
      <c r="E1990" s="48" t="inlineStr">
        <is>
          <t>Modest</t>
        </is>
      </c>
      <c r="F1990" s="48" t="inlineStr">
        <is>
          <t>Levitate</t>
        </is>
      </c>
      <c r="G1990" s="48" t="inlineStr">
        <is>
          <t>Modest</t>
        </is>
      </c>
      <c r="H1990" s="48" t="inlineStr">
        <is>
          <t>Magic Guard</t>
        </is>
      </c>
      <c r="Q1990" s="47" t="inlineStr">
        <is>
          <t>Nature / Ability</t>
        </is>
      </c>
    </row>
    <row r="1991">
      <c r="B1991" s="47" t="inlineStr">
        <is>
          <t>AI Flags:</t>
        </is>
      </c>
      <c r="E1991" s="49" t="inlineStr">
        <is>
          <t>(None)</t>
        </is>
      </c>
      <c r="F1991" s="46" t="n"/>
      <c r="G1991" s="49" t="inlineStr">
        <is>
          <t>(None)</t>
        </is>
      </c>
      <c r="H1991" s="46" t="n"/>
      <c r="Q1991" s="47" t="inlineStr">
        <is>
          <t>Item</t>
        </is>
      </c>
    </row>
    <row r="1992">
      <c r="B1992" s="44" t="inlineStr">
        <is>
          <t>Smart Trainer</t>
        </is>
      </c>
      <c r="E1992" s="63" t="inlineStr">
        <is>
          <t>Hypnosis</t>
        </is>
      </c>
      <c r="F1992" s="46" t="n"/>
      <c r="G1992" s="63" t="inlineStr">
        <is>
          <t>Miracle Eye</t>
        </is>
      </c>
      <c r="H1992" s="46" t="n"/>
      <c r="Q1992" s="47" t="inlineStr">
        <is>
          <t>Moves</t>
        </is>
      </c>
    </row>
    <row r="1993">
      <c r="E1993" s="53" t="inlineStr">
        <is>
          <t>Earth Power</t>
        </is>
      </c>
      <c r="F1993" s="46" t="n"/>
      <c r="G1993" s="63" t="inlineStr">
        <is>
          <t>Teleport</t>
        </is>
      </c>
      <c r="H1993" s="46" t="n"/>
    </row>
    <row r="1994">
      <c r="E1994" s="51" t="inlineStr">
        <is>
          <t>Self Destruct</t>
        </is>
      </c>
      <c r="F1994" s="46" t="n"/>
      <c r="G1994" s="63" t="inlineStr">
        <is>
          <t>Psychic</t>
        </is>
      </c>
      <c r="H1994" s="46" t="n"/>
    </row>
    <row r="1995">
      <c r="E1995" s="62" t="inlineStr">
        <is>
          <t>Power Gem</t>
        </is>
      </c>
      <c r="F1995" s="46" t="n"/>
      <c r="G1995" s="51" t="inlineStr">
        <is>
          <t>Recover</t>
        </is>
      </c>
      <c r="H1995" s="46" t="n"/>
    </row>
    <row r="1997" ht="20" customHeight="1">
      <c r="B1997" s="40" t="inlineStr">
        <is>
          <t>Pkmn Ranger</t>
        </is>
      </c>
      <c r="C1997" s="41" t="n"/>
      <c r="D1997" s="41" t="n"/>
      <c r="E1997" s="42" t="inlineStr">
        <is>
          <t>Pkmn Ranger Jackson (Rematch 1)</t>
        </is>
      </c>
      <c r="F1997" s="41" t="n"/>
      <c r="G1997" s="41" t="n"/>
      <c r="H1997" s="41" t="n"/>
      <c r="I1997" s="41" t="n"/>
      <c r="J1997" s="41" t="n"/>
      <c r="K1997" s="41" t="n"/>
      <c r="L1997" s="41" t="n"/>
      <c r="M1997" s="41" t="n"/>
      <c r="N1997" s="41" t="n"/>
      <c r="O1997" s="41" t="n"/>
      <c r="P1997" s="41" t="n"/>
      <c r="Q1997" s="41" t="n"/>
    </row>
    <row r="1998" ht="69" customHeight="1">
      <c r="E1998" s="43">
        <f>IFERROR(_xlfn.IMAGE("https://play.pokemonshowdown.com/sprites/gen5/breloom.png"),"")</f>
        <v/>
      </c>
      <c r="Q1998" s="44" t="inlineStr">
        <is>
          <t>Items: Full Restore</t>
        </is>
      </c>
    </row>
    <row r="1999">
      <c r="E1999" s="45" t="inlineStr">
        <is>
          <t>Lv 31 Breloom</t>
        </is>
      </c>
      <c r="F1999" s="46" t="n"/>
      <c r="Q1999" s="47" t="inlineStr">
        <is>
          <t>Pokémon</t>
        </is>
      </c>
    </row>
    <row r="2000">
      <c r="E2000" s="48" t="inlineStr">
        <is>
          <t>Adamant</t>
        </is>
      </c>
      <c r="F2000" s="48" t="inlineStr">
        <is>
          <t>Technician</t>
        </is>
      </c>
      <c r="Q2000" s="47" t="inlineStr">
        <is>
          <t>Nature / Ability</t>
        </is>
      </c>
    </row>
    <row r="2001">
      <c r="B2001" s="47" t="inlineStr">
        <is>
          <t>AI Flags:</t>
        </is>
      </c>
      <c r="E2001" s="49" t="inlineStr">
        <is>
          <t>(None)</t>
        </is>
      </c>
      <c r="F2001" s="46" t="n"/>
      <c r="Q2001" s="47" t="inlineStr">
        <is>
          <t>Item</t>
        </is>
      </c>
    </row>
    <row r="2002">
      <c r="B2002" s="44" t="inlineStr">
        <is>
          <t>Smart Trainer</t>
        </is>
      </c>
      <c r="E2002" s="59" t="inlineStr">
        <is>
          <t>Mega Drain</t>
        </is>
      </c>
      <c r="F2002" s="46" t="n"/>
      <c r="Q2002" s="47" t="inlineStr">
        <is>
          <t>Moves</t>
        </is>
      </c>
    </row>
    <row r="2003">
      <c r="E2003" s="55" t="inlineStr">
        <is>
          <t>Sludge Bomb</t>
        </is>
      </c>
      <c r="F2003" s="46" t="n"/>
    </row>
    <row r="2004">
      <c r="E2004" s="65" t="inlineStr">
        <is>
          <t>Force Palm</t>
        </is>
      </c>
      <c r="F2004" s="46" t="n"/>
    </row>
    <row r="2005">
      <c r="E2005" s="59" t="inlineStr">
        <is>
          <t>Giga Drain</t>
        </is>
      </c>
      <c r="F2005" s="46" t="n"/>
    </row>
    <row r="2007" ht="20" customHeight="1">
      <c r="B2007" s="40" t="inlineStr">
        <is>
          <t>Pkmn Ranger</t>
        </is>
      </c>
      <c r="C2007" s="41" t="n"/>
      <c r="D2007" s="41" t="n"/>
      <c r="E2007" s="42" t="inlineStr">
        <is>
          <t>Pkmn Ranger Jackson (Rematch 2)</t>
        </is>
      </c>
      <c r="F2007" s="41" t="n"/>
      <c r="G2007" s="41" t="n"/>
      <c r="H2007" s="41" t="n"/>
      <c r="I2007" s="41" t="n"/>
      <c r="J2007" s="41" t="n"/>
      <c r="K2007" s="41" t="n"/>
      <c r="L2007" s="41" t="n"/>
      <c r="M2007" s="41" t="n"/>
      <c r="N2007" s="41" t="n"/>
      <c r="O2007" s="41" t="n"/>
      <c r="P2007" s="41" t="n"/>
      <c r="Q2007" s="41" t="n"/>
    </row>
    <row r="2008" ht="69" customHeight="1">
      <c r="E2008" s="43">
        <f>IFERROR(_xlfn.IMAGE("https://play.pokemonshowdown.com/sprites/gen5/breloom.png"),"")</f>
        <v/>
      </c>
      <c r="Q2008" s="44" t="inlineStr">
        <is>
          <t>Items: Full Restore</t>
        </is>
      </c>
    </row>
    <row r="2009">
      <c r="E2009" s="45" t="inlineStr">
        <is>
          <t>Lv 34 Breloom</t>
        </is>
      </c>
      <c r="F2009" s="46" t="n"/>
      <c r="Q2009" s="47" t="inlineStr">
        <is>
          <t>Pokémon</t>
        </is>
      </c>
    </row>
    <row r="2010">
      <c r="E2010" s="48" t="inlineStr">
        <is>
          <t>Adamant</t>
        </is>
      </c>
      <c r="F2010" s="48" t="inlineStr">
        <is>
          <t>Technician</t>
        </is>
      </c>
      <c r="Q2010" s="47" t="inlineStr">
        <is>
          <t>Nature / Ability</t>
        </is>
      </c>
    </row>
    <row r="2011">
      <c r="B2011" s="47" t="inlineStr">
        <is>
          <t>AI Flags:</t>
        </is>
      </c>
      <c r="E2011" s="49" t="inlineStr">
        <is>
          <t>(None)</t>
        </is>
      </c>
      <c r="F2011" s="46" t="n"/>
      <c r="Q2011" s="47" t="inlineStr">
        <is>
          <t>Item</t>
        </is>
      </c>
    </row>
    <row r="2012">
      <c r="B2012" s="44" t="inlineStr">
        <is>
          <t>Smart Trainer</t>
        </is>
      </c>
      <c r="E2012" s="59" t="inlineStr">
        <is>
          <t>Mega Drain</t>
        </is>
      </c>
      <c r="F2012" s="46" t="n"/>
      <c r="Q2012" s="47" t="inlineStr">
        <is>
          <t>Moves</t>
        </is>
      </c>
    </row>
    <row r="2013">
      <c r="E2013" s="55" t="inlineStr">
        <is>
          <t>Sludge Bomb</t>
        </is>
      </c>
      <c r="F2013" s="46" t="n"/>
    </row>
    <row r="2014">
      <c r="E2014" s="65" t="inlineStr">
        <is>
          <t>Force Palm</t>
        </is>
      </c>
      <c r="F2014" s="46" t="n"/>
    </row>
    <row r="2015">
      <c r="E2015" s="59" t="inlineStr">
        <is>
          <t>Giga Drain</t>
        </is>
      </c>
      <c r="F2015" s="46" t="n"/>
    </row>
    <row r="2017" ht="20" customHeight="1">
      <c r="B2017" s="40" t="inlineStr">
        <is>
          <t>Pkmn Ranger</t>
        </is>
      </c>
      <c r="C2017" s="41" t="n"/>
      <c r="D2017" s="41" t="n"/>
      <c r="E2017" s="42" t="inlineStr">
        <is>
          <t>Pkmn Ranger Jackson (Rematch 3)</t>
        </is>
      </c>
      <c r="F2017" s="41" t="n"/>
      <c r="G2017" s="41" t="n"/>
      <c r="H2017" s="41" t="n"/>
      <c r="I2017" s="41" t="n"/>
      <c r="J2017" s="41" t="n"/>
      <c r="K2017" s="41" t="n"/>
      <c r="L2017" s="41" t="n"/>
      <c r="M2017" s="41" t="n"/>
      <c r="N2017" s="41" t="n"/>
      <c r="O2017" s="41" t="n"/>
      <c r="P2017" s="41" t="n"/>
      <c r="Q2017" s="41" t="n"/>
    </row>
    <row r="2018" ht="69" customHeight="1">
      <c r="E2018" s="43">
        <f>IFERROR(_xlfn.IMAGE("https://play.pokemonshowdown.com/sprites/gen5/breloom.png"),"")</f>
        <v/>
      </c>
      <c r="Q2018" s="44" t="inlineStr">
        <is>
          <t>Items: Full Restore</t>
        </is>
      </c>
    </row>
    <row r="2019">
      <c r="E2019" s="45" t="inlineStr">
        <is>
          <t>Lv 37 Breloom</t>
        </is>
      </c>
      <c r="F2019" s="46" t="n"/>
      <c r="Q2019" s="47" t="inlineStr">
        <is>
          <t>Pokémon</t>
        </is>
      </c>
    </row>
    <row r="2020">
      <c r="E2020" s="48" t="inlineStr">
        <is>
          <t>Adamant</t>
        </is>
      </c>
      <c r="F2020" s="48" t="inlineStr">
        <is>
          <t>Technician</t>
        </is>
      </c>
      <c r="Q2020" s="47" t="inlineStr">
        <is>
          <t>Nature / Ability</t>
        </is>
      </c>
    </row>
    <row r="2021">
      <c r="B2021" s="47" t="inlineStr">
        <is>
          <t>AI Flags:</t>
        </is>
      </c>
      <c r="E2021" s="49" t="inlineStr">
        <is>
          <t>(None)</t>
        </is>
      </c>
      <c r="F2021" s="46" t="n"/>
      <c r="Q2021" s="47" t="inlineStr">
        <is>
          <t>Item</t>
        </is>
      </c>
    </row>
    <row r="2022">
      <c r="B2022" s="44" t="inlineStr">
        <is>
          <t>Smart Trainer</t>
        </is>
      </c>
      <c r="E2022" s="59" t="inlineStr">
        <is>
          <t>Mega Drain</t>
        </is>
      </c>
      <c r="F2022" s="46" t="n"/>
      <c r="Q2022" s="47" t="inlineStr">
        <is>
          <t>Moves</t>
        </is>
      </c>
    </row>
    <row r="2023">
      <c r="E2023" s="55" t="inlineStr">
        <is>
          <t>Sludge Bomb</t>
        </is>
      </c>
      <c r="F2023" s="46" t="n"/>
    </row>
    <row r="2024">
      <c r="E2024" s="65" t="inlineStr">
        <is>
          <t>Force Palm</t>
        </is>
      </c>
      <c r="F2024" s="46" t="n"/>
    </row>
    <row r="2025">
      <c r="E2025" s="59" t="inlineStr">
        <is>
          <t>Giga Drain</t>
        </is>
      </c>
      <c r="F2025" s="46" t="n"/>
    </row>
    <row r="2027" ht="20" customHeight="1">
      <c r="B2027" s="40" t="inlineStr">
        <is>
          <t>Pkmn Ranger</t>
        </is>
      </c>
      <c r="C2027" s="41" t="n"/>
      <c r="D2027" s="41" t="n"/>
      <c r="E2027" s="42" t="inlineStr">
        <is>
          <t>Pkmn Ranger Jackson (Rematch 4)</t>
        </is>
      </c>
      <c r="F2027" s="41" t="n"/>
      <c r="G2027" s="41" t="n"/>
      <c r="H2027" s="41" t="n"/>
      <c r="I2027" s="41" t="n"/>
      <c r="J2027" s="41" t="n"/>
      <c r="K2027" s="41" t="n"/>
      <c r="L2027" s="41" t="n"/>
      <c r="M2027" s="41" t="n"/>
      <c r="N2027" s="41" t="n"/>
      <c r="O2027" s="41" t="n"/>
      <c r="P2027" s="41" t="n"/>
      <c r="Q2027" s="41" t="n"/>
    </row>
    <row r="2028" ht="69" customHeight="1">
      <c r="E2028" s="43">
        <f>IFERROR(_xlfn.IMAGE("https://play.pokemonshowdown.com/sprites/gen5/kecleon.png"),"")</f>
        <v/>
      </c>
      <c r="G2028" s="43">
        <f>IFERROR(_xlfn.IMAGE("https://play.pokemonshowdown.com/sprites/gen5/breloom.png"),"")</f>
        <v/>
      </c>
      <c r="Q2028" s="44" t="inlineStr">
        <is>
          <t>Items: Full Restore</t>
        </is>
      </c>
    </row>
    <row r="2029">
      <c r="E2029" s="45" t="inlineStr">
        <is>
          <t>Lv 39 Kecleon</t>
        </is>
      </c>
      <c r="F2029" s="46" t="n"/>
      <c r="G2029" s="45" t="inlineStr">
        <is>
          <t>Lv 39 Breloom</t>
        </is>
      </c>
      <c r="H2029" s="46" t="n"/>
      <c r="Q2029" s="47" t="inlineStr">
        <is>
          <t>Pokémon</t>
        </is>
      </c>
    </row>
    <row r="2030">
      <c r="E2030" s="48" t="inlineStr">
        <is>
          <t>Adamant</t>
        </is>
      </c>
      <c r="F2030" s="48" t="inlineStr">
        <is>
          <t>Adaptability</t>
        </is>
      </c>
      <c r="G2030" s="48" t="inlineStr">
        <is>
          <t>Adamant</t>
        </is>
      </c>
      <c r="H2030" s="48" t="inlineStr">
        <is>
          <t>Technician</t>
        </is>
      </c>
      <c r="Q2030" s="47" t="inlineStr">
        <is>
          <t>Nature / Ability</t>
        </is>
      </c>
    </row>
    <row r="2031">
      <c r="B2031" s="47" t="inlineStr">
        <is>
          <t>AI Flags:</t>
        </is>
      </c>
      <c r="E2031" s="49" t="inlineStr">
        <is>
          <t>(None)</t>
        </is>
      </c>
      <c r="F2031" s="46" t="n"/>
      <c r="G2031" s="49" t="inlineStr">
        <is>
          <t>(None)</t>
        </is>
      </c>
      <c r="H2031" s="46" t="n"/>
      <c r="Q2031" s="47" t="inlineStr">
        <is>
          <t>Item</t>
        </is>
      </c>
    </row>
    <row r="2032">
      <c r="B2032" s="44" t="inlineStr">
        <is>
          <t>Smart Trainer</t>
        </is>
      </c>
      <c r="E2032" s="67" t="inlineStr">
        <is>
          <t>Shadow Sneak</t>
        </is>
      </c>
      <c r="F2032" s="46" t="n"/>
      <c r="G2032" s="59" t="inlineStr">
        <is>
          <t>Mega Drain</t>
        </is>
      </c>
      <c r="H2032" s="46" t="n"/>
      <c r="Q2032" s="47" t="inlineStr">
        <is>
          <t>Moves</t>
        </is>
      </c>
    </row>
    <row r="2033">
      <c r="E2033" s="50" t="inlineStr">
        <is>
          <t>Beat Up</t>
        </is>
      </c>
      <c r="F2033" s="46" t="n"/>
      <c r="G2033" s="55" t="inlineStr">
        <is>
          <t>Sludge Bomb</t>
        </is>
      </c>
      <c r="H2033" s="46" t="n"/>
    </row>
    <row r="2034">
      <c r="E2034" s="51" t="inlineStr">
        <is>
          <t>Fake Out</t>
        </is>
      </c>
      <c r="F2034" s="46" t="n"/>
      <c r="G2034" s="65" t="inlineStr">
        <is>
          <t>Force Palm</t>
        </is>
      </c>
      <c r="H2034" s="46" t="n"/>
    </row>
    <row r="2035">
      <c r="E2035" s="61" t="inlineStr">
        <is>
          <t>Aqua Tail</t>
        </is>
      </c>
      <c r="F2035" s="46" t="n"/>
      <c r="G2035" s="59" t="inlineStr">
        <is>
          <t>Giga Drain</t>
        </is>
      </c>
      <c r="H2035" s="46" t="n"/>
    </row>
    <row r="2037" ht="20" customHeight="1">
      <c r="B2037" s="40" t="inlineStr">
        <is>
          <t>Bug Catcher</t>
        </is>
      </c>
      <c r="C2037" s="41" t="n"/>
      <c r="D2037" s="41" t="n"/>
      <c r="E2037" s="42" t="inlineStr">
        <is>
          <t>Bug Catcher James (Rematch 1)</t>
        </is>
      </c>
      <c r="F2037" s="41" t="n"/>
      <c r="G2037" s="41" t="n"/>
      <c r="H2037" s="41" t="n"/>
      <c r="I2037" s="41" t="n"/>
      <c r="J2037" s="41" t="n"/>
      <c r="K2037" s="41" t="n"/>
      <c r="L2037" s="41" t="n"/>
      <c r="M2037" s="41" t="n"/>
      <c r="N2037" s="41" t="n"/>
      <c r="O2037" s="41" t="n"/>
      <c r="P2037" s="41" t="n"/>
      <c r="Q2037" s="41" t="n"/>
    </row>
    <row r="2038" ht="69" customHeight="1">
      <c r="E2038" s="43">
        <f>IFERROR(_xlfn.IMAGE("https://play.pokemonshowdown.com/sprites/gen5/ninjask.png"),"")</f>
        <v/>
      </c>
    </row>
    <row r="2039">
      <c r="E2039" s="45" t="inlineStr">
        <is>
          <t>Lv 27 Ninjask</t>
        </is>
      </c>
      <c r="F2039" s="46" t="n"/>
      <c r="Q2039" s="47" t="inlineStr">
        <is>
          <t>Pokémon</t>
        </is>
      </c>
    </row>
    <row r="2040">
      <c r="E2040" s="48" t="inlineStr">
        <is>
          <t>Adamant</t>
        </is>
      </c>
      <c r="F2040" s="48" t="inlineStr">
        <is>
          <t>Speed Boost</t>
        </is>
      </c>
      <c r="Q2040" s="47" t="inlineStr">
        <is>
          <t>Nature / Ability</t>
        </is>
      </c>
    </row>
    <row r="2041">
      <c r="B2041" s="47" t="inlineStr">
        <is>
          <t>AI Flags:</t>
        </is>
      </c>
      <c r="E2041" s="49" t="inlineStr">
        <is>
          <t>(None)</t>
        </is>
      </c>
      <c r="F2041" s="46" t="n"/>
      <c r="Q2041" s="47" t="inlineStr">
        <is>
          <t>Item</t>
        </is>
      </c>
    </row>
    <row r="2042">
      <c r="B2042" s="44" t="inlineStr">
        <is>
          <t>Smart Trainer</t>
        </is>
      </c>
      <c r="E2042" s="51" t="inlineStr">
        <is>
          <t>Roar</t>
        </is>
      </c>
      <c r="F2042" s="46" t="n"/>
      <c r="Q2042" s="47" t="inlineStr">
        <is>
          <t>Moves</t>
        </is>
      </c>
    </row>
    <row r="2043">
      <c r="E2043" s="51" t="inlineStr">
        <is>
          <t>Hyper Voice</t>
        </is>
      </c>
      <c r="F2043" s="46" t="n"/>
    </row>
    <row r="2044">
      <c r="E2044" s="51" t="inlineStr">
        <is>
          <t>Whirlwind</t>
        </is>
      </c>
      <c r="F2044" s="46" t="n"/>
    </row>
    <row r="2045">
      <c r="E2045" s="60" t="inlineStr">
        <is>
          <t>Aerial Ace</t>
        </is>
      </c>
      <c r="F2045" s="46" t="n"/>
    </row>
    <row r="2047" ht="20" customHeight="1">
      <c r="B2047" s="40" t="inlineStr">
        <is>
          <t>Bug Catcher</t>
        </is>
      </c>
      <c r="C2047" s="41" t="n"/>
      <c r="D2047" s="41" t="n"/>
      <c r="E2047" s="42" t="inlineStr">
        <is>
          <t>Bug Catcher James (Rematch 2)</t>
        </is>
      </c>
      <c r="F2047" s="41" t="n"/>
      <c r="G2047" s="41" t="n"/>
      <c r="H2047" s="41" t="n"/>
      <c r="I2047" s="41" t="n"/>
      <c r="J2047" s="41" t="n"/>
      <c r="K2047" s="41" t="n"/>
      <c r="L2047" s="41" t="n"/>
      <c r="M2047" s="41" t="n"/>
      <c r="N2047" s="41" t="n"/>
      <c r="O2047" s="41" t="n"/>
      <c r="P2047" s="41" t="n"/>
      <c r="Q2047" s="41" t="n"/>
    </row>
    <row r="2048" ht="69" customHeight="1">
      <c r="E2048" s="43">
        <f>IFERROR(_xlfn.IMAGE("https://play.pokemonshowdown.com/sprites/gen5/dustox.png"),"")</f>
        <v/>
      </c>
      <c r="G2048" s="43">
        <f>IFERROR(_xlfn.IMAGE("https://play.pokemonshowdown.com/sprites/gen5/ninjask.png"),"")</f>
        <v/>
      </c>
    </row>
    <row r="2049">
      <c r="E2049" s="45" t="inlineStr">
        <is>
          <t>Lv 29 Dustox</t>
        </is>
      </c>
      <c r="F2049" s="46" t="n"/>
      <c r="G2049" s="45" t="inlineStr">
        <is>
          <t>Lv 29 Ninjask</t>
        </is>
      </c>
      <c r="H2049" s="46" t="n"/>
      <c r="Q2049" s="47" t="inlineStr">
        <is>
          <t>Pokémon</t>
        </is>
      </c>
    </row>
    <row r="2050">
      <c r="E2050" s="48" t="inlineStr">
        <is>
          <t>Modest</t>
        </is>
      </c>
      <c r="F2050" s="48" t="inlineStr">
        <is>
          <t>Tinted Lens</t>
        </is>
      </c>
      <c r="G2050" s="48" t="inlineStr">
        <is>
          <t>Adamant</t>
        </is>
      </c>
      <c r="H2050" s="48" t="inlineStr">
        <is>
          <t>Speed Boost</t>
        </is>
      </c>
      <c r="Q2050" s="47" t="inlineStr">
        <is>
          <t>Nature / Ability</t>
        </is>
      </c>
    </row>
    <row r="2051">
      <c r="B2051" s="47" t="inlineStr">
        <is>
          <t>AI Flags:</t>
        </is>
      </c>
      <c r="E2051" s="49" t="inlineStr">
        <is>
          <t>(None)</t>
        </is>
      </c>
      <c r="F2051" s="46" t="n"/>
      <c r="G2051" s="49" t="inlineStr">
        <is>
          <t>(None)</t>
        </is>
      </c>
      <c r="H2051" s="46" t="n"/>
      <c r="Q2051" s="47" t="inlineStr">
        <is>
          <t>Item</t>
        </is>
      </c>
    </row>
    <row r="2052">
      <c r="B2052" s="44" t="inlineStr">
        <is>
          <t>Smart Trainer</t>
        </is>
      </c>
      <c r="E2052" s="55" t="inlineStr">
        <is>
          <t>Sludge Bomb</t>
        </is>
      </c>
      <c r="F2052" s="46" t="n"/>
      <c r="G2052" s="51" t="inlineStr">
        <is>
          <t>Roar</t>
        </is>
      </c>
      <c r="H2052" s="46" t="n"/>
      <c r="Q2052" s="47" t="inlineStr">
        <is>
          <t>Moves</t>
        </is>
      </c>
    </row>
    <row r="2053">
      <c r="E2053" s="51" t="inlineStr">
        <is>
          <t>Whirlwind</t>
        </is>
      </c>
      <c r="F2053" s="46" t="n"/>
      <c r="G2053" s="51" t="inlineStr">
        <is>
          <t>Hyper Voice</t>
        </is>
      </c>
      <c r="H2053" s="46" t="n"/>
    </row>
    <row r="2054">
      <c r="E2054" s="55" t="inlineStr">
        <is>
          <t>Toxic</t>
        </is>
      </c>
      <c r="F2054" s="46" t="n"/>
      <c r="G2054" s="51" t="inlineStr">
        <is>
          <t>Whirlwind</t>
        </is>
      </c>
      <c r="H2054" s="46" t="n"/>
    </row>
    <row r="2055">
      <c r="E2055" s="54" t="inlineStr">
        <is>
          <t>Bug Buzz</t>
        </is>
      </c>
      <c r="F2055" s="46" t="n"/>
      <c r="G2055" s="60" t="inlineStr">
        <is>
          <t>Aerial Ace</t>
        </is>
      </c>
      <c r="H2055" s="46" t="n"/>
    </row>
    <row r="2057" ht="20" customHeight="1">
      <c r="B2057" s="40" t="inlineStr">
        <is>
          <t>Bug Catcher</t>
        </is>
      </c>
      <c r="C2057" s="41" t="n"/>
      <c r="D2057" s="41" t="n"/>
      <c r="E2057" s="42" t="inlineStr">
        <is>
          <t>Bug Catcher James (Rematch 3)</t>
        </is>
      </c>
      <c r="F2057" s="41" t="n"/>
      <c r="G2057" s="41" t="n"/>
      <c r="H2057" s="41" t="n"/>
      <c r="I2057" s="41" t="n"/>
      <c r="J2057" s="41" t="n"/>
      <c r="K2057" s="41" t="n"/>
      <c r="L2057" s="41" t="n"/>
      <c r="M2057" s="41" t="n"/>
      <c r="N2057" s="41" t="n"/>
      <c r="O2057" s="41" t="n"/>
      <c r="P2057" s="41" t="n"/>
      <c r="Q2057" s="41" t="n"/>
    </row>
    <row r="2058" ht="69" customHeight="1">
      <c r="E2058" s="43">
        <f>IFERROR(_xlfn.IMAGE("https://play.pokemonshowdown.com/sprites/gen5/surskit.png"),"")</f>
        <v/>
      </c>
      <c r="G2058" s="43">
        <f>IFERROR(_xlfn.IMAGE("https://play.pokemonshowdown.com/sprites/gen5/dustox.png"),"")</f>
        <v/>
      </c>
      <c r="I2058" s="43">
        <f>IFERROR(_xlfn.IMAGE("https://play.pokemonshowdown.com/sprites/gen5/ninjask.png"),"")</f>
        <v/>
      </c>
    </row>
    <row r="2059">
      <c r="E2059" s="45" t="inlineStr">
        <is>
          <t>Lv 31 Surskit</t>
        </is>
      </c>
      <c r="F2059" s="46" t="n"/>
      <c r="G2059" s="45" t="inlineStr">
        <is>
          <t>Lv 31 Dustox</t>
        </is>
      </c>
      <c r="H2059" s="46" t="n"/>
      <c r="I2059" s="45" t="inlineStr">
        <is>
          <t>Lv 31 Ninjask</t>
        </is>
      </c>
      <c r="J2059" s="46" t="n"/>
      <c r="Q2059" s="47" t="inlineStr">
        <is>
          <t>Pokémon</t>
        </is>
      </c>
    </row>
    <row r="2060">
      <c r="E2060" s="48" t="inlineStr">
        <is>
          <t>Modest</t>
        </is>
      </c>
      <c r="F2060" s="48" t="inlineStr">
        <is>
          <t>Swift Swim</t>
        </is>
      </c>
      <c r="G2060" s="48" t="inlineStr">
        <is>
          <t>Modest</t>
        </is>
      </c>
      <c r="H2060" s="48" t="inlineStr">
        <is>
          <t>Tinted Lens</t>
        </is>
      </c>
      <c r="I2060" s="48" t="inlineStr">
        <is>
          <t>Adamant</t>
        </is>
      </c>
      <c r="J2060" s="48" t="inlineStr">
        <is>
          <t>Speed Boost</t>
        </is>
      </c>
      <c r="Q2060" s="47" t="inlineStr">
        <is>
          <t>Nature / Ability</t>
        </is>
      </c>
    </row>
    <row r="2061">
      <c r="B2061" s="47" t="inlineStr">
        <is>
          <t>AI Flags:</t>
        </is>
      </c>
      <c r="E2061" s="49" t="inlineStr">
        <is>
          <t>(None)</t>
        </is>
      </c>
      <c r="F2061" s="46" t="n"/>
      <c r="G2061" s="49" t="inlineStr">
        <is>
          <t>(None)</t>
        </is>
      </c>
      <c r="H2061" s="46" t="n"/>
      <c r="I2061" s="49" t="inlineStr">
        <is>
          <t>(None)</t>
        </is>
      </c>
      <c r="J2061" s="46" t="n"/>
      <c r="Q2061" s="47" t="inlineStr">
        <is>
          <t>Item</t>
        </is>
      </c>
    </row>
    <row r="2062">
      <c r="B2062" s="44" t="inlineStr">
        <is>
          <t>Smart Trainer</t>
        </is>
      </c>
      <c r="E2062" s="51" t="inlineStr">
        <is>
          <t>Sweet Scent</t>
        </is>
      </c>
      <c r="F2062" s="46" t="n"/>
      <c r="G2062" s="51" t="inlineStr">
        <is>
          <t>Whirlwind</t>
        </is>
      </c>
      <c r="H2062" s="46" t="n"/>
      <c r="I2062" s="51" t="inlineStr">
        <is>
          <t>Hyper Voice</t>
        </is>
      </c>
      <c r="J2062" s="46" t="n"/>
      <c r="Q2062" s="47" t="inlineStr">
        <is>
          <t>Moves</t>
        </is>
      </c>
    </row>
    <row r="2063">
      <c r="E2063" s="54" t="inlineStr">
        <is>
          <t>Signal Beam</t>
        </is>
      </c>
      <c r="F2063" s="46" t="n"/>
      <c r="G2063" s="55" t="inlineStr">
        <is>
          <t>Toxic</t>
        </is>
      </c>
      <c r="H2063" s="46" t="n"/>
      <c r="I2063" s="51" t="inlineStr">
        <is>
          <t>Whirlwind</t>
        </is>
      </c>
      <c r="J2063" s="46" t="n"/>
    </row>
    <row r="2064">
      <c r="E2064" s="61" t="inlineStr">
        <is>
          <t>Bubble Beam</t>
        </is>
      </c>
      <c r="F2064" s="46" t="n"/>
      <c r="G2064" s="54" t="inlineStr">
        <is>
          <t>Bug Buzz</t>
        </is>
      </c>
      <c r="H2064" s="46" t="n"/>
      <c r="I2064" s="60" t="inlineStr">
        <is>
          <t>Aerial Ace</t>
        </is>
      </c>
      <c r="J2064" s="46" t="n"/>
    </row>
    <row r="2065">
      <c r="E2065" s="54" t="inlineStr">
        <is>
          <t>Bug Buzz</t>
        </is>
      </c>
      <c r="F2065" s="46" t="n"/>
      <c r="G2065" s="55" t="inlineStr">
        <is>
          <t>Poison Fang</t>
        </is>
      </c>
      <c r="H2065" s="46" t="n"/>
      <c r="I2065" s="63" t="inlineStr">
        <is>
          <t>Teleport</t>
        </is>
      </c>
      <c r="J2065" s="46" t="n"/>
    </row>
    <row r="2067" ht="20" customHeight="1">
      <c r="B2067" s="40" t="inlineStr">
        <is>
          <t>Bug Catcher</t>
        </is>
      </c>
      <c r="C2067" s="41" t="n"/>
      <c r="D2067" s="41" t="n"/>
      <c r="E2067" s="42" t="inlineStr">
        <is>
          <t>Bug Catcher James (Rematch 4)</t>
        </is>
      </c>
      <c r="F2067" s="41" t="n"/>
      <c r="G2067" s="41" t="n"/>
      <c r="H2067" s="41" t="n"/>
      <c r="I2067" s="41" t="n"/>
      <c r="J2067" s="41" t="n"/>
      <c r="K2067" s="41" t="n"/>
      <c r="L2067" s="41" t="n"/>
      <c r="M2067" s="41" t="n"/>
      <c r="N2067" s="41" t="n"/>
      <c r="O2067" s="41" t="n"/>
      <c r="P2067" s="41" t="n"/>
      <c r="Q2067" s="41" t="n"/>
    </row>
    <row r="2068" ht="69" customHeight="1">
      <c r="E2068" s="43">
        <f>IFERROR(_xlfn.IMAGE("https://play.pokemonshowdown.com/sprites/gen5/surskit.png"),"")</f>
        <v/>
      </c>
      <c r="G2068" s="43">
        <f>IFERROR(_xlfn.IMAGE("https://play.pokemonshowdown.com/sprites/gen5/ninjask.png"),"")</f>
        <v/>
      </c>
      <c r="I2068" s="43">
        <f>IFERROR(_xlfn.IMAGE("https://play.pokemonshowdown.com/sprites/gen5/dustox.png"),"")</f>
        <v/>
      </c>
      <c r="K2068" s="43">
        <f>IFERROR(_xlfn.IMAGE("https://play.pokemonshowdown.com/sprites/gen5/ninjask.png"),"")</f>
        <v/>
      </c>
    </row>
    <row r="2069">
      <c r="E2069" s="45" t="inlineStr">
        <is>
          <t>Lv 33 Surskit</t>
        </is>
      </c>
      <c r="F2069" s="46" t="n"/>
      <c r="G2069" s="45" t="inlineStr">
        <is>
          <t>Lv 33 Ninjask</t>
        </is>
      </c>
      <c r="H2069" s="46" t="n"/>
      <c r="I2069" s="45" t="inlineStr">
        <is>
          <t>Lv 33 Dustox</t>
        </is>
      </c>
      <c r="J2069" s="46" t="n"/>
      <c r="K2069" s="45" t="inlineStr">
        <is>
          <t>Lv 33 Ninjask</t>
        </is>
      </c>
      <c r="L2069" s="46" t="n"/>
      <c r="Q2069" s="47" t="inlineStr">
        <is>
          <t>Pokémon</t>
        </is>
      </c>
    </row>
    <row r="2070">
      <c r="E2070" s="48" t="inlineStr">
        <is>
          <t>Modest</t>
        </is>
      </c>
      <c r="F2070" s="48" t="inlineStr">
        <is>
          <t>Swift Swim</t>
        </is>
      </c>
      <c r="G2070" s="48" t="inlineStr">
        <is>
          <t>Adamant</t>
        </is>
      </c>
      <c r="H2070" s="48" t="inlineStr">
        <is>
          <t>Speed Boost</t>
        </is>
      </c>
      <c r="I2070" s="48" t="inlineStr">
        <is>
          <t>Modest</t>
        </is>
      </c>
      <c r="J2070" s="48" t="inlineStr">
        <is>
          <t>Tinted Lens</t>
        </is>
      </c>
      <c r="K2070" s="48" t="inlineStr">
        <is>
          <t>Adamant</t>
        </is>
      </c>
      <c r="L2070" s="48" t="inlineStr">
        <is>
          <t>Speed Boost</t>
        </is>
      </c>
      <c r="Q2070" s="47" t="inlineStr">
        <is>
          <t>Nature / Ability</t>
        </is>
      </c>
    </row>
    <row r="2071">
      <c r="B2071" s="47" t="inlineStr">
        <is>
          <t>AI Flags:</t>
        </is>
      </c>
      <c r="E2071" s="49" t="inlineStr">
        <is>
          <t>(None)</t>
        </is>
      </c>
      <c r="F2071" s="46" t="n"/>
      <c r="G2071" s="49" t="inlineStr">
        <is>
          <t>(None)</t>
        </is>
      </c>
      <c r="H2071" s="46" t="n"/>
      <c r="I2071" s="49" t="inlineStr">
        <is>
          <t>(None)</t>
        </is>
      </c>
      <c r="J2071" s="46" t="n"/>
      <c r="K2071" s="49" t="inlineStr">
        <is>
          <t>(None)</t>
        </is>
      </c>
      <c r="L2071" s="46" t="n"/>
      <c r="Q2071" s="47" t="inlineStr">
        <is>
          <t>Item</t>
        </is>
      </c>
    </row>
    <row r="2072">
      <c r="B2072" s="44" t="inlineStr">
        <is>
          <t>Smart Trainer</t>
        </is>
      </c>
      <c r="E2072" s="51" t="inlineStr">
        <is>
          <t>Sweet Scent</t>
        </is>
      </c>
      <c r="F2072" s="46" t="n"/>
      <c r="G2072" s="51" t="inlineStr">
        <is>
          <t>Hyper Voice</t>
        </is>
      </c>
      <c r="H2072" s="46" t="n"/>
      <c r="I2072" s="51" t="inlineStr">
        <is>
          <t>Whirlwind</t>
        </is>
      </c>
      <c r="J2072" s="46" t="n"/>
      <c r="K2072" s="51" t="inlineStr">
        <is>
          <t>Hyper Voice</t>
        </is>
      </c>
      <c r="L2072" s="46" t="n"/>
      <c r="Q2072" s="47" t="inlineStr">
        <is>
          <t>Moves</t>
        </is>
      </c>
    </row>
    <row r="2073">
      <c r="E2073" s="54" t="inlineStr">
        <is>
          <t>Signal Beam</t>
        </is>
      </c>
      <c r="F2073" s="46" t="n"/>
      <c r="G2073" s="51" t="inlineStr">
        <is>
          <t>Whirlwind</t>
        </is>
      </c>
      <c r="H2073" s="46" t="n"/>
      <c r="I2073" s="55" t="inlineStr">
        <is>
          <t>Toxic</t>
        </is>
      </c>
      <c r="J2073" s="46" t="n"/>
      <c r="K2073" s="51" t="inlineStr">
        <is>
          <t>Whirlwind</t>
        </is>
      </c>
      <c r="L2073" s="46" t="n"/>
    </row>
    <row r="2074">
      <c r="E2074" s="61" t="inlineStr">
        <is>
          <t>Bubble Beam</t>
        </is>
      </c>
      <c r="F2074" s="46" t="n"/>
      <c r="G2074" s="60" t="inlineStr">
        <is>
          <t>Aerial Ace</t>
        </is>
      </c>
      <c r="H2074" s="46" t="n"/>
      <c r="I2074" s="54" t="inlineStr">
        <is>
          <t>Bug Buzz</t>
        </is>
      </c>
      <c r="J2074" s="46" t="n"/>
      <c r="K2074" s="60" t="inlineStr">
        <is>
          <t>Aerial Ace</t>
        </is>
      </c>
      <c r="L2074" s="46" t="n"/>
    </row>
    <row r="2075">
      <c r="E2075" s="54" t="inlineStr">
        <is>
          <t>Bug Buzz</t>
        </is>
      </c>
      <c r="F2075" s="46" t="n"/>
      <c r="G2075" s="63" t="inlineStr">
        <is>
          <t>Teleport</t>
        </is>
      </c>
      <c r="H2075" s="46" t="n"/>
      <c r="I2075" s="55" t="inlineStr">
        <is>
          <t>Poison Fang</t>
        </is>
      </c>
      <c r="J2075" s="46" t="n"/>
      <c r="K2075" s="63" t="inlineStr">
        <is>
          <t>Teleport</t>
        </is>
      </c>
      <c r="L2075" s="46" t="n"/>
    </row>
    <row r="2077" ht="20" customHeight="1">
      <c r="B2077" s="40" t="inlineStr">
        <is>
          <t>Bug Maniac</t>
        </is>
      </c>
      <c r="C2077" s="41" t="n"/>
      <c r="D2077" s="41" t="n"/>
      <c r="E2077" s="42" t="inlineStr">
        <is>
          <t>Bug Maniac Jeffrey (Rematch 1)</t>
        </is>
      </c>
      <c r="F2077" s="41" t="n"/>
      <c r="G2077" s="41" t="n"/>
      <c r="H2077" s="41" t="n"/>
      <c r="I2077" s="41" t="n"/>
      <c r="J2077" s="41" t="n"/>
      <c r="K2077" s="41" t="n"/>
      <c r="L2077" s="41" t="n"/>
      <c r="M2077" s="41" t="n"/>
      <c r="N2077" s="41" t="n"/>
      <c r="O2077" s="41" t="n"/>
      <c r="P2077" s="41" t="n"/>
      <c r="Q2077" s="41" t="n"/>
    </row>
    <row r="2078" ht="69" customHeight="1">
      <c r="E2078" s="43">
        <f>IFERROR(_xlfn.IMAGE("https://play.pokemonshowdown.com/sprites/gen5/surskit.png"),"")</f>
        <v/>
      </c>
      <c r="G2078" s="43">
        <f>IFERROR(_xlfn.IMAGE("https://play.pokemonshowdown.com/sprites/gen5/surskit.png"),"")</f>
        <v/>
      </c>
      <c r="I2078" s="43">
        <f>IFERROR(_xlfn.IMAGE("https://play.pokemonshowdown.com/sprites/gen5/surskit.png"),"")</f>
        <v/>
      </c>
    </row>
    <row r="2079">
      <c r="E2079" s="45" t="inlineStr">
        <is>
          <t>Lv 31 Surskit</t>
        </is>
      </c>
      <c r="F2079" s="46" t="n"/>
      <c r="G2079" s="45" t="inlineStr">
        <is>
          <t>Lv 31 Surskit</t>
        </is>
      </c>
      <c r="H2079" s="46" t="n"/>
      <c r="I2079" s="45" t="inlineStr">
        <is>
          <t>Lv 31 Surskit</t>
        </is>
      </c>
      <c r="J2079" s="46" t="n"/>
      <c r="Q2079" s="47" t="inlineStr">
        <is>
          <t>Pokémon</t>
        </is>
      </c>
    </row>
    <row r="2080">
      <c r="E2080" s="48" t="inlineStr">
        <is>
          <t>Modest</t>
        </is>
      </c>
      <c r="F2080" s="48" t="inlineStr">
        <is>
          <t>Swift Swim</t>
        </is>
      </c>
      <c r="G2080" s="48" t="inlineStr">
        <is>
          <t>Modest</t>
        </is>
      </c>
      <c r="H2080" s="48" t="inlineStr">
        <is>
          <t>Swift Swim</t>
        </is>
      </c>
      <c r="I2080" s="48" t="inlineStr">
        <is>
          <t>Modest</t>
        </is>
      </c>
      <c r="J2080" s="48" t="inlineStr">
        <is>
          <t>Swift Swim</t>
        </is>
      </c>
      <c r="Q2080" s="47" t="inlineStr">
        <is>
          <t>Nature / Ability</t>
        </is>
      </c>
    </row>
    <row r="2081">
      <c r="B2081" s="47" t="inlineStr">
        <is>
          <t>AI Flags:</t>
        </is>
      </c>
      <c r="E2081" s="49" t="inlineStr">
        <is>
          <t>(None)</t>
        </is>
      </c>
      <c r="F2081" s="46" t="n"/>
      <c r="G2081" s="49" t="inlineStr">
        <is>
          <t>(None)</t>
        </is>
      </c>
      <c r="H2081" s="46" t="n"/>
      <c r="I2081" s="49" t="inlineStr">
        <is>
          <t>(None)</t>
        </is>
      </c>
      <c r="J2081" s="46" t="n"/>
      <c r="Q2081" s="47" t="inlineStr">
        <is>
          <t>Item</t>
        </is>
      </c>
    </row>
    <row r="2082">
      <c r="B2082" s="44" t="inlineStr">
        <is>
          <t>Smart Trainer</t>
        </is>
      </c>
      <c r="E2082" s="51" t="inlineStr">
        <is>
          <t>Sweet Scent</t>
        </is>
      </c>
      <c r="F2082" s="46" t="n"/>
      <c r="G2082" s="51" t="inlineStr">
        <is>
          <t>Sweet Scent</t>
        </is>
      </c>
      <c r="H2082" s="46" t="n"/>
      <c r="I2082" s="51" t="inlineStr">
        <is>
          <t>Sweet Scent</t>
        </is>
      </c>
      <c r="J2082" s="46" t="n"/>
      <c r="Q2082" s="47" t="inlineStr">
        <is>
          <t>Moves</t>
        </is>
      </c>
    </row>
    <row r="2083">
      <c r="E2083" s="54" t="inlineStr">
        <is>
          <t>Signal Beam</t>
        </is>
      </c>
      <c r="F2083" s="46" t="n"/>
      <c r="G2083" s="54" t="inlineStr">
        <is>
          <t>Signal Beam</t>
        </is>
      </c>
      <c r="H2083" s="46" t="n"/>
      <c r="I2083" s="54" t="inlineStr">
        <is>
          <t>Signal Beam</t>
        </is>
      </c>
      <c r="J2083" s="46" t="n"/>
    </row>
    <row r="2084">
      <c r="E2084" s="61" t="inlineStr">
        <is>
          <t>Bubble Beam</t>
        </is>
      </c>
      <c r="F2084" s="46" t="n"/>
      <c r="G2084" s="61" t="inlineStr">
        <is>
          <t>Bubble Beam</t>
        </is>
      </c>
      <c r="H2084" s="46" t="n"/>
      <c r="I2084" s="61" t="inlineStr">
        <is>
          <t>Bubble Beam</t>
        </is>
      </c>
      <c r="J2084" s="46" t="n"/>
    </row>
    <row r="2085">
      <c r="E2085" s="54" t="inlineStr">
        <is>
          <t>Bug Buzz</t>
        </is>
      </c>
      <c r="F2085" s="46" t="n"/>
      <c r="G2085" s="54" t="inlineStr">
        <is>
          <t>Bug Buzz</t>
        </is>
      </c>
      <c r="H2085" s="46" t="n"/>
      <c r="I2085" s="54" t="inlineStr">
        <is>
          <t>Bug Buzz</t>
        </is>
      </c>
      <c r="J2085" s="46" t="n"/>
    </row>
    <row r="2087" ht="20" customHeight="1">
      <c r="B2087" s="40" t="inlineStr">
        <is>
          <t>Bug Maniac</t>
        </is>
      </c>
      <c r="C2087" s="41" t="n"/>
      <c r="D2087" s="41" t="n"/>
      <c r="E2087" s="42" t="inlineStr">
        <is>
          <t>Bug Maniac Jeffrey (Rematch 2)</t>
        </is>
      </c>
      <c r="F2087" s="41" t="n"/>
      <c r="G2087" s="41" t="n"/>
      <c r="H2087" s="41" t="n"/>
      <c r="I2087" s="41" t="n"/>
      <c r="J2087" s="41" t="n"/>
      <c r="K2087" s="41" t="n"/>
      <c r="L2087" s="41" t="n"/>
      <c r="M2087" s="41" t="n"/>
      <c r="N2087" s="41" t="n"/>
      <c r="O2087" s="41" t="n"/>
      <c r="P2087" s="41" t="n"/>
      <c r="Q2087" s="41" t="n"/>
    </row>
    <row r="2088" ht="69" customHeight="1">
      <c r="E2088" s="43">
        <f>IFERROR(_xlfn.IMAGE("https://play.pokemonshowdown.com/sprites/gen5/surskit.png"),"")</f>
        <v/>
      </c>
      <c r="G2088" s="43">
        <f>IFERROR(_xlfn.IMAGE("https://play.pokemonshowdown.com/sprites/gen5/surskit.png"),"")</f>
        <v/>
      </c>
      <c r="I2088" s="43">
        <f>IFERROR(_xlfn.IMAGE("https://play.pokemonshowdown.com/sprites/gen5/masquerain.png"),"")</f>
        <v/>
      </c>
    </row>
    <row r="2089">
      <c r="E2089" s="45" t="inlineStr">
        <is>
          <t>Lv 34 Surskit</t>
        </is>
      </c>
      <c r="F2089" s="46" t="n"/>
      <c r="G2089" s="45" t="inlineStr">
        <is>
          <t>Lv 34 Surskit</t>
        </is>
      </c>
      <c r="H2089" s="46" t="n"/>
      <c r="I2089" s="45" t="inlineStr">
        <is>
          <t>Lv 34 Masquerain</t>
        </is>
      </c>
      <c r="J2089" s="46" t="n"/>
      <c r="Q2089" s="47" t="inlineStr">
        <is>
          <t>Pokémon</t>
        </is>
      </c>
    </row>
    <row r="2090">
      <c r="E2090" s="48" t="inlineStr">
        <is>
          <t>Modest</t>
        </is>
      </c>
      <c r="F2090" s="48" t="inlineStr">
        <is>
          <t>Swift Swim</t>
        </is>
      </c>
      <c r="G2090" s="48" t="inlineStr">
        <is>
          <t>Modest</t>
        </is>
      </c>
      <c r="H2090" s="48" t="inlineStr">
        <is>
          <t>Swift Swim</t>
        </is>
      </c>
      <c r="I2090" s="48" t="inlineStr">
        <is>
          <t>Modest</t>
        </is>
      </c>
      <c r="J2090" s="48" t="inlineStr">
        <is>
          <t>Intimidate</t>
        </is>
      </c>
      <c r="Q2090" s="47" t="inlineStr">
        <is>
          <t>Nature / Ability</t>
        </is>
      </c>
    </row>
    <row r="2091">
      <c r="B2091" s="47" t="inlineStr">
        <is>
          <t>AI Flags:</t>
        </is>
      </c>
      <c r="E2091" s="49" t="inlineStr">
        <is>
          <t>(None)</t>
        </is>
      </c>
      <c r="F2091" s="46" t="n"/>
      <c r="G2091" s="49" t="inlineStr">
        <is>
          <t>(None)</t>
        </is>
      </c>
      <c r="H2091" s="46" t="n"/>
      <c r="I2091" s="49" t="inlineStr">
        <is>
          <t>(None)</t>
        </is>
      </c>
      <c r="J2091" s="46" t="n"/>
      <c r="Q2091" s="47" t="inlineStr">
        <is>
          <t>Item</t>
        </is>
      </c>
    </row>
    <row r="2092">
      <c r="B2092" s="44" t="inlineStr">
        <is>
          <t>Smart Trainer</t>
        </is>
      </c>
      <c r="E2092" s="51" t="inlineStr">
        <is>
          <t>Sweet Scent</t>
        </is>
      </c>
      <c r="F2092" s="46" t="n"/>
      <c r="G2092" s="51" t="inlineStr">
        <is>
          <t>Sweet Scent</t>
        </is>
      </c>
      <c r="H2092" s="46" t="n"/>
      <c r="I2092" s="54" t="inlineStr">
        <is>
          <t>Signal Beam</t>
        </is>
      </c>
      <c r="J2092" s="46" t="n"/>
      <c r="Q2092" s="47" t="inlineStr">
        <is>
          <t>Moves</t>
        </is>
      </c>
    </row>
    <row r="2093">
      <c r="E2093" s="54" t="inlineStr">
        <is>
          <t>Signal Beam</t>
        </is>
      </c>
      <c r="F2093" s="46" t="n"/>
      <c r="G2093" s="54" t="inlineStr">
        <is>
          <t>Signal Beam</t>
        </is>
      </c>
      <c r="H2093" s="46" t="n"/>
      <c r="I2093" s="60" t="inlineStr">
        <is>
          <t>Air Cutter</t>
        </is>
      </c>
      <c r="J2093" s="46" t="n"/>
    </row>
    <row r="2094">
      <c r="E2094" s="61" t="inlineStr">
        <is>
          <t>Bubble Beam</t>
        </is>
      </c>
      <c r="F2094" s="46" t="n"/>
      <c r="G2094" s="61" t="inlineStr">
        <is>
          <t>Bubble Beam</t>
        </is>
      </c>
      <c r="H2094" s="46" t="n"/>
      <c r="I2094" s="59" t="inlineStr">
        <is>
          <t>Giga Drain</t>
        </is>
      </c>
      <c r="J2094" s="46" t="n"/>
    </row>
    <row r="2095">
      <c r="E2095" s="54" t="inlineStr">
        <is>
          <t>Bug Buzz</t>
        </is>
      </c>
      <c r="F2095" s="46" t="n"/>
      <c r="G2095" s="54" t="inlineStr">
        <is>
          <t>Bug Buzz</t>
        </is>
      </c>
      <c r="H2095" s="46" t="n"/>
      <c r="I2095" s="59" t="inlineStr">
        <is>
          <t>Stun Spore</t>
        </is>
      </c>
      <c r="J2095" s="46" t="n"/>
    </row>
    <row r="2097" ht="20" customHeight="1">
      <c r="B2097" s="40" t="inlineStr">
        <is>
          <t>Bug Maniac</t>
        </is>
      </c>
      <c r="C2097" s="41" t="n"/>
      <c r="D2097" s="41" t="n"/>
      <c r="E2097" s="42" t="inlineStr">
        <is>
          <t>Bug Maniac Jeffrey (Rematch 3)</t>
        </is>
      </c>
      <c r="F2097" s="41" t="n"/>
      <c r="G2097" s="41" t="n"/>
      <c r="H2097" s="41" t="n"/>
      <c r="I2097" s="41" t="n"/>
      <c r="J2097" s="41" t="n"/>
      <c r="K2097" s="41" t="n"/>
      <c r="L2097" s="41" t="n"/>
      <c r="M2097" s="41" t="n"/>
      <c r="N2097" s="41" t="n"/>
      <c r="O2097" s="41" t="n"/>
      <c r="P2097" s="41" t="n"/>
      <c r="Q2097" s="41" t="n"/>
    </row>
    <row r="2098" ht="69" customHeight="1">
      <c r="E2098" s="43">
        <f>IFERROR(_xlfn.IMAGE("https://play.pokemonshowdown.com/sprites/gen5/surskit.png"),"")</f>
        <v/>
      </c>
      <c r="G2098" s="43">
        <f>IFERROR(_xlfn.IMAGE("https://play.pokemonshowdown.com/sprites/gen5/wurmple.png"),"")</f>
        <v/>
      </c>
      <c r="I2098" s="43">
        <f>IFERROR(_xlfn.IMAGE("https://play.pokemonshowdown.com/sprites/gen5/surskit.png"),"")</f>
        <v/>
      </c>
      <c r="K2098" s="43">
        <f>IFERROR(_xlfn.IMAGE("https://play.pokemonshowdown.com/sprites/gen5/masquerain.png"),"")</f>
        <v/>
      </c>
    </row>
    <row r="2099">
      <c r="E2099" s="45" t="inlineStr">
        <is>
          <t>Lv 36 Surskit</t>
        </is>
      </c>
      <c r="F2099" s="46" t="n"/>
      <c r="G2099" s="45" t="inlineStr">
        <is>
          <t>Lv 36 Wurmple</t>
        </is>
      </c>
      <c r="H2099" s="46" t="n"/>
      <c r="I2099" s="45" t="inlineStr">
        <is>
          <t>Lv 36 Surskit</t>
        </is>
      </c>
      <c r="J2099" s="46" t="n"/>
      <c r="K2099" s="45" t="inlineStr">
        <is>
          <t>Lv 36 Masquerain</t>
        </is>
      </c>
      <c r="L2099" s="46" t="n"/>
      <c r="Q2099" s="47" t="inlineStr">
        <is>
          <t>Pokémon</t>
        </is>
      </c>
    </row>
    <row r="2100">
      <c r="E2100" s="48" t="inlineStr">
        <is>
          <t>Modest</t>
        </is>
      </c>
      <c r="F2100" s="48" t="inlineStr">
        <is>
          <t>Swift Swim</t>
        </is>
      </c>
      <c r="G2100" s="48" t="inlineStr">
        <is>
          <t>Adamant</t>
        </is>
      </c>
      <c r="H2100" s="48" t="inlineStr">
        <is>
          <t>Shield Dust</t>
        </is>
      </c>
      <c r="I2100" s="48" t="inlineStr">
        <is>
          <t>Modest</t>
        </is>
      </c>
      <c r="J2100" s="48" t="inlineStr">
        <is>
          <t>Swift Swim</t>
        </is>
      </c>
      <c r="K2100" s="48" t="inlineStr">
        <is>
          <t>Modest</t>
        </is>
      </c>
      <c r="L2100" s="48" t="inlineStr">
        <is>
          <t>Intimidate</t>
        </is>
      </c>
      <c r="Q2100" s="47" t="inlineStr">
        <is>
          <t>Nature / Ability</t>
        </is>
      </c>
    </row>
    <row r="2101">
      <c r="B2101" s="47" t="inlineStr">
        <is>
          <t>AI Flags:</t>
        </is>
      </c>
      <c r="E2101" s="49" t="inlineStr">
        <is>
          <t>(None)</t>
        </is>
      </c>
      <c r="F2101" s="46" t="n"/>
      <c r="G2101" s="49" t="inlineStr">
        <is>
          <t>(None)</t>
        </is>
      </c>
      <c r="H2101" s="46" t="n"/>
      <c r="I2101" s="49" t="inlineStr">
        <is>
          <t>(None)</t>
        </is>
      </c>
      <c r="J2101" s="46" t="n"/>
      <c r="K2101" s="49" t="inlineStr">
        <is>
          <t>(None)</t>
        </is>
      </c>
      <c r="L2101" s="46" t="n"/>
      <c r="Q2101" s="47" t="inlineStr">
        <is>
          <t>Item</t>
        </is>
      </c>
    </row>
    <row r="2102">
      <c r="B2102" s="44" t="inlineStr">
        <is>
          <t>Smart Trainer</t>
        </is>
      </c>
      <c r="E2102" s="51" t="inlineStr">
        <is>
          <t>Sweet Scent</t>
        </is>
      </c>
      <c r="F2102" s="46" t="n"/>
      <c r="G2102" s="55" t="inlineStr">
        <is>
          <t>Poison Sting</t>
        </is>
      </c>
      <c r="H2102" s="46" t="n"/>
      <c r="I2102" s="51" t="inlineStr">
        <is>
          <t>Sweet Scent</t>
        </is>
      </c>
      <c r="J2102" s="46" t="n"/>
      <c r="K2102" s="54" t="inlineStr">
        <is>
          <t>Signal Beam</t>
        </is>
      </c>
      <c r="L2102" s="46" t="n"/>
      <c r="Q2102" s="47" t="inlineStr">
        <is>
          <t>Moves</t>
        </is>
      </c>
    </row>
    <row r="2103">
      <c r="E2103" s="54" t="inlineStr">
        <is>
          <t>Signal Beam</t>
        </is>
      </c>
      <c r="F2103" s="46" t="n"/>
      <c r="G2103" s="54" t="inlineStr">
        <is>
          <t>String Shot</t>
        </is>
      </c>
      <c r="H2103" s="46" t="n"/>
      <c r="I2103" s="54" t="inlineStr">
        <is>
          <t>Signal Beam</t>
        </is>
      </c>
      <c r="J2103" s="46" t="n"/>
      <c r="K2103" s="60" t="inlineStr">
        <is>
          <t>Air Cutter</t>
        </is>
      </c>
      <c r="L2103" s="46" t="n"/>
    </row>
    <row r="2104">
      <c r="E2104" s="61" t="inlineStr">
        <is>
          <t>Bubble Beam</t>
        </is>
      </c>
      <c r="F2104" s="46" t="n"/>
      <c r="G2104" s="54" t="inlineStr">
        <is>
          <t>Bug Bite</t>
        </is>
      </c>
      <c r="H2104" s="46" t="n"/>
      <c r="I2104" s="61" t="inlineStr">
        <is>
          <t>Bubble Beam</t>
        </is>
      </c>
      <c r="J2104" s="46" t="n"/>
      <c r="K2104" s="59" t="inlineStr">
        <is>
          <t>Giga Drain</t>
        </is>
      </c>
      <c r="L2104" s="46" t="n"/>
    </row>
    <row r="2105">
      <c r="E2105" s="54" t="inlineStr">
        <is>
          <t>Bug Buzz</t>
        </is>
      </c>
      <c r="F2105" s="46" t="n"/>
      <c r="G2105" s="51" t="inlineStr">
        <is>
          <t>Tackle</t>
        </is>
      </c>
      <c r="H2105" s="46" t="n"/>
      <c r="I2105" s="54" t="inlineStr">
        <is>
          <t>Bug Buzz</t>
        </is>
      </c>
      <c r="J2105" s="46" t="n"/>
      <c r="K2105" s="59" t="inlineStr">
        <is>
          <t>Stun Spore</t>
        </is>
      </c>
      <c r="L2105" s="46" t="n"/>
    </row>
    <row r="2107" ht="20" customHeight="1">
      <c r="B2107" s="40" t="inlineStr">
        <is>
          <t>Bug Maniac</t>
        </is>
      </c>
      <c r="C2107" s="41" t="n"/>
      <c r="D2107" s="41" t="n"/>
      <c r="E2107" s="42" t="inlineStr">
        <is>
          <t>Bug Maniac Jeffrey (Rematch 4)</t>
        </is>
      </c>
      <c r="F2107" s="41" t="n"/>
      <c r="G2107" s="41" t="n"/>
      <c r="H2107" s="41" t="n"/>
      <c r="I2107" s="41" t="n"/>
      <c r="J2107" s="41" t="n"/>
      <c r="K2107" s="41" t="n"/>
      <c r="L2107" s="41" t="n"/>
      <c r="M2107" s="41" t="n"/>
      <c r="N2107" s="41" t="n"/>
      <c r="O2107" s="41" t="n"/>
      <c r="P2107" s="41" t="n"/>
      <c r="Q2107" s="41" t="n"/>
    </row>
    <row r="2108" ht="69" customHeight="1">
      <c r="E2108" s="43">
        <f>IFERROR(_xlfn.IMAGE("https://play.pokemonshowdown.com/sprites/gen5/surskit.png"),"")</f>
        <v/>
      </c>
      <c r="G2108" s="43">
        <f>IFERROR(_xlfn.IMAGE("https://play.pokemonshowdown.com/sprites/gen5/dustox.png"),"")</f>
        <v/>
      </c>
      <c r="I2108" s="43">
        <f>IFERROR(_xlfn.IMAGE("https://play.pokemonshowdown.com/sprites/gen5/surskit.png"),"")</f>
        <v/>
      </c>
      <c r="K2108" s="43">
        <f>IFERROR(_xlfn.IMAGE("https://play.pokemonshowdown.com/sprites/gen5/masquerain.png"),"")</f>
        <v/>
      </c>
      <c r="M2108" s="43">
        <f>IFERROR(_xlfn.IMAGE("https://play.pokemonshowdown.com/sprites/gen5/beautifly.png"),"")</f>
        <v/>
      </c>
    </row>
    <row r="2109">
      <c r="E2109" s="45" t="inlineStr">
        <is>
          <t>Lv 38 Surskit</t>
        </is>
      </c>
      <c r="F2109" s="46" t="n"/>
      <c r="G2109" s="45" t="inlineStr">
        <is>
          <t>Lv 38 Dustox</t>
        </is>
      </c>
      <c r="H2109" s="46" t="n"/>
      <c r="I2109" s="45" t="inlineStr">
        <is>
          <t>Lv 38 Surskit</t>
        </is>
      </c>
      <c r="J2109" s="46" t="n"/>
      <c r="K2109" s="45" t="inlineStr">
        <is>
          <t>Lv 38 Masquerain</t>
        </is>
      </c>
      <c r="L2109" s="46" t="n"/>
      <c r="M2109" s="45" t="inlineStr">
        <is>
          <t>Lv 38 Beautifly</t>
        </is>
      </c>
      <c r="N2109" s="46" t="n"/>
      <c r="Q2109" s="47" t="inlineStr">
        <is>
          <t>Pokémon</t>
        </is>
      </c>
    </row>
    <row r="2110">
      <c r="E2110" s="48" t="inlineStr">
        <is>
          <t>Modest</t>
        </is>
      </c>
      <c r="F2110" s="48" t="inlineStr">
        <is>
          <t>Swift Swim</t>
        </is>
      </c>
      <c r="G2110" s="48" t="inlineStr">
        <is>
          <t>Modest</t>
        </is>
      </c>
      <c r="H2110" s="48" t="inlineStr">
        <is>
          <t>Tinted Lens</t>
        </is>
      </c>
      <c r="I2110" s="48" t="inlineStr">
        <is>
          <t>Modest</t>
        </is>
      </c>
      <c r="J2110" s="48" t="inlineStr">
        <is>
          <t>Swift Swim</t>
        </is>
      </c>
      <c r="K2110" s="48" t="inlineStr">
        <is>
          <t>Modest</t>
        </is>
      </c>
      <c r="L2110" s="48" t="inlineStr">
        <is>
          <t>Intimidate</t>
        </is>
      </c>
      <c r="M2110" s="48" t="inlineStr">
        <is>
          <t>Modest</t>
        </is>
      </c>
      <c r="N2110" s="48" t="inlineStr">
        <is>
          <t>Tinted Lens</t>
        </is>
      </c>
      <c r="Q2110" s="47" t="inlineStr">
        <is>
          <t>Nature / Ability</t>
        </is>
      </c>
    </row>
    <row r="2111">
      <c r="B2111" s="47" t="inlineStr">
        <is>
          <t>AI Flags:</t>
        </is>
      </c>
      <c r="E2111" s="49" t="inlineStr">
        <is>
          <t>(None)</t>
        </is>
      </c>
      <c r="F2111" s="46" t="n"/>
      <c r="G2111" s="49" t="inlineStr">
        <is>
          <t>(None)</t>
        </is>
      </c>
      <c r="H2111" s="46" t="n"/>
      <c r="I2111" s="49" t="inlineStr">
        <is>
          <t>(None)</t>
        </is>
      </c>
      <c r="J2111" s="46" t="n"/>
      <c r="K2111" s="49" t="inlineStr">
        <is>
          <t>Silver Powder</t>
        </is>
      </c>
      <c r="L2111" s="46" t="n"/>
      <c r="M2111" s="49" t="inlineStr">
        <is>
          <t>(None)</t>
        </is>
      </c>
      <c r="N2111" s="46" t="n"/>
      <c r="Q2111" s="47" t="inlineStr">
        <is>
          <t>Item</t>
        </is>
      </c>
    </row>
    <row r="2112">
      <c r="B2112" s="44" t="inlineStr">
        <is>
          <t>Smart Trainer</t>
        </is>
      </c>
      <c r="E2112" s="61" t="inlineStr">
        <is>
          <t>Bubble Beam</t>
        </is>
      </c>
      <c r="F2112" s="46" t="n"/>
      <c r="G2112" s="55" t="inlineStr">
        <is>
          <t>Toxic</t>
        </is>
      </c>
      <c r="H2112" s="46" t="n"/>
      <c r="I2112" s="61" t="inlineStr">
        <is>
          <t>Bubble Beam</t>
        </is>
      </c>
      <c r="J2112" s="46" t="n"/>
      <c r="K2112" s="54" t="inlineStr">
        <is>
          <t>Signal Beam</t>
        </is>
      </c>
      <c r="L2112" s="46" t="n"/>
      <c r="M2112" s="51" t="inlineStr">
        <is>
          <t>Attract</t>
        </is>
      </c>
      <c r="N2112" s="46" t="n"/>
      <c r="Q2112" s="47" t="inlineStr">
        <is>
          <t>Moves</t>
        </is>
      </c>
    </row>
    <row r="2113">
      <c r="E2113" s="54" t="inlineStr">
        <is>
          <t>Bug Buzz</t>
        </is>
      </c>
      <c r="F2113" s="46" t="n"/>
      <c r="G2113" s="54" t="inlineStr">
        <is>
          <t>Bug Buzz</t>
        </is>
      </c>
      <c r="H2113" s="46" t="n"/>
      <c r="I2113" s="54" t="inlineStr">
        <is>
          <t>Bug Buzz</t>
        </is>
      </c>
      <c r="J2113" s="46" t="n"/>
      <c r="K2113" s="60" t="inlineStr">
        <is>
          <t>Air Cutter</t>
        </is>
      </c>
      <c r="L2113" s="46" t="n"/>
      <c r="M2113" s="59" t="inlineStr">
        <is>
          <t>Giga Drain</t>
        </is>
      </c>
      <c r="N2113" s="46" t="n"/>
    </row>
    <row r="2114">
      <c r="E2114" s="53" t="inlineStr">
        <is>
          <t>Mud Bomb</t>
        </is>
      </c>
      <c r="F2114" s="46" t="n"/>
      <c r="G2114" s="55" t="inlineStr">
        <is>
          <t>Poison Fang</t>
        </is>
      </c>
      <c r="H2114" s="46" t="n"/>
      <c r="I2114" s="53" t="inlineStr">
        <is>
          <t>Mud Bomb</t>
        </is>
      </c>
      <c r="J2114" s="46" t="n"/>
      <c r="K2114" s="59" t="inlineStr">
        <is>
          <t>Giga Drain</t>
        </is>
      </c>
      <c r="L2114" s="46" t="n"/>
      <c r="M2114" s="54" t="inlineStr">
        <is>
          <t>Bug Buzz</t>
        </is>
      </c>
      <c r="N2114" s="46" t="n"/>
    </row>
    <row r="2115">
      <c r="E2115" s="59" t="inlineStr">
        <is>
          <t>Stun Spore</t>
        </is>
      </c>
      <c r="F2115" s="46" t="n"/>
      <c r="G2115" s="63" t="inlineStr">
        <is>
          <t>Light Screen</t>
        </is>
      </c>
      <c r="H2115" s="46" t="n"/>
      <c r="I2115" s="59" t="inlineStr">
        <is>
          <t>Stun Spore</t>
        </is>
      </c>
      <c r="J2115" s="46" t="n"/>
      <c r="K2115" s="59" t="inlineStr">
        <is>
          <t>Stun Spore</t>
        </is>
      </c>
      <c r="L2115" s="46" t="n"/>
      <c r="M2115" s="60" t="inlineStr">
        <is>
          <t>Air Slash</t>
        </is>
      </c>
      <c r="N2115" s="46" t="n"/>
    </row>
    <row r="2117" ht="20" customHeight="1">
      <c r="B2117" s="40" t="inlineStr">
        <is>
          <t>Swimmer F</t>
        </is>
      </c>
      <c r="C2117" s="41" t="n"/>
      <c r="D2117" s="41" t="n"/>
      <c r="E2117" s="42" t="inlineStr">
        <is>
          <t>Swimmer F Jenny (Rematch 1)</t>
        </is>
      </c>
      <c r="F2117" s="41" t="n"/>
      <c r="G2117" s="41" t="n"/>
      <c r="H2117" s="41" t="n"/>
      <c r="I2117" s="41" t="n"/>
      <c r="J2117" s="41" t="n"/>
      <c r="K2117" s="41" t="n"/>
      <c r="L2117" s="41" t="n"/>
      <c r="M2117" s="41" t="n"/>
      <c r="N2117" s="41" t="n"/>
      <c r="O2117" s="41" t="n"/>
      <c r="P2117" s="41" t="n"/>
      <c r="Q2117" s="41" t="n"/>
    </row>
    <row r="2118" ht="69" customHeight="1">
      <c r="E2118" s="43">
        <f>IFERROR(_xlfn.IMAGE("https://play.pokemonshowdown.com/sprites/gen5/wailmer.png"),"")</f>
        <v/>
      </c>
    </row>
    <row r="2119">
      <c r="E2119" s="45" t="inlineStr">
        <is>
          <t>Lv 38 Wailmer</t>
        </is>
      </c>
      <c r="F2119" s="46" t="n"/>
      <c r="Q2119" s="47" t="inlineStr">
        <is>
          <t>Pokémon</t>
        </is>
      </c>
    </row>
    <row r="2120">
      <c r="E2120" s="48" t="inlineStr">
        <is>
          <t>Adamant</t>
        </is>
      </c>
      <c r="F2120" s="48" t="inlineStr">
        <is>
          <t>Pressure</t>
        </is>
      </c>
      <c r="Q2120" s="47" t="inlineStr">
        <is>
          <t>Nature / Ability</t>
        </is>
      </c>
    </row>
    <row r="2121">
      <c r="B2121" s="47" t="inlineStr">
        <is>
          <t>AI Flags:</t>
        </is>
      </c>
      <c r="E2121" s="49" t="inlineStr">
        <is>
          <t>(None)</t>
        </is>
      </c>
      <c r="F2121" s="46" t="n"/>
      <c r="Q2121" s="47" t="inlineStr">
        <is>
          <t>Item</t>
        </is>
      </c>
    </row>
    <row r="2122">
      <c r="B2122" s="44" t="inlineStr">
        <is>
          <t>Smart Trainer</t>
        </is>
      </c>
      <c r="E2122" s="55" t="inlineStr">
        <is>
          <t>Swallow</t>
        </is>
      </c>
      <c r="F2122" s="46" t="n"/>
      <c r="Q2122" s="47" t="inlineStr">
        <is>
          <t>Moves</t>
        </is>
      </c>
    </row>
    <row r="2123">
      <c r="E2123" s="61" t="inlineStr">
        <is>
          <t>Dive</t>
        </is>
      </c>
      <c r="F2123" s="46" t="n"/>
    </row>
    <row r="2124">
      <c r="E2124" s="60" t="inlineStr">
        <is>
          <t>Bounce</t>
        </is>
      </c>
      <c r="F2124" s="46" t="n"/>
    </row>
    <row r="2125">
      <c r="E2125" s="51" t="inlineStr">
        <is>
          <t>Self Destruct</t>
        </is>
      </c>
      <c r="F2125" s="46" t="n"/>
    </row>
    <row r="2127" ht="20" customHeight="1">
      <c r="B2127" s="40" t="inlineStr">
        <is>
          <t>Swimmer F</t>
        </is>
      </c>
      <c r="C2127" s="41" t="n"/>
      <c r="D2127" s="41" t="n"/>
      <c r="E2127" s="42" t="inlineStr">
        <is>
          <t>Swimmer F Jenny (Rematch 2)</t>
        </is>
      </c>
      <c r="F2127" s="41" t="n"/>
      <c r="G2127" s="41" t="n"/>
      <c r="H2127" s="41" t="n"/>
      <c r="I2127" s="41" t="n"/>
      <c r="J2127" s="41" t="n"/>
      <c r="K2127" s="41" t="n"/>
      <c r="L2127" s="41" t="n"/>
      <c r="M2127" s="41" t="n"/>
      <c r="N2127" s="41" t="n"/>
      <c r="O2127" s="41" t="n"/>
      <c r="P2127" s="41" t="n"/>
      <c r="Q2127" s="41" t="n"/>
    </row>
    <row r="2128" ht="69" customHeight="1">
      <c r="E2128" s="43">
        <f>IFERROR(_xlfn.IMAGE("https://play.pokemonshowdown.com/sprites/gen5/wailmer.png"),"")</f>
        <v/>
      </c>
    </row>
    <row r="2129">
      <c r="E2129" s="45" t="inlineStr">
        <is>
          <t>Lv 41 Wailmer</t>
        </is>
      </c>
      <c r="F2129" s="46" t="n"/>
      <c r="Q2129" s="47" t="inlineStr">
        <is>
          <t>Pokémon</t>
        </is>
      </c>
    </row>
    <row r="2130">
      <c r="E2130" s="48" t="inlineStr">
        <is>
          <t>Adamant</t>
        </is>
      </c>
      <c r="F2130" s="48" t="inlineStr">
        <is>
          <t>Pressure</t>
        </is>
      </c>
      <c r="Q2130" s="47" t="inlineStr">
        <is>
          <t>Nature / Ability</t>
        </is>
      </c>
    </row>
    <row r="2131">
      <c r="B2131" s="47" t="inlineStr">
        <is>
          <t>AI Flags:</t>
        </is>
      </c>
      <c r="E2131" s="49" t="inlineStr">
        <is>
          <t>(None)</t>
        </is>
      </c>
      <c r="F2131" s="46" t="n"/>
      <c r="Q2131" s="47" t="inlineStr">
        <is>
          <t>Item</t>
        </is>
      </c>
    </row>
    <row r="2132">
      <c r="B2132" s="44" t="inlineStr">
        <is>
          <t>Smart Trainer</t>
        </is>
      </c>
      <c r="E2132" s="61" t="inlineStr">
        <is>
          <t>Dive</t>
        </is>
      </c>
      <c r="F2132" s="46" t="n"/>
      <c r="Q2132" s="47" t="inlineStr">
        <is>
          <t>Moves</t>
        </is>
      </c>
    </row>
    <row r="2133">
      <c r="E2133" s="60" t="inlineStr">
        <is>
          <t>Bounce</t>
        </is>
      </c>
      <c r="F2133" s="46" t="n"/>
    </row>
    <row r="2134">
      <c r="E2134" s="51" t="inlineStr">
        <is>
          <t>Self Destruct</t>
        </is>
      </c>
      <c r="F2134" s="46" t="n"/>
    </row>
    <row r="2135">
      <c r="E2135" s="51" t="inlineStr">
        <is>
          <t>Roar</t>
        </is>
      </c>
      <c r="F2135" s="46" t="n"/>
    </row>
    <row r="2137" ht="20" customHeight="1">
      <c r="B2137" s="40" t="inlineStr">
        <is>
          <t>Swimmer F</t>
        </is>
      </c>
      <c r="C2137" s="41" t="n"/>
      <c r="D2137" s="41" t="n"/>
      <c r="E2137" s="42" t="inlineStr">
        <is>
          <t>Swimmer F Jenny (Rematch 3)</t>
        </is>
      </c>
      <c r="F2137" s="41" t="n"/>
      <c r="G2137" s="41" t="n"/>
      <c r="H2137" s="41" t="n"/>
      <c r="I2137" s="41" t="n"/>
      <c r="J2137" s="41" t="n"/>
      <c r="K2137" s="41" t="n"/>
      <c r="L2137" s="41" t="n"/>
      <c r="M2137" s="41" t="n"/>
      <c r="N2137" s="41" t="n"/>
      <c r="O2137" s="41" t="n"/>
      <c r="P2137" s="41" t="n"/>
      <c r="Q2137" s="41" t="n"/>
    </row>
    <row r="2138" ht="69" customHeight="1">
      <c r="E2138" s="43">
        <f>IFERROR(_xlfn.IMAGE("https://play.pokemonshowdown.com/sprites/gen5/staryu.png"),"")</f>
        <v/>
      </c>
      <c r="G2138" s="43">
        <f>IFERROR(_xlfn.IMAGE("https://play.pokemonshowdown.com/sprites/gen5/wailmer.png"),"")</f>
        <v/>
      </c>
    </row>
    <row r="2139">
      <c r="E2139" s="45" t="inlineStr">
        <is>
          <t>Lv 43 Staryu</t>
        </is>
      </c>
      <c r="F2139" s="46" t="n"/>
      <c r="G2139" s="45" t="inlineStr">
        <is>
          <t>Lv 43 Wailmer</t>
        </is>
      </c>
      <c r="H2139" s="46" t="n"/>
      <c r="Q2139" s="47" t="inlineStr">
        <is>
          <t>Pokémon</t>
        </is>
      </c>
    </row>
    <row r="2140">
      <c r="E2140" s="48" t="inlineStr">
        <is>
          <t>Modest</t>
        </is>
      </c>
      <c r="F2140" s="48" t="inlineStr">
        <is>
          <t>Magic Guard</t>
        </is>
      </c>
      <c r="G2140" s="48" t="inlineStr">
        <is>
          <t>Adamant</t>
        </is>
      </c>
      <c r="H2140" s="48" t="inlineStr">
        <is>
          <t>Pressure</t>
        </is>
      </c>
      <c r="Q2140" s="47" t="inlineStr">
        <is>
          <t>Nature / Ability</t>
        </is>
      </c>
    </row>
    <row r="2141">
      <c r="B2141" s="47" t="inlineStr">
        <is>
          <t>AI Flags:</t>
        </is>
      </c>
      <c r="E2141" s="49" t="inlineStr">
        <is>
          <t>(None)</t>
        </is>
      </c>
      <c r="F2141" s="46" t="n"/>
      <c r="G2141" s="49" t="inlineStr">
        <is>
          <t>(None)</t>
        </is>
      </c>
      <c r="H2141" s="46" t="n"/>
      <c r="Q2141" s="47" t="inlineStr">
        <is>
          <t>Item</t>
        </is>
      </c>
    </row>
    <row r="2142">
      <c r="B2142" s="44" t="inlineStr">
        <is>
          <t>Smart Trainer</t>
        </is>
      </c>
      <c r="E2142" s="63" t="inlineStr">
        <is>
          <t>Psybeam</t>
        </is>
      </c>
      <c r="F2142" s="46" t="n"/>
      <c r="G2142" s="61" t="inlineStr">
        <is>
          <t>Dive</t>
        </is>
      </c>
      <c r="H2142" s="46" t="n"/>
      <c r="Q2142" s="47" t="inlineStr">
        <is>
          <t>Moves</t>
        </is>
      </c>
    </row>
    <row r="2143">
      <c r="E2143" s="62" t="inlineStr">
        <is>
          <t>Power Gem</t>
        </is>
      </c>
      <c r="F2143" s="46" t="n"/>
      <c r="G2143" s="60" t="inlineStr">
        <is>
          <t>Bounce</t>
        </is>
      </c>
      <c r="H2143" s="46" t="n"/>
    </row>
    <row r="2144">
      <c r="E2144" s="54" t="inlineStr">
        <is>
          <t>Signal Beam</t>
        </is>
      </c>
      <c r="F2144" s="46" t="n"/>
      <c r="G2144" s="51" t="inlineStr">
        <is>
          <t>Self Destruct</t>
        </is>
      </c>
      <c r="H2144" s="46" t="n"/>
    </row>
    <row r="2145">
      <c r="E2145" s="63" t="inlineStr">
        <is>
          <t>Teleport</t>
        </is>
      </c>
      <c r="F2145" s="46" t="n"/>
      <c r="G2145" s="51" t="inlineStr">
        <is>
          <t>Roar</t>
        </is>
      </c>
      <c r="H2145" s="46" t="n"/>
    </row>
    <row r="2147" ht="20" customHeight="1">
      <c r="B2147" s="40" t="inlineStr">
        <is>
          <t>Swimmer F</t>
        </is>
      </c>
      <c r="C2147" s="41" t="n"/>
      <c r="D2147" s="41" t="n"/>
      <c r="E2147" s="42" t="inlineStr">
        <is>
          <t>Swimmer F Jenny (Rematch 4)</t>
        </is>
      </c>
      <c r="F2147" s="41" t="n"/>
      <c r="G2147" s="41" t="n"/>
      <c r="H2147" s="41" t="n"/>
      <c r="I2147" s="41" t="n"/>
      <c r="J2147" s="41" t="n"/>
      <c r="K2147" s="41" t="n"/>
      <c r="L2147" s="41" t="n"/>
      <c r="M2147" s="41" t="n"/>
      <c r="N2147" s="41" t="n"/>
      <c r="O2147" s="41" t="n"/>
      <c r="P2147" s="41" t="n"/>
      <c r="Q2147" s="41" t="n"/>
    </row>
    <row r="2148" ht="69" customHeight="1">
      <c r="E2148" s="43">
        <f>IFERROR(_xlfn.IMAGE("https://play.pokemonshowdown.com/sprites/gen5/luvdisc.png"),"")</f>
        <v/>
      </c>
      <c r="G2148" s="43">
        <f>IFERROR(_xlfn.IMAGE("https://play.pokemonshowdown.com/sprites/gen5/wailmer.png"),"")</f>
        <v/>
      </c>
      <c r="I2148" s="43">
        <f>IFERROR(_xlfn.IMAGE("https://play.pokemonshowdown.com/sprites/gen5/starmie.png"),"")</f>
        <v/>
      </c>
    </row>
    <row r="2149">
      <c r="E2149" s="45" t="inlineStr">
        <is>
          <t>Lv 45 Luvdisc</t>
        </is>
      </c>
      <c r="F2149" s="46" t="n"/>
      <c r="G2149" s="45" t="inlineStr">
        <is>
          <t>Lv 45 Wailmer</t>
        </is>
      </c>
      <c r="H2149" s="46" t="n"/>
      <c r="I2149" s="45" t="inlineStr">
        <is>
          <t>Lv 45 Starmie</t>
        </is>
      </c>
      <c r="J2149" s="46" t="n"/>
      <c r="Q2149" s="47" t="inlineStr">
        <is>
          <t>Pokémon</t>
        </is>
      </c>
    </row>
    <row r="2150">
      <c r="E2150" s="48" t="inlineStr">
        <is>
          <t>Timid</t>
        </is>
      </c>
      <c r="F2150" s="48" t="inlineStr">
        <is>
          <t>Swift Swim</t>
        </is>
      </c>
      <c r="G2150" s="48" t="inlineStr">
        <is>
          <t>Adamant</t>
        </is>
      </c>
      <c r="H2150" s="48" t="inlineStr">
        <is>
          <t>Pressure</t>
        </is>
      </c>
      <c r="I2150" s="48" t="inlineStr">
        <is>
          <t>Timid</t>
        </is>
      </c>
      <c r="J2150" s="48" t="inlineStr">
        <is>
          <t>Magic Guard</t>
        </is>
      </c>
      <c r="Q2150" s="47" t="inlineStr">
        <is>
          <t>Nature / Ability</t>
        </is>
      </c>
    </row>
    <row r="2151">
      <c r="B2151" s="47" t="inlineStr">
        <is>
          <t>AI Flags:</t>
        </is>
      </c>
      <c r="E2151" s="49" t="inlineStr">
        <is>
          <t>(None)</t>
        </is>
      </c>
      <c r="F2151" s="46" t="n"/>
      <c r="G2151" s="49" t="inlineStr">
        <is>
          <t>(None)</t>
        </is>
      </c>
      <c r="H2151" s="46" t="n"/>
      <c r="I2151" s="49" t="inlineStr">
        <is>
          <t>(None)</t>
        </is>
      </c>
      <c r="J2151" s="46" t="n"/>
      <c r="Q2151" s="47" t="inlineStr">
        <is>
          <t>Item</t>
        </is>
      </c>
    </row>
    <row r="2152">
      <c r="B2152" s="44" t="inlineStr">
        <is>
          <t>Smart Trainer</t>
        </is>
      </c>
      <c r="E2152" s="51" t="inlineStr">
        <is>
          <t>Sweet Kiss</t>
        </is>
      </c>
      <c r="F2152" s="46" t="n"/>
      <c r="G2152" s="61" t="inlineStr">
        <is>
          <t>Dive</t>
        </is>
      </c>
      <c r="H2152" s="46" t="n"/>
      <c r="I2152" s="51" t="inlineStr">
        <is>
          <t>Double Edge</t>
        </is>
      </c>
      <c r="J2152" s="46" t="n"/>
      <c r="Q2152" s="47" t="inlineStr">
        <is>
          <t>Moves</t>
        </is>
      </c>
    </row>
    <row r="2153">
      <c r="E2153" s="61" t="inlineStr">
        <is>
          <t>Brine</t>
        </is>
      </c>
      <c r="F2153" s="46" t="n"/>
      <c r="G2153" s="60" t="inlineStr">
        <is>
          <t>Bounce</t>
        </is>
      </c>
      <c r="H2153" s="46" t="n"/>
      <c r="I2153" s="51" t="inlineStr">
        <is>
          <t>Recover</t>
        </is>
      </c>
      <c r="J2153" s="46" t="n"/>
    </row>
    <row r="2154">
      <c r="E2154" s="51" t="inlineStr">
        <is>
          <t>Safeguard</t>
        </is>
      </c>
      <c r="F2154" s="46" t="n"/>
      <c r="G2154" s="51" t="inlineStr">
        <is>
          <t>Self Destruct</t>
        </is>
      </c>
      <c r="H2154" s="46" t="n"/>
      <c r="I2154" s="62" t="inlineStr">
        <is>
          <t>Power Gem</t>
        </is>
      </c>
      <c r="J2154" s="46" t="n"/>
    </row>
    <row r="2155">
      <c r="E2155" s="51" t="inlineStr">
        <is>
          <t>Captivate</t>
        </is>
      </c>
      <c r="F2155" s="46" t="n"/>
      <c r="G2155" s="51" t="inlineStr">
        <is>
          <t>Roar</t>
        </is>
      </c>
      <c r="H2155" s="46" t="n"/>
      <c r="I2155" s="63" t="inlineStr">
        <is>
          <t>Teleport</t>
        </is>
      </c>
      <c r="J2155" s="46" t="n"/>
    </row>
    <row r="2157" ht="20" customHeight="1">
      <c r="B2157" s="40" t="inlineStr">
        <is>
          <t>School Kid</t>
        </is>
      </c>
      <c r="C2157" s="41" t="n"/>
      <c r="D2157" s="41" t="n"/>
      <c r="E2157" s="42" t="inlineStr">
        <is>
          <t>School Kid Jerry (Rematch 1)</t>
        </is>
      </c>
      <c r="F2157" s="41" t="n"/>
      <c r="G2157" s="41" t="n"/>
      <c r="H2157" s="41" t="n"/>
      <c r="I2157" s="41" t="n"/>
      <c r="J2157" s="41" t="n"/>
      <c r="K2157" s="41" t="n"/>
      <c r="L2157" s="41" t="n"/>
      <c r="M2157" s="41" t="n"/>
      <c r="N2157" s="41" t="n"/>
      <c r="O2157" s="41" t="n"/>
      <c r="P2157" s="41" t="n"/>
      <c r="Q2157" s="41" t="n"/>
    </row>
    <row r="2158" ht="69" customHeight="1">
      <c r="E2158" s="43">
        <f>IFERROR(_xlfn.IMAGE("https://play.pokemonshowdown.com/sprites/gen5/ralts.png"),"")</f>
        <v/>
      </c>
      <c r="G2158" s="43">
        <f>IFERROR(_xlfn.IMAGE("https://play.pokemonshowdown.com/sprites/gen5/meditite.png"),"")</f>
        <v/>
      </c>
    </row>
    <row r="2159">
      <c r="E2159" s="45" t="inlineStr">
        <is>
          <t>Lv 26 Ralts</t>
        </is>
      </c>
      <c r="F2159" s="46" t="n"/>
      <c r="G2159" s="45" t="inlineStr">
        <is>
          <t>Lv 26 Meditite</t>
        </is>
      </c>
      <c r="H2159" s="46" t="n"/>
      <c r="Q2159" s="47" t="inlineStr">
        <is>
          <t>Pokémon</t>
        </is>
      </c>
    </row>
    <row r="2160">
      <c r="E2160" s="48" t="inlineStr">
        <is>
          <t>Modest</t>
        </is>
      </c>
      <c r="F2160" s="48" t="inlineStr">
        <is>
          <t>Trace</t>
        </is>
      </c>
      <c r="G2160" s="48" t="inlineStr">
        <is>
          <t>Adamant</t>
        </is>
      </c>
      <c r="H2160" s="48" t="inlineStr">
        <is>
          <t>Pure Power</t>
        </is>
      </c>
      <c r="Q2160" s="47" t="inlineStr">
        <is>
          <t>Nature / Ability</t>
        </is>
      </c>
    </row>
    <row r="2161">
      <c r="B2161" s="47" t="inlineStr">
        <is>
          <t>AI Flags:</t>
        </is>
      </c>
      <c r="E2161" s="49" t="inlineStr">
        <is>
          <t>(None)</t>
        </is>
      </c>
      <c r="F2161" s="46" t="n"/>
      <c r="G2161" s="49" t="inlineStr">
        <is>
          <t>(None)</t>
        </is>
      </c>
      <c r="H2161" s="46" t="n"/>
      <c r="Q2161" s="47" t="inlineStr">
        <is>
          <t>Item</t>
        </is>
      </c>
    </row>
    <row r="2162">
      <c r="B2162" s="44" t="inlineStr">
        <is>
          <t>Smart Trainer</t>
        </is>
      </c>
      <c r="E2162" s="59" t="inlineStr">
        <is>
          <t>Magical Leaf</t>
        </is>
      </c>
      <c r="F2162" s="46" t="n"/>
      <c r="G2162" s="51" t="inlineStr">
        <is>
          <t>Secret Power</t>
        </is>
      </c>
      <c r="H2162" s="46" t="n"/>
      <c r="Q2162" s="47" t="inlineStr">
        <is>
          <t>Moves</t>
        </is>
      </c>
    </row>
    <row r="2163">
      <c r="E2163" s="63" t="inlineStr">
        <is>
          <t>Psybeam</t>
        </is>
      </c>
      <c r="F2163" s="46" t="n"/>
      <c r="G2163" s="63" t="inlineStr">
        <is>
          <t>Teleport</t>
        </is>
      </c>
      <c r="H2163" s="46" t="n"/>
    </row>
    <row r="2164">
      <c r="E2164" s="63" t="inlineStr">
        <is>
          <t>Future Sight</t>
        </is>
      </c>
      <c r="F2164" s="46" t="n"/>
      <c r="G2164" s="62" t="inlineStr">
        <is>
          <t>Rock Throw</t>
        </is>
      </c>
      <c r="H2164" s="46" t="n"/>
    </row>
    <row r="2165">
      <c r="E2165" s="51" t="inlineStr">
        <is>
          <t>Lucky Chant</t>
        </is>
      </c>
      <c r="F2165" s="46" t="n"/>
      <c r="G2165" s="65" t="inlineStr">
        <is>
          <t>Seismic Toss</t>
        </is>
      </c>
      <c r="H2165" s="46" t="n"/>
    </row>
    <row r="2167" ht="20" customHeight="1">
      <c r="B2167" s="40" t="inlineStr">
        <is>
          <t>School Kid</t>
        </is>
      </c>
      <c r="C2167" s="41" t="n"/>
      <c r="D2167" s="41" t="n"/>
      <c r="E2167" s="42" t="inlineStr">
        <is>
          <t>School Kid Jerry (Rematch 2)</t>
        </is>
      </c>
      <c r="F2167" s="41" t="n"/>
      <c r="G2167" s="41" t="n"/>
      <c r="H2167" s="41" t="n"/>
      <c r="I2167" s="41" t="n"/>
      <c r="J2167" s="41" t="n"/>
      <c r="K2167" s="41" t="n"/>
      <c r="L2167" s="41" t="n"/>
      <c r="M2167" s="41" t="n"/>
      <c r="N2167" s="41" t="n"/>
      <c r="O2167" s="41" t="n"/>
      <c r="P2167" s="41" t="n"/>
      <c r="Q2167" s="41" t="n"/>
    </row>
    <row r="2168" ht="69" customHeight="1">
      <c r="E2168" s="43">
        <f>IFERROR(_xlfn.IMAGE("https://play.pokemonshowdown.com/sprites/gen5/kirlia.png"),"")</f>
        <v/>
      </c>
      <c r="G2168" s="43">
        <f>IFERROR(_xlfn.IMAGE("https://play.pokemonshowdown.com/sprites/gen5/meditite.png"),"")</f>
        <v/>
      </c>
    </row>
    <row r="2169">
      <c r="E2169" s="45" t="inlineStr">
        <is>
          <t>Lv 29 Kirlia</t>
        </is>
      </c>
      <c r="F2169" s="46" t="n"/>
      <c r="G2169" s="45" t="inlineStr">
        <is>
          <t>Lv 29 Meditite</t>
        </is>
      </c>
      <c r="H2169" s="46" t="n"/>
      <c r="Q2169" s="47" t="inlineStr">
        <is>
          <t>Pokémon</t>
        </is>
      </c>
    </row>
    <row r="2170">
      <c r="E2170" s="48" t="inlineStr">
        <is>
          <t>Modest</t>
        </is>
      </c>
      <c r="F2170" s="48" t="inlineStr">
        <is>
          <t>Trace</t>
        </is>
      </c>
      <c r="G2170" s="48" t="inlineStr">
        <is>
          <t>Adamant</t>
        </is>
      </c>
      <c r="H2170" s="48" t="inlineStr">
        <is>
          <t>Pure Power</t>
        </is>
      </c>
      <c r="Q2170" s="47" t="inlineStr">
        <is>
          <t>Nature / Ability</t>
        </is>
      </c>
    </row>
    <row r="2171">
      <c r="B2171" s="47" t="inlineStr">
        <is>
          <t>AI Flags:</t>
        </is>
      </c>
      <c r="E2171" s="49" t="inlineStr">
        <is>
          <t>(None)</t>
        </is>
      </c>
      <c r="F2171" s="46" t="n"/>
      <c r="G2171" s="49" t="inlineStr">
        <is>
          <t>(None)</t>
        </is>
      </c>
      <c r="H2171" s="46" t="n"/>
      <c r="Q2171" s="47" t="inlineStr">
        <is>
          <t>Item</t>
        </is>
      </c>
    </row>
    <row r="2172">
      <c r="B2172" s="44" t="inlineStr">
        <is>
          <t>Smart Trainer</t>
        </is>
      </c>
      <c r="E2172" s="63" t="inlineStr">
        <is>
          <t>Future Sight</t>
        </is>
      </c>
      <c r="F2172" s="46" t="n"/>
      <c r="G2172" s="63" t="inlineStr">
        <is>
          <t>Teleport</t>
        </is>
      </c>
      <c r="H2172" s="46" t="n"/>
      <c r="Q2172" s="47" t="inlineStr">
        <is>
          <t>Moves</t>
        </is>
      </c>
    </row>
    <row r="2173">
      <c r="E2173" s="59" t="inlineStr">
        <is>
          <t>Magical Leaf</t>
        </is>
      </c>
      <c r="F2173" s="46" t="n"/>
      <c r="G2173" s="62" t="inlineStr">
        <is>
          <t>Rock Throw</t>
        </is>
      </c>
      <c r="H2173" s="46" t="n"/>
    </row>
    <row r="2174">
      <c r="E2174" s="51" t="inlineStr">
        <is>
          <t>Lucky Chant</t>
        </is>
      </c>
      <c r="F2174" s="46" t="n"/>
      <c r="G2174" s="65" t="inlineStr">
        <is>
          <t>Seismic Toss</t>
        </is>
      </c>
      <c r="H2174" s="46" t="n"/>
    </row>
    <row r="2175">
      <c r="E2175" s="63" t="inlineStr">
        <is>
          <t>Zen Headbutt</t>
        </is>
      </c>
      <c r="F2175" s="46" t="n"/>
      <c r="G2175" s="63" t="inlineStr">
        <is>
          <t>Psybeam</t>
        </is>
      </c>
      <c r="H2175" s="46" t="n"/>
    </row>
    <row r="2177" ht="20" customHeight="1">
      <c r="B2177" s="40" t="inlineStr">
        <is>
          <t>School Kid</t>
        </is>
      </c>
      <c r="C2177" s="41" t="n"/>
      <c r="D2177" s="41" t="n"/>
      <c r="E2177" s="42" t="inlineStr">
        <is>
          <t>School Kid Jerry (Rematch 3)</t>
        </is>
      </c>
      <c r="F2177" s="41" t="n"/>
      <c r="G2177" s="41" t="n"/>
      <c r="H2177" s="41" t="n"/>
      <c r="I2177" s="41" t="n"/>
      <c r="J2177" s="41" t="n"/>
      <c r="K2177" s="41" t="n"/>
      <c r="L2177" s="41" t="n"/>
      <c r="M2177" s="41" t="n"/>
      <c r="N2177" s="41" t="n"/>
      <c r="O2177" s="41" t="n"/>
      <c r="P2177" s="41" t="n"/>
      <c r="Q2177" s="41" t="n"/>
    </row>
    <row r="2178" ht="69" customHeight="1">
      <c r="E2178" s="43">
        <f>IFERROR(_xlfn.IMAGE("https://play.pokemonshowdown.com/sprites/gen5/kirlia.png"),"")</f>
        <v/>
      </c>
      <c r="G2178" s="43">
        <f>IFERROR(_xlfn.IMAGE("https://play.pokemonshowdown.com/sprites/gen5/medicham.png"),"")</f>
        <v/>
      </c>
    </row>
    <row r="2179">
      <c r="E2179" s="45" t="inlineStr">
        <is>
          <t>Lv 32 Kirlia</t>
        </is>
      </c>
      <c r="F2179" s="46" t="n"/>
      <c r="G2179" s="45" t="inlineStr">
        <is>
          <t>Lv 32 Medicham</t>
        </is>
      </c>
      <c r="H2179" s="46" t="n"/>
      <c r="Q2179" s="47" t="inlineStr">
        <is>
          <t>Pokémon</t>
        </is>
      </c>
    </row>
    <row r="2180">
      <c r="E2180" s="48" t="inlineStr">
        <is>
          <t>Modest</t>
        </is>
      </c>
      <c r="F2180" s="48" t="inlineStr">
        <is>
          <t>Trace</t>
        </is>
      </c>
      <c r="G2180" s="48" t="inlineStr">
        <is>
          <t>Adamant</t>
        </is>
      </c>
      <c r="H2180" s="48" t="inlineStr">
        <is>
          <t>Pure Power</t>
        </is>
      </c>
      <c r="Q2180" s="47" t="inlineStr">
        <is>
          <t>Nature / Ability</t>
        </is>
      </c>
    </row>
    <row r="2181">
      <c r="B2181" s="47" t="inlineStr">
        <is>
          <t>AI Flags:</t>
        </is>
      </c>
      <c r="E2181" s="49" t="inlineStr">
        <is>
          <t>(None)</t>
        </is>
      </c>
      <c r="F2181" s="46" t="n"/>
      <c r="G2181" s="49" t="inlineStr">
        <is>
          <t>(None)</t>
        </is>
      </c>
      <c r="H2181" s="46" t="n"/>
      <c r="Q2181" s="47" t="inlineStr">
        <is>
          <t>Item</t>
        </is>
      </c>
    </row>
    <row r="2182">
      <c r="B2182" s="44" t="inlineStr">
        <is>
          <t>Smart Trainer</t>
        </is>
      </c>
      <c r="E2182" s="59" t="inlineStr">
        <is>
          <t>Magical Leaf</t>
        </is>
      </c>
      <c r="F2182" s="46" t="n"/>
      <c r="G2182" s="58" t="inlineStr">
        <is>
          <t>Fire Punch</t>
        </is>
      </c>
      <c r="H2182" s="46" t="n"/>
      <c r="Q2182" s="47" t="inlineStr">
        <is>
          <t>Moves</t>
        </is>
      </c>
    </row>
    <row r="2183">
      <c r="E2183" s="51" t="inlineStr">
        <is>
          <t>Lucky Chant</t>
        </is>
      </c>
      <c r="F2183" s="46" t="n"/>
      <c r="G2183" s="64" t="inlineStr">
        <is>
          <t>Ice Punch</t>
        </is>
      </c>
      <c r="H2183" s="46" t="n"/>
    </row>
    <row r="2184">
      <c r="E2184" s="63" t="inlineStr">
        <is>
          <t>Zen Headbutt</t>
        </is>
      </c>
      <c r="F2184" s="46" t="n"/>
      <c r="G2184" s="65" t="inlineStr">
        <is>
          <t>Force Palm</t>
        </is>
      </c>
      <c r="H2184" s="46" t="n"/>
    </row>
    <row r="2185">
      <c r="E2185" s="65" t="inlineStr">
        <is>
          <t>Seismic Toss</t>
        </is>
      </c>
      <c r="F2185" s="46" t="n"/>
      <c r="G2185" s="63" t="inlineStr">
        <is>
          <t>Psychic</t>
        </is>
      </c>
      <c r="H2185" s="46" t="n"/>
    </row>
    <row r="2187" ht="20" customHeight="1">
      <c r="B2187" s="40" t="inlineStr">
        <is>
          <t>School Kid</t>
        </is>
      </c>
      <c r="C2187" s="41" t="n"/>
      <c r="D2187" s="41" t="n"/>
      <c r="E2187" s="42" t="inlineStr">
        <is>
          <t>School Kid Jerry (Rematch 4)</t>
        </is>
      </c>
      <c r="F2187" s="41" t="n"/>
      <c r="G2187" s="41" t="n"/>
      <c r="H2187" s="41" t="n"/>
      <c r="I2187" s="41" t="n"/>
      <c r="J2187" s="41" t="n"/>
      <c r="K2187" s="41" t="n"/>
      <c r="L2187" s="41" t="n"/>
      <c r="M2187" s="41" t="n"/>
      <c r="N2187" s="41" t="n"/>
      <c r="O2187" s="41" t="n"/>
      <c r="P2187" s="41" t="n"/>
      <c r="Q2187" s="41" t="n"/>
    </row>
    <row r="2188" ht="69" customHeight="1">
      <c r="E2188" s="43">
        <f>IFERROR(_xlfn.IMAGE("https://play.pokemonshowdown.com/sprites/gen5/kirlia.png"),"")</f>
        <v/>
      </c>
      <c r="G2188" s="43">
        <f>IFERROR(_xlfn.IMAGE("https://play.pokemonshowdown.com/sprites/gen5/banette.png"),"")</f>
        <v/>
      </c>
      <c r="I2188" s="43">
        <f>IFERROR(_xlfn.IMAGE("https://play.pokemonshowdown.com/sprites/gen5/medicham.png"),"")</f>
        <v/>
      </c>
    </row>
    <row r="2189">
      <c r="E2189" s="45" t="inlineStr">
        <is>
          <t>Lv 34 Kirlia</t>
        </is>
      </c>
      <c r="F2189" s="46" t="n"/>
      <c r="G2189" s="45" t="inlineStr">
        <is>
          <t>Lv 34 Banette</t>
        </is>
      </c>
      <c r="H2189" s="46" t="n"/>
      <c r="I2189" s="45" t="inlineStr">
        <is>
          <t>Lv 34 Medicham</t>
        </is>
      </c>
      <c r="J2189" s="46" t="n"/>
      <c r="Q2189" s="47" t="inlineStr">
        <is>
          <t>Pokémon</t>
        </is>
      </c>
    </row>
    <row r="2190">
      <c r="E2190" s="48" t="inlineStr">
        <is>
          <t>Modest</t>
        </is>
      </c>
      <c r="F2190" s="48" t="inlineStr">
        <is>
          <t>Trace</t>
        </is>
      </c>
      <c r="G2190" s="48" t="inlineStr">
        <is>
          <t>Adamant</t>
        </is>
      </c>
      <c r="H2190" s="48" t="inlineStr">
        <is>
          <t>Clear Body</t>
        </is>
      </c>
      <c r="I2190" s="48" t="inlineStr">
        <is>
          <t>Adamant</t>
        </is>
      </c>
      <c r="J2190" s="48" t="inlineStr">
        <is>
          <t>Pure Power</t>
        </is>
      </c>
      <c r="Q2190" s="47" t="inlineStr">
        <is>
          <t>Nature / Ability</t>
        </is>
      </c>
    </row>
    <row r="2191">
      <c r="B2191" s="47" t="inlineStr">
        <is>
          <t>AI Flags:</t>
        </is>
      </c>
      <c r="E2191" s="49" t="inlineStr">
        <is>
          <t>(None)</t>
        </is>
      </c>
      <c r="F2191" s="46" t="n"/>
      <c r="G2191" s="49" t="inlineStr">
        <is>
          <t>(None)</t>
        </is>
      </c>
      <c r="H2191" s="46" t="n"/>
      <c r="I2191" s="49" t="inlineStr">
        <is>
          <t>(None)</t>
        </is>
      </c>
      <c r="J2191" s="46" t="n"/>
      <c r="Q2191" s="47" t="inlineStr">
        <is>
          <t>Item</t>
        </is>
      </c>
    </row>
    <row r="2192">
      <c r="B2192" s="44" t="inlineStr">
        <is>
          <t>Smart Trainer</t>
        </is>
      </c>
      <c r="E2192" s="59" t="inlineStr">
        <is>
          <t>Magical Leaf</t>
        </is>
      </c>
      <c r="F2192" s="46" t="n"/>
      <c r="G2192" s="50" t="inlineStr">
        <is>
          <t>Payback</t>
        </is>
      </c>
      <c r="H2192" s="46" t="n"/>
      <c r="I2192" s="58" t="inlineStr">
        <is>
          <t>Fire Punch</t>
        </is>
      </c>
      <c r="J2192" s="46" t="n"/>
      <c r="Q2192" s="47" t="inlineStr">
        <is>
          <t>Moves</t>
        </is>
      </c>
    </row>
    <row r="2193">
      <c r="E2193" s="51" t="inlineStr">
        <is>
          <t>Lucky Chant</t>
        </is>
      </c>
      <c r="F2193" s="46" t="n"/>
      <c r="G2193" s="51" t="inlineStr">
        <is>
          <t>Body Slam</t>
        </is>
      </c>
      <c r="H2193" s="46" t="n"/>
      <c r="I2193" s="64" t="inlineStr">
        <is>
          <t>Ice Punch</t>
        </is>
      </c>
      <c r="J2193" s="46" t="n"/>
    </row>
    <row r="2194">
      <c r="E2194" s="63" t="inlineStr">
        <is>
          <t>Zen Headbutt</t>
        </is>
      </c>
      <c r="F2194" s="46" t="n"/>
      <c r="G2194" s="67" t="inlineStr">
        <is>
          <t>Shadow Punch</t>
        </is>
      </c>
      <c r="H2194" s="46" t="n"/>
      <c r="I2194" s="65" t="inlineStr">
        <is>
          <t>Force Palm</t>
        </is>
      </c>
      <c r="J2194" s="46" t="n"/>
    </row>
    <row r="2195">
      <c r="E2195" s="65" t="inlineStr">
        <is>
          <t>Seismic Toss</t>
        </is>
      </c>
      <c r="F2195" s="46" t="n"/>
      <c r="G2195" s="63" t="inlineStr">
        <is>
          <t>Teleport</t>
        </is>
      </c>
      <c r="H2195" s="46" t="n"/>
      <c r="I2195" s="63" t="inlineStr">
        <is>
          <t>Psychic</t>
        </is>
      </c>
      <c r="J2195" s="46" t="n"/>
    </row>
    <row r="2197" ht="20" customHeight="1">
      <c r="B2197" s="40" t="inlineStr">
        <is>
          <t>Beauty</t>
        </is>
      </c>
      <c r="C2197" s="41" t="n"/>
      <c r="D2197" s="41" t="n"/>
      <c r="E2197" s="42" t="inlineStr">
        <is>
          <t>Beauty Jessica (Rematch 1)</t>
        </is>
      </c>
      <c r="F2197" s="41" t="n"/>
      <c r="G2197" s="41" t="n"/>
      <c r="H2197" s="41" t="n"/>
      <c r="I2197" s="41" t="n"/>
      <c r="J2197" s="41" t="n"/>
      <c r="K2197" s="41" t="n"/>
      <c r="L2197" s="41" t="n"/>
      <c r="M2197" s="41" t="n"/>
      <c r="N2197" s="41" t="n"/>
      <c r="O2197" s="41" t="n"/>
      <c r="P2197" s="41" t="n"/>
      <c r="Q2197" s="41" t="n"/>
    </row>
    <row r="2198" ht="69" customHeight="1">
      <c r="E2198" s="43">
        <f>IFERROR(_xlfn.IMAGE("https://play.pokemonshowdown.com/sprites/gen5/kecleon.png"),"")</f>
        <v/>
      </c>
      <c r="G2198" s="43">
        <f>IFERROR(_xlfn.IMAGE("https://play.pokemonshowdown.com/sprites/gen5/seviper.png"),"")</f>
        <v/>
      </c>
    </row>
    <row r="2199">
      <c r="E2199" s="45" t="inlineStr">
        <is>
          <t>Lv 35 Kecleon</t>
        </is>
      </c>
      <c r="F2199" s="46" t="n"/>
      <c r="G2199" s="45" t="inlineStr">
        <is>
          <t>Lv 35 Seviper</t>
        </is>
      </c>
      <c r="H2199" s="46" t="n"/>
      <c r="Q2199" s="47" t="inlineStr">
        <is>
          <t>Pokémon</t>
        </is>
      </c>
    </row>
    <row r="2200">
      <c r="E2200" s="48" t="inlineStr">
        <is>
          <t>Adamant</t>
        </is>
      </c>
      <c r="F2200" s="48" t="inlineStr">
        <is>
          <t>Adaptability</t>
        </is>
      </c>
      <c r="G2200" s="48" t="inlineStr">
        <is>
          <t>Jolly</t>
        </is>
      </c>
      <c r="H2200" s="48" t="inlineStr">
        <is>
          <t>Hyper Cutter</t>
        </is>
      </c>
      <c r="Q2200" s="47" t="inlineStr">
        <is>
          <t>Nature / Ability</t>
        </is>
      </c>
    </row>
    <row r="2201">
      <c r="B2201" s="47" t="inlineStr">
        <is>
          <t>AI Flags:</t>
        </is>
      </c>
      <c r="E2201" s="49" t="inlineStr">
        <is>
          <t>(None)</t>
        </is>
      </c>
      <c r="F2201" s="46" t="n"/>
      <c r="G2201" s="49" t="inlineStr">
        <is>
          <t>(None)</t>
        </is>
      </c>
      <c r="H2201" s="46" t="n"/>
      <c r="Q2201" s="47" t="inlineStr">
        <is>
          <t>Item</t>
        </is>
      </c>
    </row>
    <row r="2202">
      <c r="B2202" s="44" t="inlineStr">
        <is>
          <t>Smart Trainer</t>
        </is>
      </c>
      <c r="E2202" s="51" t="inlineStr">
        <is>
          <t>Bind</t>
        </is>
      </c>
      <c r="F2202" s="46" t="n"/>
      <c r="G2202" s="55" t="inlineStr">
        <is>
          <t>Poison Tail</t>
        </is>
      </c>
      <c r="H2202" s="46" t="n"/>
      <c r="Q2202" s="47" t="inlineStr">
        <is>
          <t>Moves</t>
        </is>
      </c>
    </row>
    <row r="2203">
      <c r="E2203" s="67" t="inlineStr">
        <is>
          <t>Lick</t>
        </is>
      </c>
      <c r="F2203" s="46" t="n"/>
      <c r="G2203" s="51" t="inlineStr">
        <is>
          <t>Screech</t>
        </is>
      </c>
      <c r="H2203" s="46" t="n"/>
    </row>
    <row r="2204">
      <c r="E2204" s="51" t="inlineStr">
        <is>
          <t>Fury Swipes</t>
        </is>
      </c>
      <c r="F2204" s="46" t="n"/>
      <c r="G2204" s="50" t="inlineStr">
        <is>
          <t>Glare</t>
        </is>
      </c>
      <c r="H2204" s="46" t="n"/>
    </row>
    <row r="2205">
      <c r="E2205" s="50" t="inlineStr">
        <is>
          <t>Feint Attack</t>
        </is>
      </c>
      <c r="F2205" s="46" t="n"/>
      <c r="G2205" s="50" t="inlineStr">
        <is>
          <t>Crunch</t>
        </is>
      </c>
      <c r="H2205" s="46" t="n"/>
    </row>
    <row r="2207" ht="20" customHeight="1">
      <c r="B2207" s="40" t="inlineStr">
        <is>
          <t>Beauty</t>
        </is>
      </c>
      <c r="C2207" s="41" t="n"/>
      <c r="D2207" s="41" t="n"/>
      <c r="E2207" s="42" t="inlineStr">
        <is>
          <t>Beauty Jessica (Rematch 2)</t>
        </is>
      </c>
      <c r="F2207" s="41" t="n"/>
      <c r="G2207" s="41" t="n"/>
      <c r="H2207" s="41" t="n"/>
      <c r="I2207" s="41" t="n"/>
      <c r="J2207" s="41" t="n"/>
      <c r="K2207" s="41" t="n"/>
      <c r="L2207" s="41" t="n"/>
      <c r="M2207" s="41" t="n"/>
      <c r="N2207" s="41" t="n"/>
      <c r="O2207" s="41" t="n"/>
      <c r="P2207" s="41" t="n"/>
      <c r="Q2207" s="41" t="n"/>
    </row>
    <row r="2208" ht="69" customHeight="1">
      <c r="E2208" s="43">
        <f>IFERROR(_xlfn.IMAGE("https://play.pokemonshowdown.com/sprites/gen5/kecleon.png"),"")</f>
        <v/>
      </c>
      <c r="G2208" s="43">
        <f>IFERROR(_xlfn.IMAGE("https://play.pokemonshowdown.com/sprites/gen5/seviper.png"),"")</f>
        <v/>
      </c>
    </row>
    <row r="2209">
      <c r="E2209" s="45" t="inlineStr">
        <is>
          <t>Lv 38 Kecleon</t>
        </is>
      </c>
      <c r="F2209" s="46" t="n"/>
      <c r="G2209" s="45" t="inlineStr">
        <is>
          <t>Lv 38 Seviper</t>
        </is>
      </c>
      <c r="H2209" s="46" t="n"/>
      <c r="Q2209" s="47" t="inlineStr">
        <is>
          <t>Pokémon</t>
        </is>
      </c>
    </row>
    <row r="2210">
      <c r="E2210" s="48" t="inlineStr">
        <is>
          <t>Adamant</t>
        </is>
      </c>
      <c r="F2210" s="48" t="inlineStr">
        <is>
          <t>Adaptability</t>
        </is>
      </c>
      <c r="G2210" s="48" t="inlineStr">
        <is>
          <t>Jolly</t>
        </is>
      </c>
      <c r="H2210" s="48" t="inlineStr">
        <is>
          <t>Hyper Cutter</t>
        </is>
      </c>
      <c r="Q2210" s="47" t="inlineStr">
        <is>
          <t>Nature / Ability</t>
        </is>
      </c>
    </row>
    <row r="2211">
      <c r="B2211" s="47" t="inlineStr">
        <is>
          <t>AI Flags:</t>
        </is>
      </c>
      <c r="E2211" s="49" t="inlineStr">
        <is>
          <t>(None)</t>
        </is>
      </c>
      <c r="F2211" s="46" t="n"/>
      <c r="G2211" s="49" t="inlineStr">
        <is>
          <t>(None)</t>
        </is>
      </c>
      <c r="H2211" s="46" t="n"/>
      <c r="Q2211" s="47" t="inlineStr">
        <is>
          <t>Item</t>
        </is>
      </c>
    </row>
    <row r="2212">
      <c r="B2212" s="44" t="inlineStr">
        <is>
          <t>Smart Trainer</t>
        </is>
      </c>
      <c r="E2212" s="51" t="inlineStr">
        <is>
          <t>Bind</t>
        </is>
      </c>
      <c r="F2212" s="46" t="n"/>
      <c r="G2212" s="55" t="inlineStr">
        <is>
          <t>Poison Tail</t>
        </is>
      </c>
      <c r="H2212" s="46" t="n"/>
      <c r="Q2212" s="47" t="inlineStr">
        <is>
          <t>Moves</t>
        </is>
      </c>
    </row>
    <row r="2213">
      <c r="E2213" s="67" t="inlineStr">
        <is>
          <t>Lick</t>
        </is>
      </c>
      <c r="F2213" s="46" t="n"/>
      <c r="G2213" s="51" t="inlineStr">
        <is>
          <t>Screech</t>
        </is>
      </c>
      <c r="H2213" s="46" t="n"/>
    </row>
    <row r="2214">
      <c r="E2214" s="51" t="inlineStr">
        <is>
          <t>Fury Swipes</t>
        </is>
      </c>
      <c r="F2214" s="46" t="n"/>
      <c r="G2214" s="50" t="inlineStr">
        <is>
          <t>Glare</t>
        </is>
      </c>
      <c r="H2214" s="46" t="n"/>
    </row>
    <row r="2215">
      <c r="E2215" s="50" t="inlineStr">
        <is>
          <t>Feint Attack</t>
        </is>
      </c>
      <c r="F2215" s="46" t="n"/>
      <c r="G2215" s="50" t="inlineStr">
        <is>
          <t>Crunch</t>
        </is>
      </c>
      <c r="H2215" s="46" t="n"/>
    </row>
    <row r="2217" ht="20" customHeight="1">
      <c r="B2217" s="40" t="inlineStr">
        <is>
          <t>Beauty</t>
        </is>
      </c>
      <c r="C2217" s="41" t="n"/>
      <c r="D2217" s="41" t="n"/>
      <c r="E2217" s="42" t="inlineStr">
        <is>
          <t>Beauty Jessica (Rematch 3)</t>
        </is>
      </c>
      <c r="F2217" s="41" t="n"/>
      <c r="G2217" s="41" t="n"/>
      <c r="H2217" s="41" t="n"/>
      <c r="I2217" s="41" t="n"/>
      <c r="J2217" s="41" t="n"/>
      <c r="K2217" s="41" t="n"/>
      <c r="L2217" s="41" t="n"/>
      <c r="M2217" s="41" t="n"/>
      <c r="N2217" s="41" t="n"/>
      <c r="O2217" s="41" t="n"/>
      <c r="P2217" s="41" t="n"/>
      <c r="Q2217" s="41" t="n"/>
    </row>
    <row r="2218" ht="69" customHeight="1">
      <c r="E2218" s="43">
        <f>IFERROR(_xlfn.IMAGE("https://play.pokemonshowdown.com/sprites/gen5/kecleon.png"),"")</f>
        <v/>
      </c>
      <c r="G2218" s="43">
        <f>IFERROR(_xlfn.IMAGE("https://play.pokemonshowdown.com/sprites/gen5/seviper.png"),"")</f>
        <v/>
      </c>
    </row>
    <row r="2219">
      <c r="E2219" s="45" t="inlineStr">
        <is>
          <t>Lv 41 Kecleon</t>
        </is>
      </c>
      <c r="F2219" s="46" t="n"/>
      <c r="G2219" s="45" t="inlineStr">
        <is>
          <t>Lv 41 Seviper</t>
        </is>
      </c>
      <c r="H2219" s="46" t="n"/>
      <c r="Q2219" s="47" t="inlineStr">
        <is>
          <t>Pokémon</t>
        </is>
      </c>
    </row>
    <row r="2220">
      <c r="E2220" s="48" t="inlineStr">
        <is>
          <t>Adamant</t>
        </is>
      </c>
      <c r="F2220" s="48" t="inlineStr">
        <is>
          <t>Adaptability</t>
        </is>
      </c>
      <c r="G2220" s="48" t="inlineStr">
        <is>
          <t>Jolly</t>
        </is>
      </c>
      <c r="H2220" s="48" t="inlineStr">
        <is>
          <t>Hyper Cutter</t>
        </is>
      </c>
      <c r="Q2220" s="47" t="inlineStr">
        <is>
          <t>Nature / Ability</t>
        </is>
      </c>
    </row>
    <row r="2221">
      <c r="B2221" s="47" t="inlineStr">
        <is>
          <t>AI Flags:</t>
        </is>
      </c>
      <c r="E2221" s="49" t="inlineStr">
        <is>
          <t>(None)</t>
        </is>
      </c>
      <c r="F2221" s="46" t="n"/>
      <c r="G2221" s="49" t="inlineStr">
        <is>
          <t>(None)</t>
        </is>
      </c>
      <c r="H2221" s="46" t="n"/>
      <c r="Q2221" s="47" t="inlineStr">
        <is>
          <t>Item</t>
        </is>
      </c>
    </row>
    <row r="2222">
      <c r="B2222" s="44" t="inlineStr">
        <is>
          <t>Smart Trainer</t>
        </is>
      </c>
      <c r="E2222" s="51" t="inlineStr">
        <is>
          <t>Bind</t>
        </is>
      </c>
      <c r="F2222" s="46" t="n"/>
      <c r="G2222" s="55" t="inlineStr">
        <is>
          <t>Poison Tail</t>
        </is>
      </c>
      <c r="H2222" s="46" t="n"/>
      <c r="Q2222" s="47" t="inlineStr">
        <is>
          <t>Moves</t>
        </is>
      </c>
    </row>
    <row r="2223">
      <c r="E2223" s="67" t="inlineStr">
        <is>
          <t>Lick</t>
        </is>
      </c>
      <c r="F2223" s="46" t="n"/>
      <c r="G2223" s="51" t="inlineStr">
        <is>
          <t>Screech</t>
        </is>
      </c>
      <c r="H2223" s="46" t="n"/>
    </row>
    <row r="2224">
      <c r="E2224" s="51" t="inlineStr">
        <is>
          <t>Fury Swipes</t>
        </is>
      </c>
      <c r="F2224" s="46" t="n"/>
      <c r="G2224" s="50" t="inlineStr">
        <is>
          <t>Glare</t>
        </is>
      </c>
      <c r="H2224" s="46" t="n"/>
    </row>
    <row r="2225">
      <c r="E2225" s="50" t="inlineStr">
        <is>
          <t>Feint Attack</t>
        </is>
      </c>
      <c r="F2225" s="46" t="n"/>
      <c r="G2225" s="50" t="inlineStr">
        <is>
          <t>Crunch</t>
        </is>
      </c>
      <c r="H2225" s="46" t="n"/>
    </row>
    <row r="2227" ht="20" customHeight="1">
      <c r="B2227" s="40" t="inlineStr">
        <is>
          <t>Beauty</t>
        </is>
      </c>
      <c r="C2227" s="41" t="n"/>
      <c r="D2227" s="41" t="n"/>
      <c r="E2227" s="42" t="inlineStr">
        <is>
          <t>Beauty Jessica (Rematch 4)</t>
        </is>
      </c>
      <c r="F2227" s="41" t="n"/>
      <c r="G2227" s="41" t="n"/>
      <c r="H2227" s="41" t="n"/>
      <c r="I2227" s="41" t="n"/>
      <c r="J2227" s="41" t="n"/>
      <c r="K2227" s="41" t="n"/>
      <c r="L2227" s="41" t="n"/>
      <c r="M2227" s="41" t="n"/>
      <c r="N2227" s="41" t="n"/>
      <c r="O2227" s="41" t="n"/>
      <c r="P2227" s="41" t="n"/>
      <c r="Q2227" s="41" t="n"/>
    </row>
    <row r="2228" ht="69" customHeight="1">
      <c r="E2228" s="43">
        <f>IFERROR(_xlfn.IMAGE("https://play.pokemonshowdown.com/sprites/gen5/kecleon.png"),"")</f>
        <v/>
      </c>
      <c r="G2228" s="43">
        <f>IFERROR(_xlfn.IMAGE("https://play.pokemonshowdown.com/sprites/gen5/seviper.png"),"")</f>
        <v/>
      </c>
    </row>
    <row r="2229">
      <c r="E2229" s="45" t="inlineStr">
        <is>
          <t>Lv 44 Kecleon</t>
        </is>
      </c>
      <c r="F2229" s="46" t="n"/>
      <c r="G2229" s="45" t="inlineStr">
        <is>
          <t>Lv 44 Seviper</t>
        </is>
      </c>
      <c r="H2229" s="46" t="n"/>
      <c r="Q2229" s="47" t="inlineStr">
        <is>
          <t>Pokémon</t>
        </is>
      </c>
    </row>
    <row r="2230">
      <c r="E2230" s="48" t="inlineStr">
        <is>
          <t>Adamant</t>
        </is>
      </c>
      <c r="F2230" s="48" t="inlineStr">
        <is>
          <t>Adaptability</t>
        </is>
      </c>
      <c r="G2230" s="48" t="inlineStr">
        <is>
          <t>Jolly</t>
        </is>
      </c>
      <c r="H2230" s="48" t="inlineStr">
        <is>
          <t>Hyper Cutter</t>
        </is>
      </c>
      <c r="Q2230" s="47" t="inlineStr">
        <is>
          <t>Nature / Ability</t>
        </is>
      </c>
    </row>
    <row r="2231">
      <c r="B2231" s="47" t="inlineStr">
        <is>
          <t>AI Flags:</t>
        </is>
      </c>
      <c r="E2231" s="49" t="inlineStr">
        <is>
          <t>(None)</t>
        </is>
      </c>
      <c r="F2231" s="46" t="n"/>
      <c r="G2231" s="49" t="inlineStr">
        <is>
          <t>(None)</t>
        </is>
      </c>
      <c r="H2231" s="46" t="n"/>
      <c r="Q2231" s="47" t="inlineStr">
        <is>
          <t>Item</t>
        </is>
      </c>
    </row>
    <row r="2232">
      <c r="B2232" s="44" t="inlineStr">
        <is>
          <t>Smart Trainer</t>
        </is>
      </c>
      <c r="E2232" s="51" t="inlineStr">
        <is>
          <t>Bind</t>
        </is>
      </c>
      <c r="F2232" s="46" t="n"/>
      <c r="G2232" s="55" t="inlineStr">
        <is>
          <t>Poison Tail</t>
        </is>
      </c>
      <c r="H2232" s="46" t="n"/>
      <c r="Q2232" s="47" t="inlineStr">
        <is>
          <t>Moves</t>
        </is>
      </c>
    </row>
    <row r="2233">
      <c r="E2233" s="67" t="inlineStr">
        <is>
          <t>Lick</t>
        </is>
      </c>
      <c r="F2233" s="46" t="n"/>
      <c r="G2233" s="51" t="inlineStr">
        <is>
          <t>Screech</t>
        </is>
      </c>
      <c r="H2233" s="46" t="n"/>
    </row>
    <row r="2234">
      <c r="E2234" s="51" t="inlineStr">
        <is>
          <t>Fury Swipes</t>
        </is>
      </c>
      <c r="F2234" s="46" t="n"/>
      <c r="G2234" s="50" t="inlineStr">
        <is>
          <t>Glare</t>
        </is>
      </c>
      <c r="H2234" s="46" t="n"/>
    </row>
    <row r="2235">
      <c r="E2235" s="50" t="inlineStr">
        <is>
          <t>Feint Attack</t>
        </is>
      </c>
      <c r="F2235" s="46" t="n"/>
      <c r="G2235" s="50" t="inlineStr">
        <is>
          <t>Crunch</t>
        </is>
      </c>
      <c r="H2235" s="46" t="n"/>
    </row>
    <row r="2237" ht="20" customHeight="1">
      <c r="B2237" s="40" t="inlineStr">
        <is>
          <t>Old Couple</t>
        </is>
      </c>
      <c r="C2237" s="41" t="n"/>
      <c r="D2237" s="41" t="n"/>
      <c r="E2237" s="42" t="inlineStr">
        <is>
          <t>Old Couple John &amp; Jay (Rematch 1)</t>
        </is>
      </c>
      <c r="F2237" s="41" t="n"/>
      <c r="G2237" s="41" t="n"/>
      <c r="H2237" s="41" t="n"/>
      <c r="I2237" s="41" t="n"/>
      <c r="J2237" s="41" t="n"/>
      <c r="K2237" s="41" t="n"/>
      <c r="L2237" s="41" t="n"/>
      <c r="M2237" s="41" t="n"/>
      <c r="N2237" s="41" t="n"/>
      <c r="O2237" s="41" t="n"/>
      <c r="P2237" s="41" t="n"/>
      <c r="Q2237" s="41" t="n"/>
    </row>
    <row r="2238" ht="69" customHeight="1">
      <c r="E2238" s="43">
        <f>IFERROR(_xlfn.IMAGE("https://play.pokemonshowdown.com/sprites/gen5/medicham.png"),"")</f>
        <v/>
      </c>
      <c r="G2238" s="43">
        <f>IFERROR(_xlfn.IMAGE("https://play.pokemonshowdown.com/sprites/gen5/hariyama.png"),"")</f>
        <v/>
      </c>
      <c r="Q2238" s="44" t="inlineStr">
        <is>
          <t>DOUBLE BATTLE</t>
        </is>
      </c>
    </row>
    <row r="2239">
      <c r="E2239" s="45" t="inlineStr">
        <is>
          <t>Lv 43 Medicham</t>
        </is>
      </c>
      <c r="F2239" s="46" t="n"/>
      <c r="G2239" s="45" t="inlineStr">
        <is>
          <t>Lv 43 Hariyama</t>
        </is>
      </c>
      <c r="H2239" s="46" t="n"/>
      <c r="Q2239" s="47" t="inlineStr">
        <is>
          <t>Pokémon</t>
        </is>
      </c>
    </row>
    <row r="2240">
      <c r="E2240" s="48" t="inlineStr">
        <is>
          <t>Naughty</t>
        </is>
      </c>
      <c r="F2240" s="48" t="inlineStr">
        <is>
          <t>Pure Power</t>
        </is>
      </c>
      <c r="G2240" s="48" t="inlineStr">
        <is>
          <t>Adamant</t>
        </is>
      </c>
      <c r="H2240" s="48" t="inlineStr">
        <is>
          <t>Guts</t>
        </is>
      </c>
      <c r="Q2240" s="47" t="inlineStr">
        <is>
          <t>Nature / Ability</t>
        </is>
      </c>
    </row>
    <row r="2241">
      <c r="B2241" s="47" t="inlineStr">
        <is>
          <t>AI Flags:</t>
        </is>
      </c>
      <c r="E2241" s="49" t="inlineStr">
        <is>
          <t>(None)</t>
        </is>
      </c>
      <c r="F2241" s="46" t="n"/>
      <c r="G2241" s="49" t="inlineStr">
        <is>
          <t>(None)</t>
        </is>
      </c>
      <c r="H2241" s="46" t="n"/>
      <c r="Q2241" s="47" t="inlineStr">
        <is>
          <t>Item</t>
        </is>
      </c>
    </row>
    <row r="2242">
      <c r="B2242" s="44" t="inlineStr">
        <is>
          <t>Smart Trainer</t>
        </is>
      </c>
      <c r="E2242" s="63" t="inlineStr">
        <is>
          <t>Psychic</t>
        </is>
      </c>
      <c r="F2242" s="46" t="n"/>
      <c r="G2242" s="65" t="inlineStr">
        <is>
          <t>Focus Punch</t>
        </is>
      </c>
      <c r="H2242" s="46" t="n"/>
      <c r="Q2242" s="47" t="inlineStr">
        <is>
          <t>Moves</t>
        </is>
      </c>
    </row>
    <row r="2243">
      <c r="E2243" s="58" t="inlineStr">
        <is>
          <t>Fire Punch</t>
        </is>
      </c>
      <c r="F2243" s="46" t="n"/>
      <c r="G2243" s="62" t="inlineStr">
        <is>
          <t>Rock Tomb</t>
        </is>
      </c>
      <c r="H2243" s="46" t="n"/>
    </row>
    <row r="2244">
      <c r="E2244" s="51" t="inlineStr">
        <is>
          <t>Psych Up</t>
        </is>
      </c>
      <c r="F2244" s="46" t="n"/>
      <c r="G2244" s="63" t="inlineStr">
        <is>
          <t>Rest</t>
        </is>
      </c>
      <c r="H2244" s="46" t="n"/>
    </row>
    <row r="2245">
      <c r="E2245" s="51" t="inlineStr">
        <is>
          <t>Protect</t>
        </is>
      </c>
      <c r="F2245" s="46" t="n"/>
      <c r="G2245" s="51" t="inlineStr">
        <is>
          <t>Belly Drum</t>
        </is>
      </c>
      <c r="H2245" s="46" t="n"/>
    </row>
    <row r="2247" ht="20" customHeight="1">
      <c r="B2247" s="40" t="inlineStr">
        <is>
          <t>Old Couple</t>
        </is>
      </c>
      <c r="C2247" s="41" t="n"/>
      <c r="D2247" s="41" t="n"/>
      <c r="E2247" s="42" t="inlineStr">
        <is>
          <t>Old Couple John &amp; Jay (Rematch 2)</t>
        </is>
      </c>
      <c r="F2247" s="41" t="n"/>
      <c r="G2247" s="41" t="n"/>
      <c r="H2247" s="41" t="n"/>
      <c r="I2247" s="41" t="n"/>
      <c r="J2247" s="41" t="n"/>
      <c r="K2247" s="41" t="n"/>
      <c r="L2247" s="41" t="n"/>
      <c r="M2247" s="41" t="n"/>
      <c r="N2247" s="41" t="n"/>
      <c r="O2247" s="41" t="n"/>
      <c r="P2247" s="41" t="n"/>
      <c r="Q2247" s="41" t="n"/>
    </row>
    <row r="2248" ht="69" customHeight="1">
      <c r="E2248" s="43">
        <f>IFERROR(_xlfn.IMAGE("https://play.pokemonshowdown.com/sprites/gen5/medicham.png"),"")</f>
        <v/>
      </c>
      <c r="G2248" s="43">
        <f>IFERROR(_xlfn.IMAGE("https://play.pokemonshowdown.com/sprites/gen5/hariyama.png"),"")</f>
        <v/>
      </c>
      <c r="Q2248" s="44" t="inlineStr">
        <is>
          <t>DOUBLE BATTLE</t>
        </is>
      </c>
    </row>
    <row r="2249">
      <c r="E2249" s="45" t="inlineStr">
        <is>
          <t>Lv 46 Medicham</t>
        </is>
      </c>
      <c r="F2249" s="46" t="n"/>
      <c r="G2249" s="45" t="inlineStr">
        <is>
          <t>Lv 46 Hariyama</t>
        </is>
      </c>
      <c r="H2249" s="46" t="n"/>
      <c r="Q2249" s="47" t="inlineStr">
        <is>
          <t>Pokémon</t>
        </is>
      </c>
    </row>
    <row r="2250">
      <c r="E2250" s="48" t="inlineStr">
        <is>
          <t>Naughty</t>
        </is>
      </c>
      <c r="F2250" s="48" t="inlineStr">
        <is>
          <t>Pure Power</t>
        </is>
      </c>
      <c r="G2250" s="48" t="inlineStr">
        <is>
          <t>Adamant</t>
        </is>
      </c>
      <c r="H2250" s="48" t="inlineStr">
        <is>
          <t>Guts</t>
        </is>
      </c>
      <c r="Q2250" s="47" t="inlineStr">
        <is>
          <t>Nature / Ability</t>
        </is>
      </c>
    </row>
    <row r="2251">
      <c r="B2251" s="47" t="inlineStr">
        <is>
          <t>AI Flags:</t>
        </is>
      </c>
      <c r="E2251" s="49" t="inlineStr">
        <is>
          <t>(None)</t>
        </is>
      </c>
      <c r="F2251" s="46" t="n"/>
      <c r="G2251" s="49" t="inlineStr">
        <is>
          <t>(None)</t>
        </is>
      </c>
      <c r="H2251" s="46" t="n"/>
      <c r="Q2251" s="47" t="inlineStr">
        <is>
          <t>Item</t>
        </is>
      </c>
    </row>
    <row r="2252">
      <c r="B2252" s="44" t="inlineStr">
        <is>
          <t>Smart Trainer</t>
        </is>
      </c>
      <c r="E2252" s="63" t="inlineStr">
        <is>
          <t>Psychic</t>
        </is>
      </c>
      <c r="F2252" s="46" t="n"/>
      <c r="G2252" s="65" t="inlineStr">
        <is>
          <t>Focus Punch</t>
        </is>
      </c>
      <c r="H2252" s="46" t="n"/>
      <c r="Q2252" s="47" t="inlineStr">
        <is>
          <t>Moves</t>
        </is>
      </c>
    </row>
    <row r="2253">
      <c r="E2253" s="58" t="inlineStr">
        <is>
          <t>Fire Punch</t>
        </is>
      </c>
      <c r="F2253" s="46" t="n"/>
      <c r="G2253" s="62" t="inlineStr">
        <is>
          <t>Rock Tomb</t>
        </is>
      </c>
      <c r="H2253" s="46" t="n"/>
    </row>
    <row r="2254">
      <c r="E2254" s="51" t="inlineStr">
        <is>
          <t>Psych Up</t>
        </is>
      </c>
      <c r="F2254" s="46" t="n"/>
      <c r="G2254" s="63" t="inlineStr">
        <is>
          <t>Rest</t>
        </is>
      </c>
      <c r="H2254" s="46" t="n"/>
    </row>
    <row r="2255">
      <c r="E2255" s="51" t="inlineStr">
        <is>
          <t>Protect</t>
        </is>
      </c>
      <c r="F2255" s="46" t="n"/>
      <c r="G2255" s="51" t="inlineStr">
        <is>
          <t>Belly Drum</t>
        </is>
      </c>
      <c r="H2255" s="46" t="n"/>
    </row>
    <row r="2257" ht="20" customHeight="1">
      <c r="B2257" s="40" t="inlineStr">
        <is>
          <t>Old Couple</t>
        </is>
      </c>
      <c r="C2257" s="41" t="n"/>
      <c r="D2257" s="41" t="n"/>
      <c r="E2257" s="42" t="inlineStr">
        <is>
          <t>Old Couple John &amp; Jay (Rematch 3)</t>
        </is>
      </c>
      <c r="F2257" s="41" t="n"/>
      <c r="G2257" s="41" t="n"/>
      <c r="H2257" s="41" t="n"/>
      <c r="I2257" s="41" t="n"/>
      <c r="J2257" s="41" t="n"/>
      <c r="K2257" s="41" t="n"/>
      <c r="L2257" s="41" t="n"/>
      <c r="M2257" s="41" t="n"/>
      <c r="N2257" s="41" t="n"/>
      <c r="O2257" s="41" t="n"/>
      <c r="P2257" s="41" t="n"/>
      <c r="Q2257" s="41" t="n"/>
    </row>
    <row r="2258" ht="69" customHeight="1">
      <c r="E2258" s="43">
        <f>IFERROR(_xlfn.IMAGE("https://play.pokemonshowdown.com/sprites/gen5/medicham.png"),"")</f>
        <v/>
      </c>
      <c r="G2258" s="43">
        <f>IFERROR(_xlfn.IMAGE("https://play.pokemonshowdown.com/sprites/gen5/hariyama.png"),"")</f>
        <v/>
      </c>
      <c r="Q2258" s="44" t="inlineStr">
        <is>
          <t>DOUBLE BATTLE</t>
        </is>
      </c>
    </row>
    <row r="2259">
      <c r="E2259" s="45" t="inlineStr">
        <is>
          <t>Lv 49 Medicham</t>
        </is>
      </c>
      <c r="F2259" s="46" t="n"/>
      <c r="G2259" s="45" t="inlineStr">
        <is>
          <t>Lv 49 Hariyama</t>
        </is>
      </c>
      <c r="H2259" s="46" t="n"/>
      <c r="Q2259" s="47" t="inlineStr">
        <is>
          <t>Pokémon</t>
        </is>
      </c>
    </row>
    <row r="2260">
      <c r="E2260" s="48" t="inlineStr">
        <is>
          <t>Naughty</t>
        </is>
      </c>
      <c r="F2260" s="48" t="inlineStr">
        <is>
          <t>Pure Power</t>
        </is>
      </c>
      <c r="G2260" s="48" t="inlineStr">
        <is>
          <t>Adamant</t>
        </is>
      </c>
      <c r="H2260" s="48" t="inlineStr">
        <is>
          <t>Guts</t>
        </is>
      </c>
      <c r="Q2260" s="47" t="inlineStr">
        <is>
          <t>Nature / Ability</t>
        </is>
      </c>
    </row>
    <row r="2261">
      <c r="B2261" s="47" t="inlineStr">
        <is>
          <t>AI Flags:</t>
        </is>
      </c>
      <c r="E2261" s="49" t="inlineStr">
        <is>
          <t>(None)</t>
        </is>
      </c>
      <c r="F2261" s="46" t="n"/>
      <c r="G2261" s="49" t="inlineStr">
        <is>
          <t>(None)</t>
        </is>
      </c>
      <c r="H2261" s="46" t="n"/>
      <c r="Q2261" s="47" t="inlineStr">
        <is>
          <t>Item</t>
        </is>
      </c>
    </row>
    <row r="2262">
      <c r="B2262" s="44" t="inlineStr">
        <is>
          <t>Smart Trainer</t>
        </is>
      </c>
      <c r="E2262" s="63" t="inlineStr">
        <is>
          <t>Psychic</t>
        </is>
      </c>
      <c r="F2262" s="46" t="n"/>
      <c r="G2262" s="65" t="inlineStr">
        <is>
          <t>Focus Punch</t>
        </is>
      </c>
      <c r="H2262" s="46" t="n"/>
      <c r="Q2262" s="47" t="inlineStr">
        <is>
          <t>Moves</t>
        </is>
      </c>
    </row>
    <row r="2263">
      <c r="E2263" s="58" t="inlineStr">
        <is>
          <t>Fire Punch</t>
        </is>
      </c>
      <c r="F2263" s="46" t="n"/>
      <c r="G2263" s="62" t="inlineStr">
        <is>
          <t>Rock Tomb</t>
        </is>
      </c>
      <c r="H2263" s="46" t="n"/>
    </row>
    <row r="2264">
      <c r="E2264" s="51" t="inlineStr">
        <is>
          <t>Psych Up</t>
        </is>
      </c>
      <c r="F2264" s="46" t="n"/>
      <c r="G2264" s="63" t="inlineStr">
        <is>
          <t>Rest</t>
        </is>
      </c>
      <c r="H2264" s="46" t="n"/>
    </row>
    <row r="2265">
      <c r="E2265" s="51" t="inlineStr">
        <is>
          <t>Protect</t>
        </is>
      </c>
      <c r="F2265" s="46" t="n"/>
      <c r="G2265" s="51" t="inlineStr">
        <is>
          <t>Belly Drum</t>
        </is>
      </c>
      <c r="H2265" s="46" t="n"/>
    </row>
    <row r="2267" ht="20" customHeight="1">
      <c r="B2267" s="40" t="inlineStr">
        <is>
          <t>Old Couple</t>
        </is>
      </c>
      <c r="C2267" s="41" t="n"/>
      <c r="D2267" s="41" t="n"/>
      <c r="E2267" s="42" t="inlineStr">
        <is>
          <t>Old Couple John &amp; Jay (Rematch 4)</t>
        </is>
      </c>
      <c r="F2267" s="41" t="n"/>
      <c r="G2267" s="41" t="n"/>
      <c r="H2267" s="41" t="n"/>
      <c r="I2267" s="41" t="n"/>
      <c r="J2267" s="41" t="n"/>
      <c r="K2267" s="41" t="n"/>
      <c r="L2267" s="41" t="n"/>
      <c r="M2267" s="41" t="n"/>
      <c r="N2267" s="41" t="n"/>
      <c r="O2267" s="41" t="n"/>
      <c r="P2267" s="41" t="n"/>
      <c r="Q2267" s="41" t="n"/>
    </row>
    <row r="2268" ht="69" customHeight="1">
      <c r="E2268" s="43">
        <f>IFERROR(_xlfn.IMAGE("https://play.pokemonshowdown.com/sprites/gen5/medicham.png"),"")</f>
        <v/>
      </c>
      <c r="G2268" s="43">
        <f>IFERROR(_xlfn.IMAGE("https://play.pokemonshowdown.com/sprites/gen5/hariyama.png"),"")</f>
        <v/>
      </c>
      <c r="Q2268" s="44" t="inlineStr">
        <is>
          <t>DOUBLE BATTLE</t>
        </is>
      </c>
    </row>
    <row r="2269">
      <c r="E2269" s="45" t="inlineStr">
        <is>
          <t>Lv 52 Medicham</t>
        </is>
      </c>
      <c r="F2269" s="46" t="n"/>
      <c r="G2269" s="45" t="inlineStr">
        <is>
          <t>Lv 52 Hariyama</t>
        </is>
      </c>
      <c r="H2269" s="46" t="n"/>
      <c r="Q2269" s="47" t="inlineStr">
        <is>
          <t>Pokémon</t>
        </is>
      </c>
    </row>
    <row r="2270">
      <c r="E2270" s="48" t="inlineStr">
        <is>
          <t>Naughty</t>
        </is>
      </c>
      <c r="F2270" s="48" t="inlineStr">
        <is>
          <t>Pure Power</t>
        </is>
      </c>
      <c r="G2270" s="48" t="inlineStr">
        <is>
          <t>Adamant</t>
        </is>
      </c>
      <c r="H2270" s="48" t="inlineStr">
        <is>
          <t>Guts</t>
        </is>
      </c>
      <c r="Q2270" s="47" t="inlineStr">
        <is>
          <t>Nature / Ability</t>
        </is>
      </c>
    </row>
    <row r="2271">
      <c r="B2271" s="47" t="inlineStr">
        <is>
          <t>AI Flags:</t>
        </is>
      </c>
      <c r="E2271" s="49" t="inlineStr">
        <is>
          <t>(None)</t>
        </is>
      </c>
      <c r="F2271" s="46" t="n"/>
      <c r="G2271" s="49" t="inlineStr">
        <is>
          <t>(None)</t>
        </is>
      </c>
      <c r="H2271" s="46" t="n"/>
      <c r="Q2271" s="47" t="inlineStr">
        <is>
          <t>Item</t>
        </is>
      </c>
    </row>
    <row r="2272">
      <c r="B2272" s="44" t="inlineStr">
        <is>
          <t>Smart Trainer</t>
        </is>
      </c>
      <c r="E2272" s="63" t="inlineStr">
        <is>
          <t>Psychic</t>
        </is>
      </c>
      <c r="F2272" s="46" t="n"/>
      <c r="G2272" s="65" t="inlineStr">
        <is>
          <t>Focus Punch</t>
        </is>
      </c>
      <c r="H2272" s="46" t="n"/>
      <c r="Q2272" s="47" t="inlineStr">
        <is>
          <t>Moves</t>
        </is>
      </c>
    </row>
    <row r="2273">
      <c r="E2273" s="58" t="inlineStr">
        <is>
          <t>Fire Punch</t>
        </is>
      </c>
      <c r="F2273" s="46" t="n"/>
      <c r="G2273" s="62" t="inlineStr">
        <is>
          <t>Rock Tomb</t>
        </is>
      </c>
      <c r="H2273" s="46" t="n"/>
    </row>
    <row r="2274">
      <c r="E2274" s="51" t="inlineStr">
        <is>
          <t>Psych Up</t>
        </is>
      </c>
      <c r="F2274" s="46" t="n"/>
      <c r="G2274" s="63" t="inlineStr">
        <is>
          <t>Rest</t>
        </is>
      </c>
      <c r="H2274" s="46" t="n"/>
    </row>
    <row r="2275">
      <c r="E2275" s="51" t="inlineStr">
        <is>
          <t>Protect</t>
        </is>
      </c>
      <c r="F2275" s="46" t="n"/>
      <c r="G2275" s="51" t="inlineStr">
        <is>
          <t>Belly Drum</t>
        </is>
      </c>
      <c r="H2275" s="46" t="n"/>
    </row>
    <row r="2277" ht="20" customHeight="1">
      <c r="B2277" s="40" t="inlineStr">
        <is>
          <t>School Kid</t>
        </is>
      </c>
      <c r="C2277" s="41" t="n"/>
      <c r="D2277" s="41" t="n"/>
      <c r="E2277" s="42" t="inlineStr">
        <is>
          <t>School Kid Karen (Rematch 1)</t>
        </is>
      </c>
      <c r="F2277" s="41" t="n"/>
      <c r="G2277" s="41" t="n"/>
      <c r="H2277" s="41" t="n"/>
      <c r="I2277" s="41" t="n"/>
      <c r="J2277" s="41" t="n"/>
      <c r="K2277" s="41" t="n"/>
      <c r="L2277" s="41" t="n"/>
      <c r="M2277" s="41" t="n"/>
      <c r="N2277" s="41" t="n"/>
      <c r="O2277" s="41" t="n"/>
      <c r="P2277" s="41" t="n"/>
      <c r="Q2277" s="41" t="n"/>
    </row>
    <row r="2278" ht="69" customHeight="1">
      <c r="E2278" s="43">
        <f>IFERROR(_xlfn.IMAGE("https://play.pokemonshowdown.com/sprites/gen5/shroomish.png"),"")</f>
        <v/>
      </c>
      <c r="G2278" s="43">
        <f>IFERROR(_xlfn.IMAGE("https://play.pokemonshowdown.com/sprites/gen5/whismur.png"),"")</f>
        <v/>
      </c>
    </row>
    <row r="2279">
      <c r="E2279" s="45" t="inlineStr">
        <is>
          <t>Lv 26 Shroomish</t>
        </is>
      </c>
      <c r="F2279" s="46" t="n"/>
      <c r="G2279" s="45" t="inlineStr">
        <is>
          <t>Lv 26 Whismur</t>
        </is>
      </c>
      <c r="H2279" s="46" t="n"/>
      <c r="Q2279" s="47" t="inlineStr">
        <is>
          <t>Pokémon</t>
        </is>
      </c>
    </row>
    <row r="2280">
      <c r="E2280" s="48" t="inlineStr">
        <is>
          <t>Adamant</t>
        </is>
      </c>
      <c r="F2280" s="48" t="inlineStr">
        <is>
          <t>Poison Heal</t>
        </is>
      </c>
      <c r="G2280" s="48" t="inlineStr">
        <is>
          <t>Adamant</t>
        </is>
      </c>
      <c r="H2280" s="48" t="inlineStr">
        <is>
          <t>Scrappy</t>
        </is>
      </c>
      <c r="Q2280" s="47" t="inlineStr">
        <is>
          <t>Nature / Ability</t>
        </is>
      </c>
    </row>
    <row r="2281">
      <c r="B2281" s="47" t="inlineStr">
        <is>
          <t>AI Flags:</t>
        </is>
      </c>
      <c r="E2281" s="49" t="inlineStr">
        <is>
          <t>(None)</t>
        </is>
      </c>
      <c r="F2281" s="46" t="n"/>
      <c r="G2281" s="49" t="inlineStr">
        <is>
          <t>(None)</t>
        </is>
      </c>
      <c r="H2281" s="46" t="n"/>
      <c r="Q2281" s="47" t="inlineStr">
        <is>
          <t>Item</t>
        </is>
      </c>
    </row>
    <row r="2282">
      <c r="B2282" s="44" t="inlineStr">
        <is>
          <t>Smart Trainer</t>
        </is>
      </c>
      <c r="E2282" s="59" t="inlineStr">
        <is>
          <t>Mega Drain</t>
        </is>
      </c>
      <c r="F2282" s="46" t="n"/>
      <c r="G2282" s="51" t="inlineStr">
        <is>
          <t>Growl</t>
        </is>
      </c>
      <c r="H2282" s="46" t="n"/>
      <c r="Q2282" s="47" t="inlineStr">
        <is>
          <t>Moves</t>
        </is>
      </c>
    </row>
    <row r="2283">
      <c r="E2283" s="51" t="inlineStr">
        <is>
          <t>Take Down</t>
        </is>
      </c>
      <c r="F2283" s="46" t="n"/>
      <c r="G2283" s="67" t="inlineStr">
        <is>
          <t>Astonish</t>
        </is>
      </c>
      <c r="H2283" s="46" t="n"/>
    </row>
    <row r="2284">
      <c r="E2284" s="59" t="inlineStr">
        <is>
          <t>Stun Spore</t>
        </is>
      </c>
      <c r="F2284" s="46" t="n"/>
      <c r="G2284" s="51" t="inlineStr">
        <is>
          <t>Supersonic</t>
        </is>
      </c>
      <c r="H2284" s="46" t="n"/>
    </row>
    <row r="2285">
      <c r="E2285" s="51" t="inlineStr">
        <is>
          <t>Headbutt</t>
        </is>
      </c>
      <c r="F2285" s="46" t="n"/>
      <c r="G2285" s="53" t="inlineStr">
        <is>
          <t>Stomp</t>
        </is>
      </c>
      <c r="H2285" s="46" t="n"/>
    </row>
    <row r="2287" ht="20" customHeight="1">
      <c r="B2287" s="40" t="inlineStr">
        <is>
          <t>School Kid</t>
        </is>
      </c>
      <c r="C2287" s="41" t="n"/>
      <c r="D2287" s="41" t="n"/>
      <c r="E2287" s="42" t="inlineStr">
        <is>
          <t>School Kid Karen (Rematch 2)</t>
        </is>
      </c>
      <c r="F2287" s="41" t="n"/>
      <c r="G2287" s="41" t="n"/>
      <c r="H2287" s="41" t="n"/>
      <c r="I2287" s="41" t="n"/>
      <c r="J2287" s="41" t="n"/>
      <c r="K2287" s="41" t="n"/>
      <c r="L2287" s="41" t="n"/>
      <c r="M2287" s="41" t="n"/>
      <c r="N2287" s="41" t="n"/>
      <c r="O2287" s="41" t="n"/>
      <c r="P2287" s="41" t="n"/>
      <c r="Q2287" s="41" t="n"/>
    </row>
    <row r="2288" ht="69" customHeight="1">
      <c r="E2288" s="43">
        <f>IFERROR(_xlfn.IMAGE("https://play.pokemonshowdown.com/sprites/gen5/shroomish.png"),"")</f>
        <v/>
      </c>
      <c r="G2288" s="43">
        <f>IFERROR(_xlfn.IMAGE("https://play.pokemonshowdown.com/sprites/gen5/loudred.png"),"")</f>
        <v/>
      </c>
    </row>
    <row r="2289">
      <c r="E2289" s="45" t="inlineStr">
        <is>
          <t>Lv 29 Shroomish</t>
        </is>
      </c>
      <c r="F2289" s="46" t="n"/>
      <c r="G2289" s="45" t="inlineStr">
        <is>
          <t>Lv 29 Loudred</t>
        </is>
      </c>
      <c r="H2289" s="46" t="n"/>
      <c r="Q2289" s="47" t="inlineStr">
        <is>
          <t>Pokémon</t>
        </is>
      </c>
    </row>
    <row r="2290">
      <c r="E2290" s="48" t="inlineStr">
        <is>
          <t>Adamant</t>
        </is>
      </c>
      <c r="F2290" s="48" t="inlineStr">
        <is>
          <t>Poison Heal</t>
        </is>
      </c>
      <c r="G2290" s="48" t="inlineStr">
        <is>
          <t>Adamant</t>
        </is>
      </c>
      <c r="H2290" s="48" t="inlineStr">
        <is>
          <t>Scrappy</t>
        </is>
      </c>
      <c r="Q2290" s="47" t="inlineStr">
        <is>
          <t>Nature / Ability</t>
        </is>
      </c>
    </row>
    <row r="2291">
      <c r="B2291" s="47" t="inlineStr">
        <is>
          <t>AI Flags:</t>
        </is>
      </c>
      <c r="E2291" s="49" t="inlineStr">
        <is>
          <t>(None)</t>
        </is>
      </c>
      <c r="F2291" s="46" t="n"/>
      <c r="G2291" s="49" t="inlineStr">
        <is>
          <t>(None)</t>
        </is>
      </c>
      <c r="H2291" s="46" t="n"/>
      <c r="Q2291" s="47" t="inlineStr">
        <is>
          <t>Item</t>
        </is>
      </c>
    </row>
    <row r="2292">
      <c r="B2292" s="44" t="inlineStr">
        <is>
          <t>Smart Trainer</t>
        </is>
      </c>
      <c r="E2292" s="59" t="inlineStr">
        <is>
          <t>Mega Drain</t>
        </is>
      </c>
      <c r="F2292" s="46" t="n"/>
      <c r="G2292" s="51" t="inlineStr">
        <is>
          <t>Screech</t>
        </is>
      </c>
      <c r="H2292" s="46" t="n"/>
      <c r="Q2292" s="47" t="inlineStr">
        <is>
          <t>Moves</t>
        </is>
      </c>
    </row>
    <row r="2293">
      <c r="E2293" s="51" t="inlineStr">
        <is>
          <t>Take Down</t>
        </is>
      </c>
      <c r="F2293" s="46" t="n"/>
      <c r="G2293" s="50" t="inlineStr">
        <is>
          <t>Bite</t>
        </is>
      </c>
      <c r="H2293" s="46" t="n"/>
    </row>
    <row r="2294">
      <c r="E2294" s="59" t="inlineStr">
        <is>
          <t>Stun Spore</t>
        </is>
      </c>
      <c r="F2294" s="46" t="n"/>
      <c r="G2294" s="51" t="inlineStr">
        <is>
          <t>Supersonic</t>
        </is>
      </c>
      <c r="H2294" s="46" t="n"/>
    </row>
    <row r="2295">
      <c r="E2295" s="51" t="inlineStr">
        <is>
          <t>Headbutt</t>
        </is>
      </c>
      <c r="F2295" s="46" t="n"/>
      <c r="G2295" s="53" t="inlineStr">
        <is>
          <t>Stomp</t>
        </is>
      </c>
      <c r="H2295" s="46" t="n"/>
    </row>
    <row r="2297" ht="20" customHeight="1">
      <c r="B2297" s="40" t="inlineStr">
        <is>
          <t>School Kid</t>
        </is>
      </c>
      <c r="C2297" s="41" t="n"/>
      <c r="D2297" s="41" t="n"/>
      <c r="E2297" s="42" t="inlineStr">
        <is>
          <t>School Kid Karen (Rematch 3)</t>
        </is>
      </c>
      <c r="F2297" s="41" t="n"/>
      <c r="G2297" s="41" t="n"/>
      <c r="H2297" s="41" t="n"/>
      <c r="I2297" s="41" t="n"/>
      <c r="J2297" s="41" t="n"/>
      <c r="K2297" s="41" t="n"/>
      <c r="L2297" s="41" t="n"/>
      <c r="M2297" s="41" t="n"/>
      <c r="N2297" s="41" t="n"/>
      <c r="O2297" s="41" t="n"/>
      <c r="P2297" s="41" t="n"/>
      <c r="Q2297" s="41" t="n"/>
    </row>
    <row r="2298" ht="69" customHeight="1">
      <c r="E2298" s="43">
        <f>IFERROR(_xlfn.IMAGE("https://play.pokemonshowdown.com/sprites/gen5/breloom.png"),"")</f>
        <v/>
      </c>
      <c r="G2298" s="43">
        <f>IFERROR(_xlfn.IMAGE("https://play.pokemonshowdown.com/sprites/gen5/loudred.png"),"")</f>
        <v/>
      </c>
    </row>
    <row r="2299">
      <c r="E2299" s="45" t="inlineStr">
        <is>
          <t>Lv 32 Breloom</t>
        </is>
      </c>
      <c r="F2299" s="46" t="n"/>
      <c r="G2299" s="45" t="inlineStr">
        <is>
          <t>Lv 32 Loudred</t>
        </is>
      </c>
      <c r="H2299" s="46" t="n"/>
      <c r="Q2299" s="47" t="inlineStr">
        <is>
          <t>Pokémon</t>
        </is>
      </c>
    </row>
    <row r="2300">
      <c r="E2300" s="48" t="inlineStr">
        <is>
          <t>Adamant</t>
        </is>
      </c>
      <c r="F2300" s="48" t="inlineStr">
        <is>
          <t>Technician</t>
        </is>
      </c>
      <c r="G2300" s="48" t="inlineStr">
        <is>
          <t>Adamant</t>
        </is>
      </c>
      <c r="H2300" s="48" t="inlineStr">
        <is>
          <t>Scrappy</t>
        </is>
      </c>
      <c r="Q2300" s="47" t="inlineStr">
        <is>
          <t>Nature / Ability</t>
        </is>
      </c>
    </row>
    <row r="2301">
      <c r="B2301" s="47" t="inlineStr">
        <is>
          <t>AI Flags:</t>
        </is>
      </c>
      <c r="E2301" s="49" t="inlineStr">
        <is>
          <t>(None)</t>
        </is>
      </c>
      <c r="F2301" s="46" t="n"/>
      <c r="G2301" s="49" t="inlineStr">
        <is>
          <t>(None)</t>
        </is>
      </c>
      <c r="H2301" s="46" t="n"/>
      <c r="Q2301" s="47" t="inlineStr">
        <is>
          <t>Item</t>
        </is>
      </c>
    </row>
    <row r="2302">
      <c r="B2302" s="44" t="inlineStr">
        <is>
          <t>Smart Trainer</t>
        </is>
      </c>
      <c r="E2302" s="59" t="inlineStr">
        <is>
          <t>Mega Drain</t>
        </is>
      </c>
      <c r="F2302" s="46" t="n"/>
      <c r="G2302" s="51" t="inlineStr">
        <is>
          <t>Screech</t>
        </is>
      </c>
      <c r="H2302" s="46" t="n"/>
      <c r="Q2302" s="47" t="inlineStr">
        <is>
          <t>Moves</t>
        </is>
      </c>
    </row>
    <row r="2303">
      <c r="E2303" s="55" t="inlineStr">
        <is>
          <t>Sludge Bomb</t>
        </is>
      </c>
      <c r="F2303" s="46" t="n"/>
      <c r="G2303" s="50" t="inlineStr">
        <is>
          <t>Bite</t>
        </is>
      </c>
      <c r="H2303" s="46" t="n"/>
    </row>
    <row r="2304">
      <c r="E2304" s="65" t="inlineStr">
        <is>
          <t>Force Palm</t>
        </is>
      </c>
      <c r="F2304" s="46" t="n"/>
      <c r="G2304" s="51" t="inlineStr">
        <is>
          <t>Supersonic</t>
        </is>
      </c>
      <c r="H2304" s="46" t="n"/>
    </row>
    <row r="2305">
      <c r="E2305" s="59" t="inlineStr">
        <is>
          <t>Giga Drain</t>
        </is>
      </c>
      <c r="F2305" s="46" t="n"/>
      <c r="G2305" s="53" t="inlineStr">
        <is>
          <t>Stomp</t>
        </is>
      </c>
      <c r="H2305" s="46" t="n"/>
    </row>
    <row r="2307" ht="20" customHeight="1">
      <c r="B2307" s="40" t="inlineStr">
        <is>
          <t>School Kid</t>
        </is>
      </c>
      <c r="C2307" s="41" t="n"/>
      <c r="D2307" s="41" t="n"/>
      <c r="E2307" s="42" t="inlineStr">
        <is>
          <t>School Kid Karen (Rematch 4)</t>
        </is>
      </c>
      <c r="F2307" s="41" t="n"/>
      <c r="G2307" s="41" t="n"/>
      <c r="H2307" s="41" t="n"/>
      <c r="I2307" s="41" t="n"/>
      <c r="J2307" s="41" t="n"/>
      <c r="K2307" s="41" t="n"/>
      <c r="L2307" s="41" t="n"/>
      <c r="M2307" s="41" t="n"/>
      <c r="N2307" s="41" t="n"/>
      <c r="O2307" s="41" t="n"/>
      <c r="P2307" s="41" t="n"/>
      <c r="Q2307" s="41" t="n"/>
    </row>
    <row r="2308" ht="69" customHeight="1">
      <c r="E2308" s="43">
        <f>IFERROR(_xlfn.IMAGE("https://play.pokemonshowdown.com/sprites/gen5/breloom.png"),"")</f>
        <v/>
      </c>
      <c r="G2308" s="43">
        <f>IFERROR(_xlfn.IMAGE("https://play.pokemonshowdown.com/sprites/gen5/exploud.png"),"")</f>
        <v/>
      </c>
    </row>
    <row r="2309">
      <c r="E2309" s="45" t="inlineStr">
        <is>
          <t>Lv 35 Breloom</t>
        </is>
      </c>
      <c r="F2309" s="46" t="n"/>
      <c r="G2309" s="45" t="inlineStr">
        <is>
          <t>Lv 35 Exploud</t>
        </is>
      </c>
      <c r="H2309" s="46" t="n"/>
      <c r="Q2309" s="47" t="inlineStr">
        <is>
          <t>Pokémon</t>
        </is>
      </c>
    </row>
    <row r="2310">
      <c r="E2310" s="48" t="inlineStr">
        <is>
          <t>Adamant</t>
        </is>
      </c>
      <c r="F2310" s="48" t="inlineStr">
        <is>
          <t>Technician</t>
        </is>
      </c>
      <c r="G2310" s="48" t="inlineStr">
        <is>
          <t>Adamant</t>
        </is>
      </c>
      <c r="H2310" s="48" t="inlineStr">
        <is>
          <t>Scrappy</t>
        </is>
      </c>
      <c r="Q2310" s="47" t="inlineStr">
        <is>
          <t>Nature / Ability</t>
        </is>
      </c>
    </row>
    <row r="2311">
      <c r="B2311" s="47" t="inlineStr">
        <is>
          <t>AI Flags:</t>
        </is>
      </c>
      <c r="E2311" s="49" t="inlineStr">
        <is>
          <t>(None)</t>
        </is>
      </c>
      <c r="F2311" s="46" t="n"/>
      <c r="G2311" s="49" t="inlineStr">
        <is>
          <t>(None)</t>
        </is>
      </c>
      <c r="H2311" s="46" t="n"/>
      <c r="Q2311" s="47" t="inlineStr">
        <is>
          <t>Item</t>
        </is>
      </c>
    </row>
    <row r="2312">
      <c r="B2312" s="44" t="inlineStr">
        <is>
          <t>Smart Trainer</t>
        </is>
      </c>
      <c r="E2312" s="59" t="inlineStr">
        <is>
          <t>Mega Drain</t>
        </is>
      </c>
      <c r="F2312" s="46" t="n"/>
      <c r="G2312" s="51" t="inlineStr">
        <is>
          <t>Body Slam</t>
        </is>
      </c>
      <c r="H2312" s="46" t="n"/>
      <c r="Q2312" s="47" t="inlineStr">
        <is>
          <t>Moves</t>
        </is>
      </c>
    </row>
    <row r="2313">
      <c r="E2313" s="55" t="inlineStr">
        <is>
          <t>Sludge Bomb</t>
        </is>
      </c>
      <c r="F2313" s="46" t="n"/>
      <c r="G2313" s="50" t="inlineStr">
        <is>
          <t>Crunch</t>
        </is>
      </c>
      <c r="H2313" s="46" t="n"/>
    </row>
    <row r="2314">
      <c r="E2314" s="65" t="inlineStr">
        <is>
          <t>Force Palm</t>
        </is>
      </c>
      <c r="F2314" s="46" t="n"/>
      <c r="G2314" s="51" t="inlineStr">
        <is>
          <t>Supersonic</t>
        </is>
      </c>
      <c r="H2314" s="46" t="n"/>
    </row>
    <row r="2315">
      <c r="E2315" s="59" t="inlineStr">
        <is>
          <t>Giga Drain</t>
        </is>
      </c>
      <c r="F2315" s="46" t="n"/>
      <c r="G2315" s="51" t="inlineStr">
        <is>
          <t>Screech</t>
        </is>
      </c>
      <c r="H2315" s="46" t="n"/>
    </row>
    <row r="2317" ht="20" customHeight="1">
      <c r="B2317" s="40" t="inlineStr">
        <is>
          <t>Triathlete</t>
        </is>
      </c>
      <c r="C2317" s="41" t="n"/>
      <c r="D2317" s="41" t="n"/>
      <c r="E2317" s="42" t="inlineStr">
        <is>
          <t>Triathlete Katelyn (Rematch 1)</t>
        </is>
      </c>
      <c r="F2317" s="41" t="n"/>
      <c r="G2317" s="41" t="n"/>
      <c r="H2317" s="41" t="n"/>
      <c r="I2317" s="41" t="n"/>
      <c r="J2317" s="41" t="n"/>
      <c r="K2317" s="41" t="n"/>
      <c r="L2317" s="41" t="n"/>
      <c r="M2317" s="41" t="n"/>
      <c r="N2317" s="41" t="n"/>
      <c r="O2317" s="41" t="n"/>
      <c r="P2317" s="41" t="n"/>
      <c r="Q2317" s="41" t="n"/>
    </row>
    <row r="2318" ht="69" customHeight="1">
      <c r="E2318" s="43">
        <f>IFERROR(_xlfn.IMAGE("https://play.pokemonshowdown.com/sprites/gen5/staryu.png"),"")</f>
        <v/>
      </c>
    </row>
    <row r="2319">
      <c r="E2319" s="45" t="inlineStr">
        <is>
          <t>Lv 39 Staryu</t>
        </is>
      </c>
      <c r="F2319" s="46" t="n"/>
      <c r="Q2319" s="47" t="inlineStr">
        <is>
          <t>Pokémon</t>
        </is>
      </c>
    </row>
    <row r="2320">
      <c r="E2320" s="48" t="inlineStr">
        <is>
          <t>Modest</t>
        </is>
      </c>
      <c r="F2320" s="48" t="inlineStr">
        <is>
          <t>Magic Guard</t>
        </is>
      </c>
      <c r="Q2320" s="47" t="inlineStr">
        <is>
          <t>Nature / Ability</t>
        </is>
      </c>
    </row>
    <row r="2321">
      <c r="B2321" s="47" t="inlineStr">
        <is>
          <t>AI Flags:</t>
        </is>
      </c>
      <c r="E2321" s="49" t="inlineStr">
        <is>
          <t>(None)</t>
        </is>
      </c>
      <c r="F2321" s="46" t="n"/>
      <c r="Q2321" s="47" t="inlineStr">
        <is>
          <t>Item</t>
        </is>
      </c>
    </row>
    <row r="2322">
      <c r="B2322" s="44" t="inlineStr">
        <is>
          <t>Smart Trainer</t>
        </is>
      </c>
      <c r="E2322" s="51" t="inlineStr">
        <is>
          <t>Take Down</t>
        </is>
      </c>
      <c r="F2322" s="46" t="n"/>
      <c r="Q2322" s="47" t="inlineStr">
        <is>
          <t>Moves</t>
        </is>
      </c>
    </row>
    <row r="2323">
      <c r="E2323" s="63" t="inlineStr">
        <is>
          <t>Psybeam</t>
        </is>
      </c>
      <c r="F2323" s="46" t="n"/>
    </row>
    <row r="2324">
      <c r="E2324" s="62" t="inlineStr">
        <is>
          <t>Power Gem</t>
        </is>
      </c>
      <c r="F2324" s="46" t="n"/>
    </row>
    <row r="2325">
      <c r="E2325" s="54" t="inlineStr">
        <is>
          <t>Signal Beam</t>
        </is>
      </c>
      <c r="F2325" s="46" t="n"/>
    </row>
    <row r="2327" ht="20" customHeight="1">
      <c r="B2327" s="40" t="inlineStr">
        <is>
          <t>Triathlete</t>
        </is>
      </c>
      <c r="C2327" s="41" t="n"/>
      <c r="D2327" s="41" t="n"/>
      <c r="E2327" s="42" t="inlineStr">
        <is>
          <t>Triathlete Katelyn (Rematch 2)</t>
        </is>
      </c>
      <c r="F2327" s="41" t="n"/>
      <c r="G2327" s="41" t="n"/>
      <c r="H2327" s="41" t="n"/>
      <c r="I2327" s="41" t="n"/>
      <c r="J2327" s="41" t="n"/>
      <c r="K2327" s="41" t="n"/>
      <c r="L2327" s="41" t="n"/>
      <c r="M2327" s="41" t="n"/>
      <c r="N2327" s="41" t="n"/>
      <c r="O2327" s="41" t="n"/>
      <c r="P2327" s="41" t="n"/>
      <c r="Q2327" s="41" t="n"/>
    </row>
    <row r="2328" ht="69" customHeight="1">
      <c r="E2328" s="43">
        <f>IFERROR(_xlfn.IMAGE("https://play.pokemonshowdown.com/sprites/gen5/staryu.png"),"")</f>
        <v/>
      </c>
    </row>
    <row r="2329">
      <c r="E2329" s="45" t="inlineStr">
        <is>
          <t>Lv 42 Staryu</t>
        </is>
      </c>
      <c r="F2329" s="46" t="n"/>
      <c r="Q2329" s="47" t="inlineStr">
        <is>
          <t>Pokémon</t>
        </is>
      </c>
    </row>
    <row r="2330">
      <c r="E2330" s="48" t="inlineStr">
        <is>
          <t>Modest</t>
        </is>
      </c>
      <c r="F2330" s="48" t="inlineStr">
        <is>
          <t>Magic Guard</t>
        </is>
      </c>
      <c r="Q2330" s="47" t="inlineStr">
        <is>
          <t>Nature / Ability</t>
        </is>
      </c>
    </row>
    <row r="2331">
      <c r="B2331" s="47" t="inlineStr">
        <is>
          <t>AI Flags:</t>
        </is>
      </c>
      <c r="E2331" s="49" t="inlineStr">
        <is>
          <t>(None)</t>
        </is>
      </c>
      <c r="F2331" s="46" t="n"/>
      <c r="Q2331" s="47" t="inlineStr">
        <is>
          <t>Item</t>
        </is>
      </c>
    </row>
    <row r="2332">
      <c r="B2332" s="44" t="inlineStr">
        <is>
          <t>Smart Trainer</t>
        </is>
      </c>
      <c r="E2332" s="63" t="inlineStr">
        <is>
          <t>Psybeam</t>
        </is>
      </c>
      <c r="F2332" s="46" t="n"/>
      <c r="Q2332" s="47" t="inlineStr">
        <is>
          <t>Moves</t>
        </is>
      </c>
    </row>
    <row r="2333">
      <c r="E2333" s="62" t="inlineStr">
        <is>
          <t>Power Gem</t>
        </is>
      </c>
      <c r="F2333" s="46" t="n"/>
    </row>
    <row r="2334">
      <c r="E2334" s="54" t="inlineStr">
        <is>
          <t>Signal Beam</t>
        </is>
      </c>
      <c r="F2334" s="46" t="n"/>
    </row>
    <row r="2335">
      <c r="E2335" s="63" t="inlineStr">
        <is>
          <t>Teleport</t>
        </is>
      </c>
      <c r="F2335" s="46" t="n"/>
    </row>
    <row r="2337" ht="20" customHeight="1">
      <c r="B2337" s="40" t="inlineStr">
        <is>
          <t>Triathlete</t>
        </is>
      </c>
      <c r="C2337" s="41" t="n"/>
      <c r="D2337" s="41" t="n"/>
      <c r="E2337" s="42" t="inlineStr">
        <is>
          <t>Triathlete Katelyn (Rematch 3)</t>
        </is>
      </c>
      <c r="F2337" s="41" t="n"/>
      <c r="G2337" s="41" t="n"/>
      <c r="H2337" s="41" t="n"/>
      <c r="I2337" s="41" t="n"/>
      <c r="J2337" s="41" t="n"/>
      <c r="K2337" s="41" t="n"/>
      <c r="L2337" s="41" t="n"/>
      <c r="M2337" s="41" t="n"/>
      <c r="N2337" s="41" t="n"/>
      <c r="O2337" s="41" t="n"/>
      <c r="P2337" s="41" t="n"/>
      <c r="Q2337" s="41" t="n"/>
    </row>
    <row r="2338" ht="69" customHeight="1">
      <c r="E2338" s="43">
        <f>IFERROR(_xlfn.IMAGE("https://play.pokemonshowdown.com/sprites/gen5/starmie.png"),"")</f>
        <v/>
      </c>
    </row>
    <row r="2339">
      <c r="E2339" s="45" t="inlineStr">
        <is>
          <t>Lv 45 Starmie</t>
        </is>
      </c>
      <c r="F2339" s="46" t="n"/>
      <c r="Q2339" s="47" t="inlineStr">
        <is>
          <t>Pokémon</t>
        </is>
      </c>
    </row>
    <row r="2340">
      <c r="E2340" s="48" t="inlineStr">
        <is>
          <t>Timid</t>
        </is>
      </c>
      <c r="F2340" s="48" t="inlineStr">
        <is>
          <t>Magic Guard</t>
        </is>
      </c>
      <c r="Q2340" s="47" t="inlineStr">
        <is>
          <t>Nature / Ability</t>
        </is>
      </c>
    </row>
    <row r="2341">
      <c r="B2341" s="47" t="inlineStr">
        <is>
          <t>AI Flags:</t>
        </is>
      </c>
      <c r="E2341" s="49" t="inlineStr">
        <is>
          <t>(None)</t>
        </is>
      </c>
      <c r="F2341" s="46" t="n"/>
      <c r="Q2341" s="47" t="inlineStr">
        <is>
          <t>Item</t>
        </is>
      </c>
    </row>
    <row r="2342">
      <c r="B2342" s="44" t="inlineStr">
        <is>
          <t>Smart Trainer</t>
        </is>
      </c>
      <c r="E2342" s="51" t="inlineStr">
        <is>
          <t>Double Edge</t>
        </is>
      </c>
      <c r="F2342" s="46" t="n"/>
      <c r="Q2342" s="47" t="inlineStr">
        <is>
          <t>Moves</t>
        </is>
      </c>
    </row>
    <row r="2343">
      <c r="E2343" s="51" t="inlineStr">
        <is>
          <t>Recover</t>
        </is>
      </c>
      <c r="F2343" s="46" t="n"/>
    </row>
    <row r="2344">
      <c r="E2344" s="62" t="inlineStr">
        <is>
          <t>Power Gem</t>
        </is>
      </c>
      <c r="F2344" s="46" t="n"/>
    </row>
    <row r="2345">
      <c r="E2345" s="63" t="inlineStr">
        <is>
          <t>Teleport</t>
        </is>
      </c>
      <c r="F2345" s="46" t="n"/>
    </row>
    <row r="2347" ht="20" customHeight="1">
      <c r="B2347" s="40" t="inlineStr">
        <is>
          <t>Triathlete</t>
        </is>
      </c>
      <c r="C2347" s="41" t="n"/>
      <c r="D2347" s="41" t="n"/>
      <c r="E2347" s="42" t="inlineStr">
        <is>
          <t>Triathlete Katelyn (Rematch 4)</t>
        </is>
      </c>
      <c r="F2347" s="41" t="n"/>
      <c r="G2347" s="41" t="n"/>
      <c r="H2347" s="41" t="n"/>
      <c r="I2347" s="41" t="n"/>
      <c r="J2347" s="41" t="n"/>
      <c r="K2347" s="41" t="n"/>
      <c r="L2347" s="41" t="n"/>
      <c r="M2347" s="41" t="n"/>
      <c r="N2347" s="41" t="n"/>
      <c r="O2347" s="41" t="n"/>
      <c r="P2347" s="41" t="n"/>
      <c r="Q2347" s="41" t="n"/>
    </row>
    <row r="2348" ht="69" customHeight="1">
      <c r="E2348" s="43">
        <f>IFERROR(_xlfn.IMAGE("https://play.pokemonshowdown.com/sprites/gen5/starmie.png"),"")</f>
        <v/>
      </c>
    </row>
    <row r="2349">
      <c r="E2349" s="45" t="inlineStr">
        <is>
          <t>Lv 48 Starmie</t>
        </is>
      </c>
      <c r="F2349" s="46" t="n"/>
      <c r="Q2349" s="47" t="inlineStr">
        <is>
          <t>Pokémon</t>
        </is>
      </c>
    </row>
    <row r="2350">
      <c r="E2350" s="48" t="inlineStr">
        <is>
          <t>Timid</t>
        </is>
      </c>
      <c r="F2350" s="48" t="inlineStr">
        <is>
          <t>Magic Guard</t>
        </is>
      </c>
      <c r="Q2350" s="47" t="inlineStr">
        <is>
          <t>Nature / Ability</t>
        </is>
      </c>
    </row>
    <row r="2351">
      <c r="B2351" s="47" t="inlineStr">
        <is>
          <t>AI Flags:</t>
        </is>
      </c>
      <c r="E2351" s="49" t="inlineStr">
        <is>
          <t>(None)</t>
        </is>
      </c>
      <c r="F2351" s="46" t="n"/>
      <c r="Q2351" s="47" t="inlineStr">
        <is>
          <t>Item</t>
        </is>
      </c>
    </row>
    <row r="2352">
      <c r="B2352" s="44" t="inlineStr">
        <is>
          <t>Smart Trainer</t>
        </is>
      </c>
      <c r="E2352" s="51" t="inlineStr">
        <is>
          <t>Double Edge</t>
        </is>
      </c>
      <c r="F2352" s="46" t="n"/>
      <c r="Q2352" s="47" t="inlineStr">
        <is>
          <t>Moves</t>
        </is>
      </c>
    </row>
    <row r="2353">
      <c r="E2353" s="51" t="inlineStr">
        <is>
          <t>Recover</t>
        </is>
      </c>
      <c r="F2353" s="46" t="n"/>
    </row>
    <row r="2354">
      <c r="E2354" s="62" t="inlineStr">
        <is>
          <t>Power Gem</t>
        </is>
      </c>
      <c r="F2354" s="46" t="n"/>
    </row>
    <row r="2355">
      <c r="E2355" s="63" t="inlineStr">
        <is>
          <t>Teleport</t>
        </is>
      </c>
      <c r="F2355" s="46" t="n"/>
    </row>
    <row r="2357" ht="20" customHeight="1">
      <c r="B2357" s="40" t="inlineStr">
        <is>
          <t>Swimmer F</t>
        </is>
      </c>
      <c r="C2357" s="41" t="n"/>
      <c r="D2357" s="41" t="n"/>
      <c r="E2357" s="42" t="inlineStr">
        <is>
          <t>Swimmer F Kaylee</t>
        </is>
      </c>
      <c r="F2357" s="41" t="n"/>
      <c r="G2357" s="41" t="n"/>
      <c r="H2357" s="41" t="n"/>
      <c r="I2357" s="41" t="n"/>
      <c r="J2357" s="41" t="n"/>
      <c r="K2357" s="41" t="n"/>
      <c r="L2357" s="41" t="n"/>
      <c r="M2357" s="41" t="n"/>
      <c r="N2357" s="41" t="n"/>
      <c r="O2357" s="41" t="n"/>
      <c r="P2357" s="41" t="n"/>
      <c r="Q2357" s="41" t="n"/>
    </row>
    <row r="2358" ht="69" customHeight="1">
      <c r="E2358" s="43">
        <f>IFERROR(_xlfn.IMAGE("https://play.pokemonshowdown.com/sprites/gen5/lanturn.png"),"")</f>
        <v/>
      </c>
      <c r="G2358" s="43">
        <f>IFERROR(_xlfn.IMAGE("https://play.pokemonshowdown.com/sprites/gen5/pelipper.png"),"")</f>
        <v/>
      </c>
    </row>
    <row r="2359">
      <c r="E2359" s="45" t="inlineStr">
        <is>
          <t>Lv 34 Lanturn</t>
        </is>
      </c>
      <c r="F2359" s="46" t="n"/>
      <c r="G2359" s="45" t="inlineStr">
        <is>
          <t>Lv 34 Pelipper</t>
        </is>
      </c>
      <c r="H2359" s="46" t="n"/>
      <c r="Q2359" s="47" t="inlineStr">
        <is>
          <t>Pokémon</t>
        </is>
      </c>
    </row>
    <row r="2360">
      <c r="E2360" s="48" t="inlineStr">
        <is>
          <t>Modest</t>
        </is>
      </c>
      <c r="F2360" s="48" t="inlineStr">
        <is>
          <t>Volt Absorb</t>
        </is>
      </c>
      <c r="G2360" s="48" t="inlineStr">
        <is>
          <t>Modest</t>
        </is>
      </c>
      <c r="H2360" s="48" t="inlineStr">
        <is>
          <t>Unburden</t>
        </is>
      </c>
      <c r="Q2360" s="47" t="inlineStr">
        <is>
          <t>Nature / Ability</t>
        </is>
      </c>
    </row>
    <row r="2361">
      <c r="B2361" s="47" t="inlineStr">
        <is>
          <t>AI Flags:</t>
        </is>
      </c>
      <c r="E2361" s="49" t="inlineStr">
        <is>
          <t>(None)</t>
        </is>
      </c>
      <c r="F2361" s="46" t="n"/>
      <c r="G2361" s="49" t="inlineStr">
        <is>
          <t>(None)</t>
        </is>
      </c>
      <c r="H2361" s="46" t="n"/>
      <c r="Q2361" s="47" t="inlineStr">
        <is>
          <t>Item</t>
        </is>
      </c>
    </row>
    <row r="2362">
      <c r="B2362" s="44" t="inlineStr">
        <is>
          <t>Smart Trainer</t>
        </is>
      </c>
      <c r="E2362" s="67" t="inlineStr">
        <is>
          <t>Confuse Ray</t>
        </is>
      </c>
      <c r="F2362" s="46" t="n"/>
      <c r="G2362" s="61" t="inlineStr">
        <is>
          <t>Bubble Beam</t>
        </is>
      </c>
      <c r="H2362" s="46" t="n"/>
      <c r="Q2362" s="47" t="inlineStr">
        <is>
          <t>Moves</t>
        </is>
      </c>
    </row>
    <row r="2363">
      <c r="E2363" s="51" t="inlineStr">
        <is>
          <t>Flash</t>
        </is>
      </c>
      <c r="F2363" s="46" t="n"/>
      <c r="G2363" s="60" t="inlineStr">
        <is>
          <t>Pluck</t>
        </is>
      </c>
      <c r="H2363" s="46" t="n"/>
    </row>
    <row r="2364">
      <c r="E2364" s="51" t="inlineStr">
        <is>
          <t>Attract</t>
        </is>
      </c>
      <c r="F2364" s="46" t="n"/>
      <c r="G2364" s="50" t="inlineStr">
        <is>
          <t>Payback</t>
        </is>
      </c>
      <c r="H2364" s="46" t="n"/>
    </row>
    <row r="2365">
      <c r="E2365" s="61" t="inlineStr">
        <is>
          <t>Brine</t>
        </is>
      </c>
      <c r="F2365" s="46" t="n"/>
      <c r="G2365" s="64" t="inlineStr">
        <is>
          <t>Ice Beam</t>
        </is>
      </c>
      <c r="H2365" s="46" t="n"/>
    </row>
    <row r="2367" ht="20" customHeight="1">
      <c r="B2367" s="40" t="inlineStr">
        <is>
          <t>Young Couple</t>
        </is>
      </c>
      <c r="C2367" s="41" t="n"/>
      <c r="D2367" s="41" t="n"/>
      <c r="E2367" s="42" t="inlineStr">
        <is>
          <t>Young Couple Kira &amp; Dan (Rematch 1)</t>
        </is>
      </c>
      <c r="F2367" s="41" t="n"/>
      <c r="G2367" s="41" t="n"/>
      <c r="H2367" s="41" t="n"/>
      <c r="I2367" s="41" t="n"/>
      <c r="J2367" s="41" t="n"/>
      <c r="K2367" s="41" t="n"/>
      <c r="L2367" s="41" t="n"/>
      <c r="M2367" s="41" t="n"/>
      <c r="N2367" s="41" t="n"/>
      <c r="O2367" s="41" t="n"/>
      <c r="P2367" s="41" t="n"/>
      <c r="Q2367" s="41" t="n"/>
    </row>
    <row r="2368" ht="69" customHeight="1">
      <c r="E2368" s="43">
        <f>IFERROR(_xlfn.IMAGE("https://play.pokemonshowdown.com/sprites/gen5/volbeat.png"),"")</f>
        <v/>
      </c>
      <c r="G2368" s="43">
        <f>IFERROR(_xlfn.IMAGE("https://play.pokemonshowdown.com/sprites/gen5/illumise.png"),"")</f>
        <v/>
      </c>
      <c r="Q2368" s="44" t="inlineStr">
        <is>
          <t>DOUBLE BATTLE</t>
        </is>
      </c>
    </row>
    <row r="2369">
      <c r="E2369" s="45" t="inlineStr">
        <is>
          <t>Lv 30 Volbeat</t>
        </is>
      </c>
      <c r="F2369" s="46" t="n"/>
      <c r="G2369" s="45" t="inlineStr">
        <is>
          <t>Lv 30 Illumise</t>
        </is>
      </c>
      <c r="H2369" s="46" t="n"/>
      <c r="Q2369" s="47" t="inlineStr">
        <is>
          <t>Pokémon</t>
        </is>
      </c>
    </row>
    <row r="2370">
      <c r="E2370" s="48" t="inlineStr">
        <is>
          <t>Modest</t>
        </is>
      </c>
      <c r="F2370" s="48" t="inlineStr">
        <is>
          <t>Tinted Lens</t>
        </is>
      </c>
      <c r="G2370" s="48" t="inlineStr">
        <is>
          <t>Adamant</t>
        </is>
      </c>
      <c r="H2370" s="48" t="inlineStr">
        <is>
          <t>Tinted Lens</t>
        </is>
      </c>
      <c r="Q2370" s="47" t="inlineStr">
        <is>
          <t>Nature / Ability</t>
        </is>
      </c>
    </row>
    <row r="2371">
      <c r="B2371" s="47" t="inlineStr">
        <is>
          <t>AI Flags:</t>
        </is>
      </c>
      <c r="E2371" s="49" t="inlineStr">
        <is>
          <t>(None)</t>
        </is>
      </c>
      <c r="F2371" s="46" t="n"/>
      <c r="G2371" s="49" t="inlineStr">
        <is>
          <t>(None)</t>
        </is>
      </c>
      <c r="H2371" s="46" t="n"/>
      <c r="Q2371" s="47" t="inlineStr">
        <is>
          <t>Item</t>
        </is>
      </c>
    </row>
    <row r="2372">
      <c r="B2372" s="44" t="inlineStr">
        <is>
          <t>Smart Trainer</t>
        </is>
      </c>
      <c r="E2372" s="65" t="inlineStr">
        <is>
          <t>Seismic Toss</t>
        </is>
      </c>
      <c r="F2372" s="46" t="n"/>
      <c r="G2372" s="54" t="inlineStr">
        <is>
          <t>Bug Bite</t>
        </is>
      </c>
      <c r="H2372" s="46" t="n"/>
      <c r="Q2372" s="47" t="inlineStr">
        <is>
          <t>Moves</t>
        </is>
      </c>
    </row>
    <row r="2373">
      <c r="E2373" s="52" t="inlineStr">
        <is>
          <t>Thunder Punch</t>
        </is>
      </c>
      <c r="F2373" s="46" t="n"/>
      <c r="G2373" s="51" t="inlineStr">
        <is>
          <t>Encore</t>
        </is>
      </c>
      <c r="H2373" s="46" t="n"/>
    </row>
    <row r="2374">
      <c r="E2374" s="52" t="inlineStr">
        <is>
          <t>Thunder Wave</t>
        </is>
      </c>
      <c r="F2374" s="46" t="n"/>
      <c r="G2374" s="54" t="inlineStr">
        <is>
          <t>Signal Beam</t>
        </is>
      </c>
      <c r="H2374" s="46" t="n"/>
    </row>
    <row r="2375">
      <c r="E2375" s="54" t="inlineStr">
        <is>
          <t>Bug Bite</t>
        </is>
      </c>
      <c r="F2375" s="46" t="n"/>
      <c r="G2375" s="52" t="inlineStr">
        <is>
          <t>Thunder Wave</t>
        </is>
      </c>
      <c r="H2375" s="46" t="n"/>
    </row>
    <row r="2377" ht="20" customHeight="1">
      <c r="B2377" s="40" t="inlineStr">
        <is>
          <t>Young Couple</t>
        </is>
      </c>
      <c r="C2377" s="41" t="n"/>
      <c r="D2377" s="41" t="n"/>
      <c r="E2377" s="42" t="inlineStr">
        <is>
          <t>Young Couple Kira &amp; Dan (Rematch 2)</t>
        </is>
      </c>
      <c r="F2377" s="41" t="n"/>
      <c r="G2377" s="41" t="n"/>
      <c r="H2377" s="41" t="n"/>
      <c r="I2377" s="41" t="n"/>
      <c r="J2377" s="41" t="n"/>
      <c r="K2377" s="41" t="n"/>
      <c r="L2377" s="41" t="n"/>
      <c r="M2377" s="41" t="n"/>
      <c r="N2377" s="41" t="n"/>
      <c r="O2377" s="41" t="n"/>
      <c r="P2377" s="41" t="n"/>
      <c r="Q2377" s="41" t="n"/>
    </row>
    <row r="2378" ht="69" customHeight="1">
      <c r="E2378" s="43">
        <f>IFERROR(_xlfn.IMAGE("https://play.pokemonshowdown.com/sprites/gen5/volbeat.png"),"")</f>
        <v/>
      </c>
      <c r="G2378" s="43">
        <f>IFERROR(_xlfn.IMAGE("https://play.pokemonshowdown.com/sprites/gen5/illumise.png"),"")</f>
        <v/>
      </c>
      <c r="Q2378" s="44" t="inlineStr">
        <is>
          <t>DOUBLE BATTLE</t>
        </is>
      </c>
    </row>
    <row r="2379">
      <c r="E2379" s="45" t="inlineStr">
        <is>
          <t>Lv 33 Volbeat</t>
        </is>
      </c>
      <c r="F2379" s="46" t="n"/>
      <c r="G2379" s="45" t="inlineStr">
        <is>
          <t>Lv 33 Illumise</t>
        </is>
      </c>
      <c r="H2379" s="46" t="n"/>
      <c r="Q2379" s="47" t="inlineStr">
        <is>
          <t>Pokémon</t>
        </is>
      </c>
    </row>
    <row r="2380">
      <c r="E2380" s="48" t="inlineStr">
        <is>
          <t>Modest</t>
        </is>
      </c>
      <c r="F2380" s="48" t="inlineStr">
        <is>
          <t>Tinted Lens</t>
        </is>
      </c>
      <c r="G2380" s="48" t="inlineStr">
        <is>
          <t>Adamant</t>
        </is>
      </c>
      <c r="H2380" s="48" t="inlineStr">
        <is>
          <t>Tinted Lens</t>
        </is>
      </c>
      <c r="Q2380" s="47" t="inlineStr">
        <is>
          <t>Nature / Ability</t>
        </is>
      </c>
    </row>
    <row r="2381">
      <c r="B2381" s="47" t="inlineStr">
        <is>
          <t>AI Flags:</t>
        </is>
      </c>
      <c r="E2381" s="49" t="inlineStr">
        <is>
          <t>(None)</t>
        </is>
      </c>
      <c r="F2381" s="46" t="n"/>
      <c r="G2381" s="49" t="inlineStr">
        <is>
          <t>(None)</t>
        </is>
      </c>
      <c r="H2381" s="46" t="n"/>
      <c r="Q2381" s="47" t="inlineStr">
        <is>
          <t>Item</t>
        </is>
      </c>
    </row>
    <row r="2382">
      <c r="B2382" s="44" t="inlineStr">
        <is>
          <t>Smart Trainer</t>
        </is>
      </c>
      <c r="E2382" s="52" t="inlineStr">
        <is>
          <t>Thunder Punch</t>
        </is>
      </c>
      <c r="F2382" s="46" t="n"/>
      <c r="G2382" s="51" t="inlineStr">
        <is>
          <t>Encore</t>
        </is>
      </c>
      <c r="H2382" s="46" t="n"/>
      <c r="Q2382" s="47" t="inlineStr">
        <is>
          <t>Moves</t>
        </is>
      </c>
    </row>
    <row r="2383">
      <c r="E2383" s="52" t="inlineStr">
        <is>
          <t>Thunder Wave</t>
        </is>
      </c>
      <c r="F2383" s="46" t="n"/>
      <c r="G2383" s="54" t="inlineStr">
        <is>
          <t>Signal Beam</t>
        </is>
      </c>
      <c r="H2383" s="46" t="n"/>
    </row>
    <row r="2384">
      <c r="E2384" s="54" t="inlineStr">
        <is>
          <t>Bug Bite</t>
        </is>
      </c>
      <c r="F2384" s="46" t="n"/>
      <c r="G2384" s="52" t="inlineStr">
        <is>
          <t>Thunder Wave</t>
        </is>
      </c>
      <c r="H2384" s="46" t="n"/>
    </row>
    <row r="2385">
      <c r="E2385" s="51" t="inlineStr">
        <is>
          <t>Helping Hand</t>
        </is>
      </c>
      <c r="F2385" s="46" t="n"/>
      <c r="G2385" s="51" t="inlineStr">
        <is>
          <t>Helping Hand</t>
        </is>
      </c>
      <c r="H2385" s="46" t="n"/>
    </row>
    <row r="2387" ht="20" customHeight="1">
      <c r="B2387" s="40" t="inlineStr">
        <is>
          <t>Young Couple</t>
        </is>
      </c>
      <c r="C2387" s="41" t="n"/>
      <c r="D2387" s="41" t="n"/>
      <c r="E2387" s="42" t="inlineStr">
        <is>
          <t>Young Couple Kira &amp; Dan (Rematch 3)</t>
        </is>
      </c>
      <c r="F2387" s="41" t="n"/>
      <c r="G2387" s="41" t="n"/>
      <c r="H2387" s="41" t="n"/>
      <c r="I2387" s="41" t="n"/>
      <c r="J2387" s="41" t="n"/>
      <c r="K2387" s="41" t="n"/>
      <c r="L2387" s="41" t="n"/>
      <c r="M2387" s="41" t="n"/>
      <c r="N2387" s="41" t="n"/>
      <c r="O2387" s="41" t="n"/>
      <c r="P2387" s="41" t="n"/>
      <c r="Q2387" s="41" t="n"/>
    </row>
    <row r="2388" ht="69" customHeight="1">
      <c r="E2388" s="43">
        <f>IFERROR(_xlfn.IMAGE("https://play.pokemonshowdown.com/sprites/gen5/volbeat.png"),"")</f>
        <v/>
      </c>
      <c r="G2388" s="43">
        <f>IFERROR(_xlfn.IMAGE("https://play.pokemonshowdown.com/sprites/gen5/illumise.png"),"")</f>
        <v/>
      </c>
      <c r="Q2388" s="44" t="inlineStr">
        <is>
          <t>DOUBLE BATTLE</t>
        </is>
      </c>
    </row>
    <row r="2389">
      <c r="E2389" s="45" t="inlineStr">
        <is>
          <t>Lv 36 Volbeat</t>
        </is>
      </c>
      <c r="F2389" s="46" t="n"/>
      <c r="G2389" s="45" t="inlineStr">
        <is>
          <t>Lv 36 Illumise</t>
        </is>
      </c>
      <c r="H2389" s="46" t="n"/>
      <c r="Q2389" s="47" t="inlineStr">
        <is>
          <t>Pokémon</t>
        </is>
      </c>
    </row>
    <row r="2390">
      <c r="E2390" s="48" t="inlineStr">
        <is>
          <t>Modest</t>
        </is>
      </c>
      <c r="F2390" s="48" t="inlineStr">
        <is>
          <t>Tinted Lens</t>
        </is>
      </c>
      <c r="G2390" s="48" t="inlineStr">
        <is>
          <t>Adamant</t>
        </is>
      </c>
      <c r="H2390" s="48" t="inlineStr">
        <is>
          <t>Tinted Lens</t>
        </is>
      </c>
      <c r="Q2390" s="47" t="inlineStr">
        <is>
          <t>Nature / Ability</t>
        </is>
      </c>
    </row>
    <row r="2391">
      <c r="B2391" s="47" t="inlineStr">
        <is>
          <t>AI Flags:</t>
        </is>
      </c>
      <c r="E2391" s="49" t="inlineStr">
        <is>
          <t>(None)</t>
        </is>
      </c>
      <c r="F2391" s="46" t="n"/>
      <c r="G2391" s="49" t="inlineStr">
        <is>
          <t>(None)</t>
        </is>
      </c>
      <c r="H2391" s="46" t="n"/>
      <c r="Q2391" s="47" t="inlineStr">
        <is>
          <t>Item</t>
        </is>
      </c>
    </row>
    <row r="2392">
      <c r="B2392" s="44" t="inlineStr">
        <is>
          <t>Smart Trainer</t>
        </is>
      </c>
      <c r="E2392" s="52" t="inlineStr">
        <is>
          <t>Thunder Punch</t>
        </is>
      </c>
      <c r="F2392" s="46" t="n"/>
      <c r="G2392" s="51" t="inlineStr">
        <is>
          <t>Encore</t>
        </is>
      </c>
      <c r="H2392" s="46" t="n"/>
      <c r="Q2392" s="47" t="inlineStr">
        <is>
          <t>Moves</t>
        </is>
      </c>
    </row>
    <row r="2393">
      <c r="E2393" s="52" t="inlineStr">
        <is>
          <t>Thunder Wave</t>
        </is>
      </c>
      <c r="F2393" s="46" t="n"/>
      <c r="G2393" s="54" t="inlineStr">
        <is>
          <t>Signal Beam</t>
        </is>
      </c>
      <c r="H2393" s="46" t="n"/>
    </row>
    <row r="2394">
      <c r="E2394" s="54" t="inlineStr">
        <is>
          <t>Bug Bite</t>
        </is>
      </c>
      <c r="F2394" s="46" t="n"/>
      <c r="G2394" s="52" t="inlineStr">
        <is>
          <t>Thunder Wave</t>
        </is>
      </c>
      <c r="H2394" s="46" t="n"/>
    </row>
    <row r="2395">
      <c r="E2395" s="51" t="inlineStr">
        <is>
          <t>Helping Hand</t>
        </is>
      </c>
      <c r="F2395" s="46" t="n"/>
      <c r="G2395" s="51" t="inlineStr">
        <is>
          <t>Helping Hand</t>
        </is>
      </c>
      <c r="H2395" s="46" t="n"/>
    </row>
    <row r="2397" ht="20" customHeight="1">
      <c r="B2397" s="40" t="inlineStr">
        <is>
          <t>Young Couple</t>
        </is>
      </c>
      <c r="C2397" s="41" t="n"/>
      <c r="D2397" s="41" t="n"/>
      <c r="E2397" s="42" t="inlineStr">
        <is>
          <t>Young Couple Kira &amp; Dan (Rematch 4)</t>
        </is>
      </c>
      <c r="F2397" s="41" t="n"/>
      <c r="G2397" s="41" t="n"/>
      <c r="H2397" s="41" t="n"/>
      <c r="I2397" s="41" t="n"/>
      <c r="J2397" s="41" t="n"/>
      <c r="K2397" s="41" t="n"/>
      <c r="L2397" s="41" t="n"/>
      <c r="M2397" s="41" t="n"/>
      <c r="N2397" s="41" t="n"/>
      <c r="O2397" s="41" t="n"/>
      <c r="P2397" s="41" t="n"/>
      <c r="Q2397" s="41" t="n"/>
    </row>
    <row r="2398" ht="69" customHeight="1">
      <c r="E2398" s="43">
        <f>IFERROR(_xlfn.IMAGE("https://play.pokemonshowdown.com/sprites/gen5/volbeat.png"),"")</f>
        <v/>
      </c>
      <c r="G2398" s="43">
        <f>IFERROR(_xlfn.IMAGE("https://play.pokemonshowdown.com/sprites/gen5/illumise.png"),"")</f>
        <v/>
      </c>
      <c r="Q2398" s="44" t="inlineStr">
        <is>
          <t>DOUBLE BATTLE</t>
        </is>
      </c>
    </row>
    <row r="2399">
      <c r="E2399" s="45" t="inlineStr">
        <is>
          <t>Lv 39 Volbeat</t>
        </is>
      </c>
      <c r="F2399" s="46" t="n"/>
      <c r="G2399" s="45" t="inlineStr">
        <is>
          <t>Lv 39 Illumise</t>
        </is>
      </c>
      <c r="H2399" s="46" t="n"/>
      <c r="Q2399" s="47" t="inlineStr">
        <is>
          <t>Pokémon</t>
        </is>
      </c>
    </row>
    <row r="2400">
      <c r="E2400" s="48" t="inlineStr">
        <is>
          <t>Modest</t>
        </is>
      </c>
      <c r="F2400" s="48" t="inlineStr">
        <is>
          <t>Tinted Lens</t>
        </is>
      </c>
      <c r="G2400" s="48" t="inlineStr">
        <is>
          <t>Adamant</t>
        </is>
      </c>
      <c r="H2400" s="48" t="inlineStr">
        <is>
          <t>Tinted Lens</t>
        </is>
      </c>
      <c r="Q2400" s="47" t="inlineStr">
        <is>
          <t>Nature / Ability</t>
        </is>
      </c>
    </row>
    <row r="2401">
      <c r="B2401" s="47" t="inlineStr">
        <is>
          <t>AI Flags:</t>
        </is>
      </c>
      <c r="E2401" s="49" t="inlineStr">
        <is>
          <t>(None)</t>
        </is>
      </c>
      <c r="F2401" s="46" t="n"/>
      <c r="G2401" s="49" t="inlineStr">
        <is>
          <t>(None)</t>
        </is>
      </c>
      <c r="H2401" s="46" t="n"/>
      <c r="Q2401" s="47" t="inlineStr">
        <is>
          <t>Item</t>
        </is>
      </c>
    </row>
    <row r="2402">
      <c r="B2402" s="44" t="inlineStr">
        <is>
          <t>Smart Trainer</t>
        </is>
      </c>
      <c r="E2402" s="52" t="inlineStr">
        <is>
          <t>Thunder Wave</t>
        </is>
      </c>
      <c r="F2402" s="46" t="n"/>
      <c r="G2402" s="54" t="inlineStr">
        <is>
          <t>Signal Beam</t>
        </is>
      </c>
      <c r="H2402" s="46" t="n"/>
      <c r="Q2402" s="47" t="inlineStr">
        <is>
          <t>Moves</t>
        </is>
      </c>
    </row>
    <row r="2403">
      <c r="E2403" s="54" t="inlineStr">
        <is>
          <t>Bug Bite</t>
        </is>
      </c>
      <c r="F2403" s="46" t="n"/>
      <c r="G2403" s="52" t="inlineStr">
        <is>
          <t>Thunder Wave</t>
        </is>
      </c>
      <c r="H2403" s="46" t="n"/>
    </row>
    <row r="2404">
      <c r="E2404" s="51" t="inlineStr">
        <is>
          <t>Helping Hand</t>
        </is>
      </c>
      <c r="F2404" s="46" t="n"/>
      <c r="G2404" s="51" t="inlineStr">
        <is>
          <t>Helping Hand</t>
        </is>
      </c>
      <c r="H2404" s="46" t="n"/>
    </row>
    <row r="2405">
      <c r="E2405" s="63" t="inlineStr">
        <is>
          <t>Zen Headbutt</t>
        </is>
      </c>
      <c r="F2405" s="46" t="n"/>
      <c r="G2405" s="59" t="inlineStr">
        <is>
          <t>Giga Drain</t>
        </is>
      </c>
      <c r="H2405" s="46" t="n"/>
    </row>
    <row r="2407" ht="20" customHeight="1">
      <c r="B2407" s="40" t="inlineStr">
        <is>
          <t>Black Belt</t>
        </is>
      </c>
      <c r="C2407" s="41" t="n"/>
      <c r="D2407" s="41" t="n"/>
      <c r="E2407" s="42" t="inlineStr">
        <is>
          <t>Black Belt Koji (Rematch 1)</t>
        </is>
      </c>
      <c r="F2407" s="41" t="n"/>
      <c r="G2407" s="41" t="n"/>
      <c r="H2407" s="41" t="n"/>
      <c r="I2407" s="41" t="n"/>
      <c r="J2407" s="41" t="n"/>
      <c r="K2407" s="41" t="n"/>
      <c r="L2407" s="41" t="n"/>
      <c r="M2407" s="41" t="n"/>
      <c r="N2407" s="41" t="n"/>
      <c r="O2407" s="41" t="n"/>
      <c r="P2407" s="41" t="n"/>
      <c r="Q2407" s="41" t="n"/>
    </row>
    <row r="2408" ht="69" customHeight="1">
      <c r="E2408" s="43">
        <f>IFERROR(_xlfn.IMAGE("https://play.pokemonshowdown.com/sprites/gen5/machoke.png"),"")</f>
        <v/>
      </c>
      <c r="G2408" s="43">
        <f>IFERROR(_xlfn.IMAGE("https://play.pokemonshowdown.com/sprites/gen5/machoke.png"),"")</f>
        <v/>
      </c>
    </row>
    <row r="2409">
      <c r="E2409" s="45" t="inlineStr">
        <is>
          <t>Lv 37 Machoke</t>
        </is>
      </c>
      <c r="F2409" s="46" t="n"/>
      <c r="G2409" s="45" t="inlineStr">
        <is>
          <t>Lv 37 Machoke</t>
        </is>
      </c>
      <c r="H2409" s="46" t="n"/>
      <c r="Q2409" s="47" t="inlineStr">
        <is>
          <t>Pokémon</t>
        </is>
      </c>
    </row>
    <row r="2410">
      <c r="E2410" s="48" t="inlineStr">
        <is>
          <t>Adamant</t>
        </is>
      </c>
      <c r="F2410" s="48" t="inlineStr">
        <is>
          <t>Huge Power</t>
        </is>
      </c>
      <c r="G2410" s="48" t="inlineStr">
        <is>
          <t>Adamant</t>
        </is>
      </c>
      <c r="H2410" s="48" t="inlineStr">
        <is>
          <t>Huge Power</t>
        </is>
      </c>
      <c r="Q2410" s="47" t="inlineStr">
        <is>
          <t>Nature / Ability</t>
        </is>
      </c>
    </row>
    <row r="2411">
      <c r="B2411" s="47" t="inlineStr">
        <is>
          <t>AI Flags:</t>
        </is>
      </c>
      <c r="E2411" s="49" t="inlineStr">
        <is>
          <t>(None)</t>
        </is>
      </c>
      <c r="F2411" s="46" t="n"/>
      <c r="G2411" s="49" t="inlineStr">
        <is>
          <t>(None)</t>
        </is>
      </c>
      <c r="H2411" s="46" t="n"/>
      <c r="Q2411" s="47" t="inlineStr">
        <is>
          <t>Item</t>
        </is>
      </c>
    </row>
    <row r="2412">
      <c r="B2412" s="44" t="inlineStr">
        <is>
          <t>Smart Trainer</t>
        </is>
      </c>
      <c r="E2412" s="52" t="inlineStr">
        <is>
          <t>Thunder Punch</t>
        </is>
      </c>
      <c r="F2412" s="46" t="n"/>
      <c r="G2412" s="52" t="inlineStr">
        <is>
          <t>Thunder Punch</t>
        </is>
      </c>
      <c r="H2412" s="46" t="n"/>
      <c r="Q2412" s="47" t="inlineStr">
        <is>
          <t>Moves</t>
        </is>
      </c>
    </row>
    <row r="2413">
      <c r="E2413" s="65" t="inlineStr">
        <is>
          <t>Wake Up Slap</t>
        </is>
      </c>
      <c r="F2413" s="46" t="n"/>
      <c r="G2413" s="65" t="inlineStr">
        <is>
          <t>Wake Up Slap</t>
        </is>
      </c>
      <c r="H2413" s="46" t="n"/>
    </row>
    <row r="2414">
      <c r="E2414" s="51" t="inlineStr">
        <is>
          <t>Smelling Salts</t>
        </is>
      </c>
      <c r="F2414" s="46" t="n"/>
      <c r="G2414" s="51" t="inlineStr">
        <is>
          <t>Smelling Salts</t>
        </is>
      </c>
      <c r="H2414" s="46" t="n"/>
    </row>
    <row r="2415">
      <c r="E2415" s="65" t="inlineStr">
        <is>
          <t>Submission</t>
        </is>
      </c>
      <c r="F2415" s="46" t="n"/>
      <c r="G2415" s="65" t="inlineStr">
        <is>
          <t>Submission</t>
        </is>
      </c>
      <c r="H2415" s="46" t="n"/>
    </row>
    <row r="2417" ht="20" customHeight="1">
      <c r="B2417" s="40" t="inlineStr">
        <is>
          <t>Black Belt</t>
        </is>
      </c>
      <c r="C2417" s="41" t="n"/>
      <c r="D2417" s="41" t="n"/>
      <c r="E2417" s="42" t="inlineStr">
        <is>
          <t>Black Belt Koji (Rematch 2)</t>
        </is>
      </c>
      <c r="F2417" s="41" t="n"/>
      <c r="G2417" s="41" t="n"/>
      <c r="H2417" s="41" t="n"/>
      <c r="I2417" s="41" t="n"/>
      <c r="J2417" s="41" t="n"/>
      <c r="K2417" s="41" t="n"/>
      <c r="L2417" s="41" t="n"/>
      <c r="M2417" s="41" t="n"/>
      <c r="N2417" s="41" t="n"/>
      <c r="O2417" s="41" t="n"/>
      <c r="P2417" s="41" t="n"/>
      <c r="Q2417" s="41" t="n"/>
    </row>
    <row r="2418" ht="69" customHeight="1">
      <c r="E2418" s="43">
        <f>IFERROR(_xlfn.IMAGE("https://play.pokemonshowdown.com/sprites/gen5/makuhita.png"),"")</f>
        <v/>
      </c>
      <c r="G2418" s="43">
        <f>IFERROR(_xlfn.IMAGE("https://play.pokemonshowdown.com/sprites/gen5/machoke.png"),"")</f>
        <v/>
      </c>
      <c r="I2418" s="43">
        <f>IFERROR(_xlfn.IMAGE("https://play.pokemonshowdown.com/sprites/gen5/machoke.png"),"")</f>
        <v/>
      </c>
    </row>
    <row r="2419">
      <c r="E2419" s="45" t="inlineStr">
        <is>
          <t>Lv 39 Makuhita</t>
        </is>
      </c>
      <c r="F2419" s="46" t="n"/>
      <c r="G2419" s="45" t="inlineStr">
        <is>
          <t>Lv 39 Machoke</t>
        </is>
      </c>
      <c r="H2419" s="46" t="n"/>
      <c r="I2419" s="45" t="inlineStr">
        <is>
          <t>Lv 39 Machoke</t>
        </is>
      </c>
      <c r="J2419" s="46" t="n"/>
      <c r="Q2419" s="47" t="inlineStr">
        <is>
          <t>Pokémon</t>
        </is>
      </c>
    </row>
    <row r="2420">
      <c r="E2420" s="48" t="inlineStr">
        <is>
          <t>Adamant</t>
        </is>
      </c>
      <c r="F2420" s="48" t="inlineStr">
        <is>
          <t>Guts</t>
        </is>
      </c>
      <c r="G2420" s="48" t="inlineStr">
        <is>
          <t>Adamant</t>
        </is>
      </c>
      <c r="H2420" s="48" t="inlineStr">
        <is>
          <t>Huge Power</t>
        </is>
      </c>
      <c r="I2420" s="48" t="inlineStr">
        <is>
          <t>Adamant</t>
        </is>
      </c>
      <c r="J2420" s="48" t="inlineStr">
        <is>
          <t>Huge Power</t>
        </is>
      </c>
      <c r="Q2420" s="47" t="inlineStr">
        <is>
          <t>Nature / Ability</t>
        </is>
      </c>
    </row>
    <row r="2421">
      <c r="B2421" s="47" t="inlineStr">
        <is>
          <t>AI Flags:</t>
        </is>
      </c>
      <c r="E2421" s="49" t="inlineStr">
        <is>
          <t>(None)</t>
        </is>
      </c>
      <c r="F2421" s="46" t="n"/>
      <c r="G2421" s="49" t="inlineStr">
        <is>
          <t>(None)</t>
        </is>
      </c>
      <c r="H2421" s="46" t="n"/>
      <c r="I2421" s="49" t="inlineStr">
        <is>
          <t>(None)</t>
        </is>
      </c>
      <c r="J2421" s="46" t="n"/>
      <c r="Q2421" s="47" t="inlineStr">
        <is>
          <t>Item</t>
        </is>
      </c>
    </row>
    <row r="2422">
      <c r="B2422" s="44" t="inlineStr">
        <is>
          <t>Smart Trainer</t>
        </is>
      </c>
      <c r="E2422" s="51" t="inlineStr">
        <is>
          <t>Smelling Salts</t>
        </is>
      </c>
      <c r="F2422" s="46" t="n"/>
      <c r="G2422" s="52" t="inlineStr">
        <is>
          <t>Thunder Punch</t>
        </is>
      </c>
      <c r="H2422" s="46" t="n"/>
      <c r="I2422" s="52" t="inlineStr">
        <is>
          <t>Thunder Punch</t>
        </is>
      </c>
      <c r="J2422" s="46" t="n"/>
      <c r="Q2422" s="47" t="inlineStr">
        <is>
          <t>Moves</t>
        </is>
      </c>
    </row>
    <row r="2423">
      <c r="E2423" s="65" t="inlineStr">
        <is>
          <t>Force Palm</t>
        </is>
      </c>
      <c r="F2423" s="46" t="n"/>
      <c r="G2423" s="65" t="inlineStr">
        <is>
          <t>Wake Up Slap</t>
        </is>
      </c>
      <c r="H2423" s="46" t="n"/>
      <c r="I2423" s="65" t="inlineStr">
        <is>
          <t>Wake Up Slap</t>
        </is>
      </c>
      <c r="J2423" s="46" t="n"/>
    </row>
    <row r="2424">
      <c r="E2424" s="51" t="inlineStr">
        <is>
          <t>Body Slam</t>
        </is>
      </c>
      <c r="F2424" s="46" t="n"/>
      <c r="G2424" s="51" t="inlineStr">
        <is>
          <t>Smelling Salts</t>
        </is>
      </c>
      <c r="H2424" s="46" t="n"/>
      <c r="I2424" s="51" t="inlineStr">
        <is>
          <t>Smelling Salts</t>
        </is>
      </c>
      <c r="J2424" s="46" t="n"/>
    </row>
    <row r="2425">
      <c r="E2425" s="51" t="inlineStr">
        <is>
          <t>Whirlwind</t>
        </is>
      </c>
      <c r="F2425" s="46" t="n"/>
      <c r="G2425" s="65" t="inlineStr">
        <is>
          <t>Submission</t>
        </is>
      </c>
      <c r="H2425" s="46" t="n"/>
      <c r="I2425" s="65" t="inlineStr">
        <is>
          <t>Submission</t>
        </is>
      </c>
      <c r="J2425" s="46" t="n"/>
    </row>
    <row r="2427" ht="20" customHeight="1">
      <c r="B2427" s="40" t="inlineStr">
        <is>
          <t>Black Belt</t>
        </is>
      </c>
      <c r="C2427" s="41" t="n"/>
      <c r="D2427" s="41" t="n"/>
      <c r="E2427" s="42" t="inlineStr">
        <is>
          <t>Black Belt Koji (Rematch 3)</t>
        </is>
      </c>
      <c r="F2427" s="41" t="n"/>
      <c r="G2427" s="41" t="n"/>
      <c r="H2427" s="41" t="n"/>
      <c r="I2427" s="41" t="n"/>
      <c r="J2427" s="41" t="n"/>
      <c r="K2427" s="41" t="n"/>
      <c r="L2427" s="41" t="n"/>
      <c r="M2427" s="41" t="n"/>
      <c r="N2427" s="41" t="n"/>
      <c r="O2427" s="41" t="n"/>
      <c r="P2427" s="41" t="n"/>
      <c r="Q2427" s="41" t="n"/>
    </row>
    <row r="2428" ht="69" customHeight="1">
      <c r="E2428" s="43">
        <f>IFERROR(_xlfn.IMAGE("https://play.pokemonshowdown.com/sprites/gen5/hariyama.png"),"")</f>
        <v/>
      </c>
      <c r="G2428" s="43">
        <f>IFERROR(_xlfn.IMAGE("https://play.pokemonshowdown.com/sprites/gen5/machoke.png"),"")</f>
        <v/>
      </c>
      <c r="I2428" s="43">
        <f>IFERROR(_xlfn.IMAGE("https://play.pokemonshowdown.com/sprites/gen5/machoke.png"),"")</f>
        <v/>
      </c>
    </row>
    <row r="2429">
      <c r="E2429" s="45" t="inlineStr">
        <is>
          <t>Lv 41 Hariyama</t>
        </is>
      </c>
      <c r="F2429" s="46" t="n"/>
      <c r="G2429" s="45" t="inlineStr">
        <is>
          <t>Lv 41 Machoke</t>
        </is>
      </c>
      <c r="H2429" s="46" t="n"/>
      <c r="I2429" s="45" t="inlineStr">
        <is>
          <t>Lv 41 Machoke</t>
        </is>
      </c>
      <c r="J2429" s="46" t="n"/>
      <c r="Q2429" s="47" t="inlineStr">
        <is>
          <t>Pokémon</t>
        </is>
      </c>
    </row>
    <row r="2430">
      <c r="E2430" s="48" t="inlineStr">
        <is>
          <t>Adamant</t>
        </is>
      </c>
      <c r="F2430" s="48" t="inlineStr">
        <is>
          <t>Guts</t>
        </is>
      </c>
      <c r="G2430" s="48" t="inlineStr">
        <is>
          <t>Adamant</t>
        </is>
      </c>
      <c r="H2430" s="48" t="inlineStr">
        <is>
          <t>Huge Power</t>
        </is>
      </c>
      <c r="I2430" s="48" t="inlineStr">
        <is>
          <t>Adamant</t>
        </is>
      </c>
      <c r="J2430" s="48" t="inlineStr">
        <is>
          <t>Huge Power</t>
        </is>
      </c>
      <c r="Q2430" s="47" t="inlineStr">
        <is>
          <t>Nature / Ability</t>
        </is>
      </c>
    </row>
    <row r="2431">
      <c r="B2431" s="47" t="inlineStr">
        <is>
          <t>AI Flags:</t>
        </is>
      </c>
      <c r="E2431" s="49" t="inlineStr">
        <is>
          <t>(None)</t>
        </is>
      </c>
      <c r="F2431" s="46" t="n"/>
      <c r="G2431" s="49" t="inlineStr">
        <is>
          <t>(None)</t>
        </is>
      </c>
      <c r="H2431" s="46" t="n"/>
      <c r="I2431" s="49" t="inlineStr">
        <is>
          <t>(None)</t>
        </is>
      </c>
      <c r="J2431" s="46" t="n"/>
      <c r="Q2431" s="47" t="inlineStr">
        <is>
          <t>Item</t>
        </is>
      </c>
    </row>
    <row r="2432">
      <c r="B2432" s="44" t="inlineStr">
        <is>
          <t>Smart Trainer</t>
        </is>
      </c>
      <c r="E2432" s="51" t="inlineStr">
        <is>
          <t>Smelling Salts</t>
        </is>
      </c>
      <c r="F2432" s="46" t="n"/>
      <c r="G2432" s="65" t="inlineStr">
        <is>
          <t>Wake Up Slap</t>
        </is>
      </c>
      <c r="H2432" s="46" t="n"/>
      <c r="I2432" s="65" t="inlineStr">
        <is>
          <t>Wake Up Slap</t>
        </is>
      </c>
      <c r="J2432" s="46" t="n"/>
      <c r="Q2432" s="47" t="inlineStr">
        <is>
          <t>Moves</t>
        </is>
      </c>
    </row>
    <row r="2433">
      <c r="E2433" s="65" t="inlineStr">
        <is>
          <t>Submission</t>
        </is>
      </c>
      <c r="F2433" s="46" t="n"/>
      <c r="G2433" s="51" t="inlineStr">
        <is>
          <t>Smelling Salts</t>
        </is>
      </c>
      <c r="H2433" s="46" t="n"/>
      <c r="I2433" s="51" t="inlineStr">
        <is>
          <t>Smelling Salts</t>
        </is>
      </c>
      <c r="J2433" s="46" t="n"/>
    </row>
    <row r="2434">
      <c r="E2434" s="65" t="inlineStr">
        <is>
          <t>Force Palm</t>
        </is>
      </c>
      <c r="F2434" s="46" t="n"/>
      <c r="G2434" s="65" t="inlineStr">
        <is>
          <t>Submission</t>
        </is>
      </c>
      <c r="H2434" s="46" t="n"/>
      <c r="I2434" s="65" t="inlineStr">
        <is>
          <t>Submission</t>
        </is>
      </c>
      <c r="J2434" s="46" t="n"/>
    </row>
    <row r="2435">
      <c r="E2435" s="51" t="inlineStr">
        <is>
          <t>Body Slam</t>
        </is>
      </c>
      <c r="F2435" s="46" t="n"/>
      <c r="G2435" s="62" t="inlineStr">
        <is>
          <t>Rock Slide</t>
        </is>
      </c>
      <c r="H2435" s="46" t="n"/>
      <c r="I2435" s="62" t="inlineStr">
        <is>
          <t>Rock Slide</t>
        </is>
      </c>
      <c r="J2435" s="46" t="n"/>
    </row>
    <row r="2437" ht="20" customHeight="1">
      <c r="B2437" s="40" t="inlineStr">
        <is>
          <t>Black Belt</t>
        </is>
      </c>
      <c r="C2437" s="41" t="n"/>
      <c r="D2437" s="41" t="n"/>
      <c r="E2437" s="42" t="inlineStr">
        <is>
          <t>Black Belt Koji (Rematch 4)</t>
        </is>
      </c>
      <c r="F2437" s="41" t="n"/>
      <c r="G2437" s="41" t="n"/>
      <c r="H2437" s="41" t="n"/>
      <c r="I2437" s="41" t="n"/>
      <c r="J2437" s="41" t="n"/>
      <c r="K2437" s="41" t="n"/>
      <c r="L2437" s="41" t="n"/>
      <c r="M2437" s="41" t="n"/>
      <c r="N2437" s="41" t="n"/>
      <c r="O2437" s="41" t="n"/>
      <c r="P2437" s="41" t="n"/>
      <c r="Q2437" s="41" t="n"/>
    </row>
    <row r="2438" ht="69" customHeight="1">
      <c r="E2438" s="43">
        <f>IFERROR(_xlfn.IMAGE("https://play.pokemonshowdown.com/sprites/gen5/hariyama.png"),"")</f>
        <v/>
      </c>
      <c r="G2438" s="43">
        <f>IFERROR(_xlfn.IMAGE("https://play.pokemonshowdown.com/sprites/gen5/machamp.png"),"")</f>
        <v/>
      </c>
      <c r="I2438" s="43">
        <f>IFERROR(_xlfn.IMAGE("https://play.pokemonshowdown.com/sprites/gen5/machamp.png"),"")</f>
        <v/>
      </c>
    </row>
    <row r="2439">
      <c r="E2439" s="45" t="inlineStr">
        <is>
          <t>Lv 43 Hariyama</t>
        </is>
      </c>
      <c r="F2439" s="46" t="n"/>
      <c r="G2439" s="45" t="inlineStr">
        <is>
          <t>Lv 43 Machamp</t>
        </is>
      </c>
      <c r="H2439" s="46" t="n"/>
      <c r="I2439" s="45" t="inlineStr">
        <is>
          <t>Lv 43 Machamp</t>
        </is>
      </c>
      <c r="J2439" s="46" t="n"/>
      <c r="Q2439" s="47" t="inlineStr">
        <is>
          <t>Pokémon</t>
        </is>
      </c>
    </row>
    <row r="2440">
      <c r="E2440" s="48" t="inlineStr">
        <is>
          <t>Adamant</t>
        </is>
      </c>
      <c r="F2440" s="48" t="inlineStr">
        <is>
          <t>Guts</t>
        </is>
      </c>
      <c r="G2440" s="48" t="inlineStr">
        <is>
          <t>Adamant</t>
        </is>
      </c>
      <c r="H2440" s="48" t="inlineStr">
        <is>
          <t>No Guard</t>
        </is>
      </c>
      <c r="I2440" s="48" t="inlineStr">
        <is>
          <t>Adamant</t>
        </is>
      </c>
      <c r="J2440" s="48" t="inlineStr">
        <is>
          <t>No Guard</t>
        </is>
      </c>
      <c r="Q2440" s="47" t="inlineStr">
        <is>
          <t>Nature / Ability</t>
        </is>
      </c>
    </row>
    <row r="2441">
      <c r="B2441" s="47" t="inlineStr">
        <is>
          <t>AI Flags:</t>
        </is>
      </c>
      <c r="E2441" s="49" t="inlineStr">
        <is>
          <t>(None)</t>
        </is>
      </c>
      <c r="F2441" s="46" t="n"/>
      <c r="G2441" s="49" t="inlineStr">
        <is>
          <t>(None)</t>
        </is>
      </c>
      <c r="H2441" s="46" t="n"/>
      <c r="I2441" s="49" t="inlineStr">
        <is>
          <t>(None)</t>
        </is>
      </c>
      <c r="J2441" s="46" t="n"/>
      <c r="Q2441" s="47" t="inlineStr">
        <is>
          <t>Item</t>
        </is>
      </c>
    </row>
    <row r="2442">
      <c r="B2442" s="44" t="inlineStr">
        <is>
          <t>Smart Trainer</t>
        </is>
      </c>
      <c r="E2442" s="65" t="inlineStr">
        <is>
          <t>Submission</t>
        </is>
      </c>
      <c r="F2442" s="46" t="n"/>
      <c r="G2442" s="51" t="inlineStr">
        <is>
          <t>Mega Kick</t>
        </is>
      </c>
      <c r="H2442" s="46" t="n"/>
      <c r="I2442" s="51" t="inlineStr">
        <is>
          <t>Mega Kick</t>
        </is>
      </c>
      <c r="J2442" s="46" t="n"/>
      <c r="Q2442" s="47" t="inlineStr">
        <is>
          <t>Moves</t>
        </is>
      </c>
    </row>
    <row r="2443">
      <c r="E2443" s="65" t="inlineStr">
        <is>
          <t>Force Palm</t>
        </is>
      </c>
      <c r="F2443" s="46" t="n"/>
      <c r="G2443" s="51" t="inlineStr">
        <is>
          <t>Mega Punch</t>
        </is>
      </c>
      <c r="H2443" s="46" t="n"/>
      <c r="I2443" s="51" t="inlineStr">
        <is>
          <t>Mega Punch</t>
        </is>
      </c>
      <c r="J2443" s="46" t="n"/>
    </row>
    <row r="2444">
      <c r="E2444" s="51" t="inlineStr">
        <is>
          <t>Body Slam</t>
        </is>
      </c>
      <c r="F2444" s="46" t="n"/>
      <c r="G2444" s="65" t="inlineStr">
        <is>
          <t>Superpower</t>
        </is>
      </c>
      <c r="H2444" s="46" t="n"/>
      <c r="I2444" s="65" t="inlineStr">
        <is>
          <t>Superpower</t>
        </is>
      </c>
      <c r="J2444" s="46" t="n"/>
    </row>
    <row r="2445">
      <c r="E2445" s="51" t="inlineStr">
        <is>
          <t>Whirlwind</t>
        </is>
      </c>
      <c r="F2445" s="46" t="n"/>
      <c r="G2445" s="64" t="inlineStr">
        <is>
          <t>Ice Punch</t>
        </is>
      </c>
      <c r="H2445" s="46" t="n"/>
      <c r="I2445" s="64" t="inlineStr">
        <is>
          <t>Ice Punch</t>
        </is>
      </c>
      <c r="J2445" s="46" t="n"/>
    </row>
    <row r="2447" ht="20" customHeight="1">
      <c r="B2447" s="40" t="inlineStr">
        <is>
          <t>Ninja Boy</t>
        </is>
      </c>
      <c r="C2447" s="41" t="n"/>
      <c r="D2447" s="41" t="n"/>
      <c r="E2447" s="42" t="inlineStr">
        <is>
          <t>Ninja Boy Lao (Rematch 1)</t>
        </is>
      </c>
      <c r="F2447" s="41" t="n"/>
      <c r="G2447" s="41" t="n"/>
      <c r="H2447" s="41" t="n"/>
      <c r="I2447" s="41" t="n"/>
      <c r="J2447" s="41" t="n"/>
      <c r="K2447" s="41" t="n"/>
      <c r="L2447" s="41" t="n"/>
      <c r="M2447" s="41" t="n"/>
      <c r="N2447" s="41" t="n"/>
      <c r="O2447" s="41" t="n"/>
      <c r="P2447" s="41" t="n"/>
      <c r="Q2447" s="41" t="n"/>
    </row>
    <row r="2448" ht="69" customHeight="1">
      <c r="E2448" s="43">
        <f>IFERROR(_xlfn.IMAGE("https://play.pokemonshowdown.com/sprites/gen5/koffing.png"),"")</f>
        <v/>
      </c>
      <c r="G2448" s="43">
        <f>IFERROR(_xlfn.IMAGE("https://play.pokemonshowdown.com/sprites/gen5/koffing.png"),"")</f>
        <v/>
      </c>
      <c r="I2448" s="43">
        <f>IFERROR(_xlfn.IMAGE("https://play.pokemonshowdown.com/sprites/gen5/koffing.png"),"")</f>
        <v/>
      </c>
      <c r="K2448" s="43">
        <f>IFERROR(_xlfn.IMAGE("https://play.pokemonshowdown.com/sprites/gen5/koffing.png"),"")</f>
        <v/>
      </c>
    </row>
    <row r="2449">
      <c r="E2449" s="45" t="inlineStr">
        <is>
          <t>Lv 24 Koffing</t>
        </is>
      </c>
      <c r="F2449" s="46" t="n"/>
      <c r="G2449" s="45" t="inlineStr">
        <is>
          <t>Lv 24 Koffing</t>
        </is>
      </c>
      <c r="H2449" s="46" t="n"/>
      <c r="I2449" s="45" t="inlineStr">
        <is>
          <t>Lv 24 Koffing</t>
        </is>
      </c>
      <c r="J2449" s="46" t="n"/>
      <c r="K2449" s="45" t="inlineStr">
        <is>
          <t>Lv 26 Koffing</t>
        </is>
      </c>
      <c r="L2449" s="46" t="n"/>
      <c r="Q2449" s="47" t="inlineStr">
        <is>
          <t>Pokémon</t>
        </is>
      </c>
    </row>
    <row r="2450">
      <c r="E2450" s="48" t="inlineStr">
        <is>
          <t>Naughty</t>
        </is>
      </c>
      <c r="F2450" s="48" t="inlineStr">
        <is>
          <t>Levitate</t>
        </is>
      </c>
      <c r="G2450" s="48" t="inlineStr">
        <is>
          <t>Naughty</t>
        </is>
      </c>
      <c r="H2450" s="48" t="inlineStr">
        <is>
          <t>Levitate</t>
        </is>
      </c>
      <c r="I2450" s="48" t="inlineStr">
        <is>
          <t>Naughty</t>
        </is>
      </c>
      <c r="J2450" s="48" t="inlineStr">
        <is>
          <t>Levitate</t>
        </is>
      </c>
      <c r="K2450" s="48" t="inlineStr">
        <is>
          <t>Naughty</t>
        </is>
      </c>
      <c r="L2450" s="48" t="inlineStr">
        <is>
          <t>Levitate</t>
        </is>
      </c>
      <c r="Q2450" s="47" t="inlineStr">
        <is>
          <t>Nature / Ability</t>
        </is>
      </c>
    </row>
    <row r="2451">
      <c r="B2451" s="47" t="inlineStr">
        <is>
          <t>AI Flags:</t>
        </is>
      </c>
      <c r="E2451" s="49" t="inlineStr">
        <is>
          <t>(None)</t>
        </is>
      </c>
      <c r="F2451" s="46" t="n"/>
      <c r="G2451" s="49" t="inlineStr">
        <is>
          <t>(None)</t>
        </is>
      </c>
      <c r="H2451" s="46" t="n"/>
      <c r="I2451" s="49" t="inlineStr">
        <is>
          <t>(None)</t>
        </is>
      </c>
      <c r="J2451" s="46" t="n"/>
      <c r="K2451" s="49" t="inlineStr">
        <is>
          <t>(None)</t>
        </is>
      </c>
      <c r="L2451" s="46" t="n"/>
      <c r="Q2451" s="47" t="inlineStr">
        <is>
          <t>Item</t>
        </is>
      </c>
    </row>
    <row r="2452">
      <c r="B2452" s="44" t="inlineStr">
        <is>
          <t>Smart Trainer</t>
        </is>
      </c>
      <c r="E2452" s="55" t="inlineStr">
        <is>
          <t>Poison Gas</t>
        </is>
      </c>
      <c r="F2452" s="46" t="n"/>
      <c r="G2452" s="55" t="inlineStr">
        <is>
          <t>Poison Gas</t>
        </is>
      </c>
      <c r="H2452" s="46" t="n"/>
      <c r="I2452" s="55" t="inlineStr">
        <is>
          <t>Poison Gas</t>
        </is>
      </c>
      <c r="J2452" s="46" t="n"/>
      <c r="K2452" s="51" t="inlineStr">
        <is>
          <t>Tackle</t>
        </is>
      </c>
      <c r="L2452" s="46" t="n"/>
      <c r="Q2452" s="47" t="inlineStr">
        <is>
          <t>Moves</t>
        </is>
      </c>
    </row>
    <row r="2453">
      <c r="E2453" s="51" t="inlineStr">
        <is>
          <t>Tackle</t>
        </is>
      </c>
      <c r="F2453" s="46" t="n"/>
      <c r="G2453" s="51" t="inlineStr">
        <is>
          <t>Tackle</t>
        </is>
      </c>
      <c r="H2453" s="46" t="n"/>
      <c r="I2453" s="51" t="inlineStr">
        <is>
          <t>Tackle</t>
        </is>
      </c>
      <c r="J2453" s="46" t="n"/>
      <c r="K2453" s="55" t="inlineStr">
        <is>
          <t>Sludge</t>
        </is>
      </c>
      <c r="L2453" s="46" t="n"/>
    </row>
    <row r="2454">
      <c r="E2454" s="55" t="inlineStr">
        <is>
          <t>Sludge</t>
        </is>
      </c>
      <c r="F2454" s="46" t="n"/>
      <c r="G2454" s="55" t="inlineStr">
        <is>
          <t>Sludge</t>
        </is>
      </c>
      <c r="H2454" s="46" t="n"/>
      <c r="I2454" s="55" t="inlineStr">
        <is>
          <t>Sludge</t>
        </is>
      </c>
      <c r="J2454" s="46" t="n"/>
      <c r="K2454" s="56" t="inlineStr">
        <is>
          <t>-</t>
        </is>
      </c>
      <c r="L2454" s="46" t="n"/>
    </row>
    <row r="2455">
      <c r="E2455" s="51" t="inlineStr">
        <is>
          <t>Self Destruct</t>
        </is>
      </c>
      <c r="F2455" s="46" t="n"/>
      <c r="G2455" s="56" t="inlineStr">
        <is>
          <t>-</t>
        </is>
      </c>
      <c r="H2455" s="46" t="n"/>
      <c r="I2455" s="51" t="inlineStr">
        <is>
          <t>Self Destruct</t>
        </is>
      </c>
      <c r="J2455" s="46" t="n"/>
      <c r="K2455" s="56" t="inlineStr">
        <is>
          <t>-</t>
        </is>
      </c>
      <c r="L2455" s="46" t="n"/>
    </row>
    <row r="2457" ht="20" customHeight="1">
      <c r="B2457" s="40" t="inlineStr">
        <is>
          <t>Ninja Boy</t>
        </is>
      </c>
      <c r="C2457" s="41" t="n"/>
      <c r="D2457" s="41" t="n"/>
      <c r="E2457" s="42" t="inlineStr">
        <is>
          <t>Ninja Boy Lao (Rematch 2)</t>
        </is>
      </c>
      <c r="F2457" s="41" t="n"/>
      <c r="G2457" s="41" t="n"/>
      <c r="H2457" s="41" t="n"/>
      <c r="I2457" s="41" t="n"/>
      <c r="J2457" s="41" t="n"/>
      <c r="K2457" s="41" t="n"/>
      <c r="L2457" s="41" t="n"/>
      <c r="M2457" s="41" t="n"/>
      <c r="N2457" s="41" t="n"/>
      <c r="O2457" s="41" t="n"/>
      <c r="P2457" s="41" t="n"/>
      <c r="Q2457" s="41" t="n"/>
    </row>
    <row r="2458" ht="69" customHeight="1">
      <c r="E2458" s="43">
        <f>IFERROR(_xlfn.IMAGE("https://play.pokemonshowdown.com/sprites/gen5/koffing.png"),"")</f>
        <v/>
      </c>
      <c r="G2458" s="43">
        <f>IFERROR(_xlfn.IMAGE("https://play.pokemonshowdown.com/sprites/gen5/koffing.png"),"")</f>
        <v/>
      </c>
      <c r="I2458" s="43">
        <f>IFERROR(_xlfn.IMAGE("https://play.pokemonshowdown.com/sprites/gen5/koffing.png"),"")</f>
        <v/>
      </c>
      <c r="K2458" s="43">
        <f>IFERROR(_xlfn.IMAGE("https://play.pokemonshowdown.com/sprites/gen5/koffing.png"),"")</f>
        <v/>
      </c>
    </row>
    <row r="2459">
      <c r="E2459" s="45" t="inlineStr">
        <is>
          <t>Lv 27 Koffing</t>
        </is>
      </c>
      <c r="F2459" s="46" t="n"/>
      <c r="G2459" s="45" t="inlineStr">
        <is>
          <t>Lv 27 Koffing</t>
        </is>
      </c>
      <c r="H2459" s="46" t="n"/>
      <c r="I2459" s="45" t="inlineStr">
        <is>
          <t>Lv 27 Koffing</t>
        </is>
      </c>
      <c r="J2459" s="46" t="n"/>
      <c r="K2459" s="45" t="inlineStr">
        <is>
          <t>Lv 29 Koffing</t>
        </is>
      </c>
      <c r="L2459" s="46" t="n"/>
      <c r="Q2459" s="47" t="inlineStr">
        <is>
          <t>Pokémon</t>
        </is>
      </c>
    </row>
    <row r="2460">
      <c r="E2460" s="48" t="inlineStr">
        <is>
          <t>Naughty</t>
        </is>
      </c>
      <c r="F2460" s="48" t="inlineStr">
        <is>
          <t>Levitate</t>
        </is>
      </c>
      <c r="G2460" s="48" t="inlineStr">
        <is>
          <t>Naughty</t>
        </is>
      </c>
      <c r="H2460" s="48" t="inlineStr">
        <is>
          <t>Levitate</t>
        </is>
      </c>
      <c r="I2460" s="48" t="inlineStr">
        <is>
          <t>Naughty</t>
        </is>
      </c>
      <c r="J2460" s="48" t="inlineStr">
        <is>
          <t>Levitate</t>
        </is>
      </c>
      <c r="K2460" s="48" t="inlineStr">
        <is>
          <t>Naughty</t>
        </is>
      </c>
      <c r="L2460" s="48" t="inlineStr">
        <is>
          <t>Levitate</t>
        </is>
      </c>
      <c r="Q2460" s="47" t="inlineStr">
        <is>
          <t>Nature / Ability</t>
        </is>
      </c>
    </row>
    <row r="2461">
      <c r="B2461" s="47" t="inlineStr">
        <is>
          <t>AI Flags:</t>
        </is>
      </c>
      <c r="E2461" s="49" t="inlineStr">
        <is>
          <t>(None)</t>
        </is>
      </c>
      <c r="F2461" s="46" t="n"/>
      <c r="G2461" s="49" t="inlineStr">
        <is>
          <t>(None)</t>
        </is>
      </c>
      <c r="H2461" s="46" t="n"/>
      <c r="I2461" s="49" t="inlineStr">
        <is>
          <t>(None)</t>
        </is>
      </c>
      <c r="J2461" s="46" t="n"/>
      <c r="K2461" s="49" t="inlineStr">
        <is>
          <t>(None)</t>
        </is>
      </c>
      <c r="L2461" s="46" t="n"/>
      <c r="Q2461" s="47" t="inlineStr">
        <is>
          <t>Item</t>
        </is>
      </c>
    </row>
    <row r="2462">
      <c r="B2462" s="44" t="inlineStr">
        <is>
          <t>Smart Trainer</t>
        </is>
      </c>
      <c r="E2462" s="55" t="inlineStr">
        <is>
          <t>Poison Gas</t>
        </is>
      </c>
      <c r="F2462" s="46" t="n"/>
      <c r="G2462" s="55" t="inlineStr">
        <is>
          <t>Poison Gas</t>
        </is>
      </c>
      <c r="H2462" s="46" t="n"/>
      <c r="I2462" s="55" t="inlineStr">
        <is>
          <t>Poison Gas</t>
        </is>
      </c>
      <c r="J2462" s="46" t="n"/>
      <c r="K2462" s="51" t="inlineStr">
        <is>
          <t>Tackle</t>
        </is>
      </c>
      <c r="L2462" s="46" t="n"/>
      <c r="Q2462" s="47" t="inlineStr">
        <is>
          <t>Moves</t>
        </is>
      </c>
    </row>
    <row r="2463">
      <c r="E2463" s="51" t="inlineStr">
        <is>
          <t>Tackle</t>
        </is>
      </c>
      <c r="F2463" s="46" t="n"/>
      <c r="G2463" s="51" t="inlineStr">
        <is>
          <t>Tackle</t>
        </is>
      </c>
      <c r="H2463" s="46" t="n"/>
      <c r="I2463" s="51" t="inlineStr">
        <is>
          <t>Tackle</t>
        </is>
      </c>
      <c r="J2463" s="46" t="n"/>
      <c r="K2463" s="55" t="inlineStr">
        <is>
          <t>Sludge</t>
        </is>
      </c>
      <c r="L2463" s="46" t="n"/>
    </row>
    <row r="2464">
      <c r="E2464" s="55" t="inlineStr">
        <is>
          <t>Sludge</t>
        </is>
      </c>
      <c r="F2464" s="46" t="n"/>
      <c r="G2464" s="55" t="inlineStr">
        <is>
          <t>Sludge</t>
        </is>
      </c>
      <c r="H2464" s="46" t="n"/>
      <c r="I2464" s="55" t="inlineStr">
        <is>
          <t>Sludge</t>
        </is>
      </c>
      <c r="J2464" s="46" t="n"/>
      <c r="K2464" s="56" t="inlineStr">
        <is>
          <t>-</t>
        </is>
      </c>
      <c r="L2464" s="46" t="n"/>
    </row>
    <row r="2465">
      <c r="E2465" s="51" t="inlineStr">
        <is>
          <t>Self Destruct</t>
        </is>
      </c>
      <c r="F2465" s="46" t="n"/>
      <c r="G2465" s="51" t="inlineStr">
        <is>
          <t>Self Destruct</t>
        </is>
      </c>
      <c r="H2465" s="46" t="n"/>
      <c r="I2465" s="56" t="inlineStr">
        <is>
          <t>-</t>
        </is>
      </c>
      <c r="J2465" s="46" t="n"/>
      <c r="K2465" s="56" t="inlineStr">
        <is>
          <t>-</t>
        </is>
      </c>
      <c r="L2465" s="46" t="n"/>
    </row>
    <row r="2467" ht="20" customHeight="1">
      <c r="B2467" s="40" t="inlineStr">
        <is>
          <t>Ninja Boy</t>
        </is>
      </c>
      <c r="C2467" s="41" t="n"/>
      <c r="D2467" s="41" t="n"/>
      <c r="E2467" s="42" t="inlineStr">
        <is>
          <t>Ninja Boy Lao (Rematch 3)</t>
        </is>
      </c>
      <c r="F2467" s="41" t="n"/>
      <c r="G2467" s="41" t="n"/>
      <c r="H2467" s="41" t="n"/>
      <c r="I2467" s="41" t="n"/>
      <c r="J2467" s="41" t="n"/>
      <c r="K2467" s="41" t="n"/>
      <c r="L2467" s="41" t="n"/>
      <c r="M2467" s="41" t="n"/>
      <c r="N2467" s="41" t="n"/>
      <c r="O2467" s="41" t="n"/>
      <c r="P2467" s="41" t="n"/>
      <c r="Q2467" s="41" t="n"/>
    </row>
    <row r="2468" ht="69" customHeight="1">
      <c r="E2468" s="43">
        <f>IFERROR(_xlfn.IMAGE("https://play.pokemonshowdown.com/sprites/gen5/koffing.png"),"")</f>
        <v/>
      </c>
      <c r="G2468" s="43">
        <f>IFERROR(_xlfn.IMAGE("https://play.pokemonshowdown.com/sprites/gen5/koffing.png"),"")</f>
        <v/>
      </c>
      <c r="I2468" s="43">
        <f>IFERROR(_xlfn.IMAGE("https://play.pokemonshowdown.com/sprites/gen5/koffing.png"),"")</f>
        <v/>
      </c>
      <c r="K2468" s="43">
        <f>IFERROR(_xlfn.IMAGE("https://play.pokemonshowdown.com/sprites/gen5/koffing.png"),"")</f>
        <v/>
      </c>
    </row>
    <row r="2469">
      <c r="E2469" s="45" t="inlineStr">
        <is>
          <t>Lv 30 Koffing</t>
        </is>
      </c>
      <c r="F2469" s="46" t="n"/>
      <c r="G2469" s="45" t="inlineStr">
        <is>
          <t>Lv 30 Koffing</t>
        </is>
      </c>
      <c r="H2469" s="46" t="n"/>
      <c r="I2469" s="45" t="inlineStr">
        <is>
          <t>Lv 30 Koffing</t>
        </is>
      </c>
      <c r="J2469" s="46" t="n"/>
      <c r="K2469" s="45" t="inlineStr">
        <is>
          <t>Lv 32 Koffing</t>
        </is>
      </c>
      <c r="L2469" s="46" t="n"/>
      <c r="Q2469" s="47" t="inlineStr">
        <is>
          <t>Pokémon</t>
        </is>
      </c>
    </row>
    <row r="2470">
      <c r="E2470" s="48" t="inlineStr">
        <is>
          <t>Naughty</t>
        </is>
      </c>
      <c r="F2470" s="48" t="inlineStr">
        <is>
          <t>Levitate</t>
        </is>
      </c>
      <c r="G2470" s="48" t="inlineStr">
        <is>
          <t>Naughty</t>
        </is>
      </c>
      <c r="H2470" s="48" t="inlineStr">
        <is>
          <t>Levitate</t>
        </is>
      </c>
      <c r="I2470" s="48" t="inlineStr">
        <is>
          <t>Naughty</t>
        </is>
      </c>
      <c r="J2470" s="48" t="inlineStr">
        <is>
          <t>Levitate</t>
        </is>
      </c>
      <c r="K2470" s="48" t="inlineStr">
        <is>
          <t>Naughty</t>
        </is>
      </c>
      <c r="L2470" s="48" t="inlineStr">
        <is>
          <t>Levitate</t>
        </is>
      </c>
      <c r="Q2470" s="47" t="inlineStr">
        <is>
          <t>Nature / Ability</t>
        </is>
      </c>
    </row>
    <row r="2471">
      <c r="B2471" s="47" t="inlineStr">
        <is>
          <t>AI Flags:</t>
        </is>
      </c>
      <c r="E2471" s="49" t="inlineStr">
        <is>
          <t>(None)</t>
        </is>
      </c>
      <c r="F2471" s="46" t="n"/>
      <c r="G2471" s="49" t="inlineStr">
        <is>
          <t>(None)</t>
        </is>
      </c>
      <c r="H2471" s="46" t="n"/>
      <c r="I2471" s="49" t="inlineStr">
        <is>
          <t>(None)</t>
        </is>
      </c>
      <c r="J2471" s="46" t="n"/>
      <c r="K2471" s="49" t="inlineStr">
        <is>
          <t>(None)</t>
        </is>
      </c>
      <c r="L2471" s="46" t="n"/>
      <c r="Q2471" s="47" t="inlineStr">
        <is>
          <t>Item</t>
        </is>
      </c>
    </row>
    <row r="2472">
      <c r="B2472" s="44" t="inlineStr">
        <is>
          <t>Smart Trainer</t>
        </is>
      </c>
      <c r="E2472" s="55" t="inlineStr">
        <is>
          <t>Poison Gas</t>
        </is>
      </c>
      <c r="F2472" s="46" t="n"/>
      <c r="G2472" s="55" t="inlineStr">
        <is>
          <t>Poison Gas</t>
        </is>
      </c>
      <c r="H2472" s="46" t="n"/>
      <c r="I2472" s="55" t="inlineStr">
        <is>
          <t>Poison Gas</t>
        </is>
      </c>
      <c r="J2472" s="46" t="n"/>
      <c r="K2472" s="51" t="inlineStr">
        <is>
          <t>Tackle</t>
        </is>
      </c>
      <c r="L2472" s="46" t="n"/>
      <c r="Q2472" s="47" t="inlineStr">
        <is>
          <t>Moves</t>
        </is>
      </c>
    </row>
    <row r="2473">
      <c r="E2473" s="51" t="inlineStr">
        <is>
          <t>Tackle</t>
        </is>
      </c>
      <c r="F2473" s="46" t="n"/>
      <c r="G2473" s="51" t="inlineStr">
        <is>
          <t>Tackle</t>
        </is>
      </c>
      <c r="H2473" s="46" t="n"/>
      <c r="I2473" s="51" t="inlineStr">
        <is>
          <t>Tackle</t>
        </is>
      </c>
      <c r="J2473" s="46" t="n"/>
      <c r="K2473" s="55" t="inlineStr">
        <is>
          <t>Sludge</t>
        </is>
      </c>
      <c r="L2473" s="46" t="n"/>
    </row>
    <row r="2474">
      <c r="E2474" s="55" t="inlineStr">
        <is>
          <t>Sludge</t>
        </is>
      </c>
      <c r="F2474" s="46" t="n"/>
      <c r="G2474" s="55" t="inlineStr">
        <is>
          <t>Sludge</t>
        </is>
      </c>
      <c r="H2474" s="46" t="n"/>
      <c r="I2474" s="55" t="inlineStr">
        <is>
          <t>Sludge</t>
        </is>
      </c>
      <c r="J2474" s="46" t="n"/>
      <c r="K2474" s="56" t="inlineStr">
        <is>
          <t>-</t>
        </is>
      </c>
      <c r="L2474" s="46" t="n"/>
    </row>
    <row r="2475">
      <c r="E2475" s="56" t="inlineStr">
        <is>
          <t>-</t>
        </is>
      </c>
      <c r="F2475" s="46" t="n"/>
      <c r="G2475" s="56" t="inlineStr">
        <is>
          <t>-</t>
        </is>
      </c>
      <c r="H2475" s="46" t="n"/>
      <c r="I2475" s="56" t="inlineStr">
        <is>
          <t>-</t>
        </is>
      </c>
      <c r="J2475" s="46" t="n"/>
      <c r="K2475" s="56" t="inlineStr">
        <is>
          <t>-</t>
        </is>
      </c>
      <c r="L2475" s="46" t="n"/>
    </row>
    <row r="2477" ht="20" customHeight="1">
      <c r="B2477" s="40" t="inlineStr">
        <is>
          <t>Ninja Boy</t>
        </is>
      </c>
      <c r="C2477" s="41" t="n"/>
      <c r="D2477" s="41" t="n"/>
      <c r="E2477" s="42" t="inlineStr">
        <is>
          <t>Ninja Boy Lao (Rematch 4)</t>
        </is>
      </c>
      <c r="F2477" s="41" t="n"/>
      <c r="G2477" s="41" t="n"/>
      <c r="H2477" s="41" t="n"/>
      <c r="I2477" s="41" t="n"/>
      <c r="J2477" s="41" t="n"/>
      <c r="K2477" s="41" t="n"/>
      <c r="L2477" s="41" t="n"/>
      <c r="M2477" s="41" t="n"/>
      <c r="N2477" s="41" t="n"/>
      <c r="O2477" s="41" t="n"/>
      <c r="P2477" s="41" t="n"/>
      <c r="Q2477" s="41" t="n"/>
    </row>
    <row r="2478" ht="69" customHeight="1">
      <c r="E2478" s="43">
        <f>IFERROR(_xlfn.IMAGE("https://play.pokemonshowdown.com/sprites/gen5/koffing.png"),"")</f>
        <v/>
      </c>
      <c r="G2478" s="43">
        <f>IFERROR(_xlfn.IMAGE("https://play.pokemonshowdown.com/sprites/gen5/koffing.png"),"")</f>
        <v/>
      </c>
      <c r="I2478" s="43">
        <f>IFERROR(_xlfn.IMAGE("https://play.pokemonshowdown.com/sprites/gen5/koffing.png"),"")</f>
        <v/>
      </c>
      <c r="K2478" s="43">
        <f>IFERROR(_xlfn.IMAGE("https://play.pokemonshowdown.com/sprites/gen5/weezing.png"),"")</f>
        <v/>
      </c>
    </row>
    <row r="2479">
      <c r="E2479" s="45" t="inlineStr">
        <is>
          <t>Lv 33 Koffing</t>
        </is>
      </c>
      <c r="F2479" s="46" t="n"/>
      <c r="G2479" s="45" t="inlineStr">
        <is>
          <t>Lv 33 Koffing</t>
        </is>
      </c>
      <c r="H2479" s="46" t="n"/>
      <c r="I2479" s="45" t="inlineStr">
        <is>
          <t>Lv 33 Koffing</t>
        </is>
      </c>
      <c r="J2479" s="46" t="n"/>
      <c r="K2479" s="45" t="inlineStr">
        <is>
          <t>Lv 35 Weezing</t>
        </is>
      </c>
      <c r="L2479" s="46" t="n"/>
      <c r="Q2479" s="47" t="inlineStr">
        <is>
          <t>Pokémon</t>
        </is>
      </c>
    </row>
    <row r="2480">
      <c r="E2480" s="48" t="inlineStr">
        <is>
          <t>Naughty</t>
        </is>
      </c>
      <c r="F2480" s="48" t="inlineStr">
        <is>
          <t>Levitate</t>
        </is>
      </c>
      <c r="G2480" s="48" t="inlineStr">
        <is>
          <t>Naughty</t>
        </is>
      </c>
      <c r="H2480" s="48" t="inlineStr">
        <is>
          <t>Levitate</t>
        </is>
      </c>
      <c r="I2480" s="48" t="inlineStr">
        <is>
          <t>Naughty</t>
        </is>
      </c>
      <c r="J2480" s="48" t="inlineStr">
        <is>
          <t>Levitate</t>
        </is>
      </c>
      <c r="K2480" s="48" t="inlineStr">
        <is>
          <t>Naughty</t>
        </is>
      </c>
      <c r="L2480" s="48" t="inlineStr">
        <is>
          <t>Levitate</t>
        </is>
      </c>
      <c r="Q2480" s="47" t="inlineStr">
        <is>
          <t>Nature / Ability</t>
        </is>
      </c>
    </row>
    <row r="2481">
      <c r="B2481" s="47" t="inlineStr">
        <is>
          <t>AI Flags:</t>
        </is>
      </c>
      <c r="E2481" s="49" t="inlineStr">
        <is>
          <t>(None)</t>
        </is>
      </c>
      <c r="F2481" s="46" t="n"/>
      <c r="G2481" s="49" t="inlineStr">
        <is>
          <t>(None)</t>
        </is>
      </c>
      <c r="H2481" s="46" t="n"/>
      <c r="I2481" s="49" t="inlineStr">
        <is>
          <t>(None)</t>
        </is>
      </c>
      <c r="J2481" s="46" t="n"/>
      <c r="K2481" s="49" t="inlineStr">
        <is>
          <t>Smoke Ball</t>
        </is>
      </c>
      <c r="L2481" s="46" t="n"/>
      <c r="Q2481" s="47" t="inlineStr">
        <is>
          <t>Item</t>
        </is>
      </c>
    </row>
    <row r="2482">
      <c r="B2482" s="44" t="inlineStr">
        <is>
          <t>Smart Trainer</t>
        </is>
      </c>
      <c r="E2482" s="55" t="inlineStr">
        <is>
          <t>Poison Gas</t>
        </is>
      </c>
      <c r="F2482" s="46" t="n"/>
      <c r="G2482" s="55" t="inlineStr">
        <is>
          <t>Poison Gas</t>
        </is>
      </c>
      <c r="H2482" s="46" t="n"/>
      <c r="I2482" s="55" t="inlineStr">
        <is>
          <t>Poison Gas</t>
        </is>
      </c>
      <c r="J2482" s="46" t="n"/>
      <c r="K2482" s="51" t="inlineStr">
        <is>
          <t>Tackle</t>
        </is>
      </c>
      <c r="L2482" s="46" t="n"/>
      <c r="Q2482" s="47" t="inlineStr">
        <is>
          <t>Moves</t>
        </is>
      </c>
    </row>
    <row r="2483">
      <c r="E2483" s="51" t="inlineStr">
        <is>
          <t>Tackle</t>
        </is>
      </c>
      <c r="F2483" s="46" t="n"/>
      <c r="G2483" s="51" t="inlineStr">
        <is>
          <t>Tackle</t>
        </is>
      </c>
      <c r="H2483" s="46" t="n"/>
      <c r="I2483" s="51" t="inlineStr">
        <is>
          <t>Tackle</t>
        </is>
      </c>
      <c r="J2483" s="46" t="n"/>
      <c r="K2483" s="55" t="inlineStr">
        <is>
          <t>Sludge</t>
        </is>
      </c>
      <c r="L2483" s="46" t="n"/>
    </row>
    <row r="2484">
      <c r="E2484" s="55" t="inlineStr">
        <is>
          <t>Sludge</t>
        </is>
      </c>
      <c r="F2484" s="46" t="n"/>
      <c r="G2484" s="55" t="inlineStr">
        <is>
          <t>Sludge</t>
        </is>
      </c>
      <c r="H2484" s="46" t="n"/>
      <c r="I2484" s="55" t="inlineStr">
        <is>
          <t>Sludge</t>
        </is>
      </c>
      <c r="J2484" s="46" t="n"/>
      <c r="K2484" s="56" t="inlineStr">
        <is>
          <t>-</t>
        </is>
      </c>
      <c r="L2484" s="46" t="n"/>
    </row>
    <row r="2485">
      <c r="E2485" s="56" t="inlineStr">
        <is>
          <t>-</t>
        </is>
      </c>
      <c r="F2485" s="46" t="n"/>
      <c r="G2485" s="51" t="inlineStr">
        <is>
          <t>Self Destruct</t>
        </is>
      </c>
      <c r="H2485" s="46" t="n"/>
      <c r="I2485" s="51" t="inlineStr">
        <is>
          <t>Self Destruct</t>
        </is>
      </c>
      <c r="J2485" s="46" t="n"/>
      <c r="K2485" s="56" t="inlineStr">
        <is>
          <t>-</t>
        </is>
      </c>
      <c r="L2485" s="46" t="n"/>
    </row>
    <row r="2487" ht="20" customHeight="1">
      <c r="B2487" s="40" t="inlineStr">
        <is>
          <t>Rival</t>
        </is>
      </c>
      <c r="C2487" s="41" t="n"/>
      <c r="D2487" s="41" t="n"/>
      <c r="E2487" s="42" t="inlineStr">
        <is>
          <t>Rival Leaf</t>
        </is>
      </c>
      <c r="F2487" s="41" t="n"/>
      <c r="G2487" s="41" t="n"/>
      <c r="H2487" s="41" t="n"/>
      <c r="I2487" s="41" t="n"/>
      <c r="J2487" s="41" t="n"/>
      <c r="K2487" s="41" t="n"/>
      <c r="L2487" s="41" t="n"/>
      <c r="M2487" s="41" t="n"/>
      <c r="N2487" s="41" t="n"/>
      <c r="O2487" s="41" t="n"/>
      <c r="P2487" s="41" t="n"/>
      <c r="Q2487" s="41" t="n"/>
    </row>
    <row r="2488" ht="69" customHeight="1">
      <c r="E2488" s="43">
        <f>IFERROR(_xlfn.IMAGE("https://play.pokemonshowdown.com/sprites/gen5/bulbasaur.png"),"")</f>
        <v/>
      </c>
    </row>
    <row r="2489">
      <c r="E2489" s="45" t="inlineStr">
        <is>
          <t>Lv 5 Bulbasaur</t>
        </is>
      </c>
      <c r="F2489" s="46" t="n"/>
      <c r="Q2489" s="47" t="inlineStr">
        <is>
          <t>Pokémon</t>
        </is>
      </c>
    </row>
    <row r="2490">
      <c r="E2490" s="48" t="inlineStr">
        <is>
          <t>Modest</t>
        </is>
      </c>
      <c r="F2490" s="48" t="inlineStr">
        <is>
          <t>Overgrow</t>
        </is>
      </c>
      <c r="Q2490" s="47" t="inlineStr">
        <is>
          <t>Nature / Ability</t>
        </is>
      </c>
    </row>
    <row r="2491">
      <c r="B2491" s="47" t="inlineStr">
        <is>
          <t>AI Flags:</t>
        </is>
      </c>
      <c r="E2491" s="49" t="inlineStr">
        <is>
          <t>(None)</t>
        </is>
      </c>
      <c r="F2491" s="46" t="n"/>
      <c r="Q2491" s="47" t="inlineStr">
        <is>
          <t>Item</t>
        </is>
      </c>
    </row>
    <row r="2492">
      <c r="B2492" s="44" t="inlineStr">
        <is>
          <t>UNVERIFIED</t>
        </is>
      </c>
      <c r="E2492" s="55" t="inlineStr">
        <is>
          <t>Poison Sting</t>
        </is>
      </c>
      <c r="F2492" s="46" t="n"/>
      <c r="Q2492" s="47" t="inlineStr">
        <is>
          <t>Moves</t>
        </is>
      </c>
    </row>
    <row r="2493">
      <c r="E2493" s="59" t="inlineStr">
        <is>
          <t>Vine Whip</t>
        </is>
      </c>
      <c r="F2493" s="46" t="n"/>
    </row>
    <row r="2494">
      <c r="E2494" s="56" t="inlineStr">
        <is>
          <t>-</t>
        </is>
      </c>
      <c r="F2494" s="46" t="n"/>
    </row>
    <row r="2495">
      <c r="E2495" s="56" t="inlineStr">
        <is>
          <t>-</t>
        </is>
      </c>
      <c r="F2495" s="46" t="n"/>
    </row>
    <row r="2497" ht="20" customHeight="1">
      <c r="B2497" s="40" t="inlineStr">
        <is>
          <t>Sis And Bro</t>
        </is>
      </c>
      <c r="C2497" s="41" t="n"/>
      <c r="D2497" s="41" t="n"/>
      <c r="E2497" s="42" t="inlineStr">
        <is>
          <t>Sis And Bro Lila &amp; Roy (Rematch 1)</t>
        </is>
      </c>
      <c r="F2497" s="41" t="n"/>
      <c r="G2497" s="41" t="n"/>
      <c r="H2497" s="41" t="n"/>
      <c r="I2497" s="41" t="n"/>
      <c r="J2497" s="41" t="n"/>
      <c r="K2497" s="41" t="n"/>
      <c r="L2497" s="41" t="n"/>
      <c r="M2497" s="41" t="n"/>
      <c r="N2497" s="41" t="n"/>
      <c r="O2497" s="41" t="n"/>
      <c r="P2497" s="41" t="n"/>
      <c r="Q2497" s="41" t="n"/>
    </row>
    <row r="2498" ht="69" customHeight="1">
      <c r="E2498" s="43">
        <f>IFERROR(_xlfn.IMAGE("https://play.pokemonshowdown.com/sprites/gen5/chinchou.png"),"")</f>
        <v/>
      </c>
      <c r="G2498" s="43">
        <f>IFERROR(_xlfn.IMAGE("https://play.pokemonshowdown.com/sprites/gen5/carvanha.png"),"")</f>
        <v/>
      </c>
      <c r="Q2498" s="44" t="inlineStr">
        <is>
          <t>DOUBLE BATTLE</t>
        </is>
      </c>
    </row>
    <row r="2499">
      <c r="E2499" s="45" t="inlineStr">
        <is>
          <t>Lv 42 Chinchou</t>
        </is>
      </c>
      <c r="F2499" s="46" t="n"/>
      <c r="G2499" s="45" t="inlineStr">
        <is>
          <t>Lv 40 Carvanha</t>
        </is>
      </c>
      <c r="H2499" s="46" t="n"/>
      <c r="Q2499" s="47" t="inlineStr">
        <is>
          <t>Pokémon</t>
        </is>
      </c>
    </row>
    <row r="2500">
      <c r="E2500" s="48" t="inlineStr">
        <is>
          <t>Modest</t>
        </is>
      </c>
      <c r="F2500" s="48" t="inlineStr">
        <is>
          <t>Volt Absorb</t>
        </is>
      </c>
      <c r="G2500" s="48" t="inlineStr">
        <is>
          <t>Adamant</t>
        </is>
      </c>
      <c r="H2500" s="48" t="inlineStr">
        <is>
          <t>Rough Skin</t>
        </is>
      </c>
      <c r="Q2500" s="47" t="inlineStr">
        <is>
          <t>Nature / Ability</t>
        </is>
      </c>
    </row>
    <row r="2501">
      <c r="B2501" s="47" t="inlineStr">
        <is>
          <t>AI Flags:</t>
        </is>
      </c>
      <c r="E2501" s="49" t="inlineStr">
        <is>
          <t>(None)</t>
        </is>
      </c>
      <c r="F2501" s="46" t="n"/>
      <c r="G2501" s="49" t="inlineStr">
        <is>
          <t>(None)</t>
        </is>
      </c>
      <c r="H2501" s="46" t="n"/>
      <c r="Q2501" s="47" t="inlineStr">
        <is>
          <t>Item</t>
        </is>
      </c>
    </row>
    <row r="2502">
      <c r="B2502" s="44" t="inlineStr">
        <is>
          <t>Smart Trainer</t>
        </is>
      </c>
      <c r="E2502" s="52" t="inlineStr">
        <is>
          <t>Wild Charge</t>
        </is>
      </c>
      <c r="F2502" s="46" t="n"/>
      <c r="G2502" s="61" t="inlineStr">
        <is>
          <t>Water Pulse</t>
        </is>
      </c>
      <c r="H2502" s="46" t="n"/>
      <c r="Q2502" s="47" t="inlineStr">
        <is>
          <t>Moves</t>
        </is>
      </c>
    </row>
    <row r="2503">
      <c r="E2503" s="51" t="inlineStr">
        <is>
          <t>Flash</t>
        </is>
      </c>
      <c r="F2503" s="46" t="n"/>
      <c r="G2503" s="50" t="inlineStr">
        <is>
          <t>Payback</t>
        </is>
      </c>
      <c r="H2503" s="46" t="n"/>
    </row>
    <row r="2504">
      <c r="E2504" s="54" t="inlineStr">
        <is>
          <t>Signal Beam</t>
        </is>
      </c>
      <c r="F2504" s="46" t="n"/>
      <c r="G2504" s="50" t="inlineStr">
        <is>
          <t>Dark Pulse</t>
        </is>
      </c>
      <c r="H2504" s="46" t="n"/>
    </row>
    <row r="2505">
      <c r="E2505" s="61" t="inlineStr">
        <is>
          <t>Hydro Pump</t>
        </is>
      </c>
      <c r="F2505" s="46" t="n"/>
      <c r="G2505" s="55" t="inlineStr">
        <is>
          <t>Poison Fang</t>
        </is>
      </c>
      <c r="H2505" s="46" t="n"/>
    </row>
    <row r="2507" ht="20" customHeight="1">
      <c r="B2507" s="40" t="inlineStr">
        <is>
          <t>Sis And Bro</t>
        </is>
      </c>
      <c r="C2507" s="41" t="n"/>
      <c r="D2507" s="41" t="n"/>
      <c r="E2507" s="42" t="inlineStr">
        <is>
          <t>Sis And Bro Lila &amp; Roy (Rematch 2)</t>
        </is>
      </c>
      <c r="F2507" s="41" t="n"/>
      <c r="G2507" s="41" t="n"/>
      <c r="H2507" s="41" t="n"/>
      <c r="I2507" s="41" t="n"/>
      <c r="J2507" s="41" t="n"/>
      <c r="K2507" s="41" t="n"/>
      <c r="L2507" s="41" t="n"/>
      <c r="M2507" s="41" t="n"/>
      <c r="N2507" s="41" t="n"/>
      <c r="O2507" s="41" t="n"/>
      <c r="P2507" s="41" t="n"/>
      <c r="Q2507" s="41" t="n"/>
    </row>
    <row r="2508" ht="69" customHeight="1">
      <c r="E2508" s="43">
        <f>IFERROR(_xlfn.IMAGE("https://play.pokemonshowdown.com/sprites/gen5/lanturn.png"),"")</f>
        <v/>
      </c>
      <c r="G2508" s="43">
        <f>IFERROR(_xlfn.IMAGE("https://play.pokemonshowdown.com/sprites/gen5/carvanha.png"),"")</f>
        <v/>
      </c>
      <c r="Q2508" s="44" t="inlineStr">
        <is>
          <t>DOUBLE BATTLE</t>
        </is>
      </c>
    </row>
    <row r="2509">
      <c r="E2509" s="45" t="inlineStr">
        <is>
          <t>Lv 45 Lanturn</t>
        </is>
      </c>
      <c r="F2509" s="46" t="n"/>
      <c r="G2509" s="45" t="inlineStr">
        <is>
          <t>Lv 43 Carvanha</t>
        </is>
      </c>
      <c r="H2509" s="46" t="n"/>
      <c r="Q2509" s="47" t="inlineStr">
        <is>
          <t>Pokémon</t>
        </is>
      </c>
    </row>
    <row r="2510">
      <c r="E2510" s="48" t="inlineStr">
        <is>
          <t>Modest</t>
        </is>
      </c>
      <c r="F2510" s="48" t="inlineStr">
        <is>
          <t>Volt Absorb</t>
        </is>
      </c>
      <c r="G2510" s="48" t="inlineStr">
        <is>
          <t>Adamant</t>
        </is>
      </c>
      <c r="H2510" s="48" t="inlineStr">
        <is>
          <t>Rough Skin</t>
        </is>
      </c>
      <c r="Q2510" s="47" t="inlineStr">
        <is>
          <t>Nature / Ability</t>
        </is>
      </c>
    </row>
    <row r="2511">
      <c r="B2511" s="47" t="inlineStr">
        <is>
          <t>AI Flags:</t>
        </is>
      </c>
      <c r="E2511" s="49" t="inlineStr">
        <is>
          <t>(None)</t>
        </is>
      </c>
      <c r="F2511" s="46" t="n"/>
      <c r="G2511" s="49" t="inlineStr">
        <is>
          <t>(None)</t>
        </is>
      </c>
      <c r="H2511" s="46" t="n"/>
      <c r="Q2511" s="47" t="inlineStr">
        <is>
          <t>Item</t>
        </is>
      </c>
    </row>
    <row r="2512">
      <c r="B2512" s="44" t="inlineStr">
        <is>
          <t>Smart Trainer</t>
        </is>
      </c>
      <c r="E2512" s="51" t="inlineStr">
        <is>
          <t>Flash</t>
        </is>
      </c>
      <c r="F2512" s="46" t="n"/>
      <c r="G2512" s="61" t="inlineStr">
        <is>
          <t>Water Pulse</t>
        </is>
      </c>
      <c r="H2512" s="46" t="n"/>
      <c r="Q2512" s="47" t="inlineStr">
        <is>
          <t>Moves</t>
        </is>
      </c>
    </row>
    <row r="2513">
      <c r="E2513" s="51" t="inlineStr">
        <is>
          <t>Attract</t>
        </is>
      </c>
      <c r="F2513" s="46" t="n"/>
      <c r="G2513" s="50" t="inlineStr">
        <is>
          <t>Payback</t>
        </is>
      </c>
      <c r="H2513" s="46" t="n"/>
    </row>
    <row r="2514">
      <c r="E2514" s="61" t="inlineStr">
        <is>
          <t>Brine</t>
        </is>
      </c>
      <c r="F2514" s="46" t="n"/>
      <c r="G2514" s="50" t="inlineStr">
        <is>
          <t>Dark Pulse</t>
        </is>
      </c>
      <c r="H2514" s="46" t="n"/>
    </row>
    <row r="2515">
      <c r="E2515" s="52" t="inlineStr">
        <is>
          <t>Shock Wave</t>
        </is>
      </c>
      <c r="F2515" s="46" t="n"/>
      <c r="G2515" s="55" t="inlineStr">
        <is>
          <t>Poison Fang</t>
        </is>
      </c>
      <c r="H2515" s="46" t="n"/>
    </row>
    <row r="2517" ht="20" customHeight="1">
      <c r="B2517" s="40" t="inlineStr">
        <is>
          <t>Sis And Bro</t>
        </is>
      </c>
      <c r="C2517" s="41" t="n"/>
      <c r="D2517" s="41" t="n"/>
      <c r="E2517" s="42" t="inlineStr">
        <is>
          <t>Sis And Bro Lila &amp; Roy (Rematch 3)</t>
        </is>
      </c>
      <c r="F2517" s="41" t="n"/>
      <c r="G2517" s="41" t="n"/>
      <c r="H2517" s="41" t="n"/>
      <c r="I2517" s="41" t="n"/>
      <c r="J2517" s="41" t="n"/>
      <c r="K2517" s="41" t="n"/>
      <c r="L2517" s="41" t="n"/>
      <c r="M2517" s="41" t="n"/>
      <c r="N2517" s="41" t="n"/>
      <c r="O2517" s="41" t="n"/>
      <c r="P2517" s="41" t="n"/>
      <c r="Q2517" s="41" t="n"/>
    </row>
    <row r="2518" ht="69" customHeight="1">
      <c r="E2518" s="43">
        <f>IFERROR(_xlfn.IMAGE("https://play.pokemonshowdown.com/sprites/gen5/lanturn.png"),"")</f>
        <v/>
      </c>
      <c r="G2518" s="43">
        <f>IFERROR(_xlfn.IMAGE("https://play.pokemonshowdown.com/sprites/gen5/sharpedo.png"),"")</f>
        <v/>
      </c>
      <c r="Q2518" s="44" t="inlineStr">
        <is>
          <t>DOUBLE BATTLE</t>
        </is>
      </c>
    </row>
    <row r="2519">
      <c r="E2519" s="45" t="inlineStr">
        <is>
          <t>Lv 48 Lanturn</t>
        </is>
      </c>
      <c r="F2519" s="46" t="n"/>
      <c r="G2519" s="45" t="inlineStr">
        <is>
          <t>Lv 46 Sharpedo</t>
        </is>
      </c>
      <c r="H2519" s="46" t="n"/>
      <c r="Q2519" s="47" t="inlineStr">
        <is>
          <t>Pokémon</t>
        </is>
      </c>
    </row>
    <row r="2520">
      <c r="E2520" s="48" t="inlineStr">
        <is>
          <t>Modest</t>
        </is>
      </c>
      <c r="F2520" s="48" t="inlineStr">
        <is>
          <t>Volt Absorb</t>
        </is>
      </c>
      <c r="G2520" s="48" t="inlineStr">
        <is>
          <t>Jolly</t>
        </is>
      </c>
      <c r="H2520" s="48" t="inlineStr">
        <is>
          <t>Tinted Lens</t>
        </is>
      </c>
      <c r="Q2520" s="47" t="inlineStr">
        <is>
          <t>Nature / Ability</t>
        </is>
      </c>
    </row>
    <row r="2521">
      <c r="B2521" s="47" t="inlineStr">
        <is>
          <t>AI Flags:</t>
        </is>
      </c>
      <c r="E2521" s="49" t="inlineStr">
        <is>
          <t>(None)</t>
        </is>
      </c>
      <c r="F2521" s="46" t="n"/>
      <c r="G2521" s="49" t="inlineStr">
        <is>
          <t>(None)</t>
        </is>
      </c>
      <c r="H2521" s="46" t="n"/>
      <c r="Q2521" s="47" t="inlineStr">
        <is>
          <t>Item</t>
        </is>
      </c>
    </row>
    <row r="2522">
      <c r="B2522" s="44" t="inlineStr">
        <is>
          <t>Smart Trainer</t>
        </is>
      </c>
      <c r="E2522" s="51" t="inlineStr">
        <is>
          <t>Attract</t>
        </is>
      </c>
      <c r="F2522" s="46" t="n"/>
      <c r="G2522" s="51" t="inlineStr">
        <is>
          <t>Hyper Fang</t>
        </is>
      </c>
      <c r="H2522" s="46" t="n"/>
      <c r="Q2522" s="47" t="inlineStr">
        <is>
          <t>Moves</t>
        </is>
      </c>
    </row>
    <row r="2523">
      <c r="E2523" s="61" t="inlineStr">
        <is>
          <t>Brine</t>
        </is>
      </c>
      <c r="F2523" s="46" t="n"/>
      <c r="G2523" s="61" t="inlineStr">
        <is>
          <t>Water Pulse</t>
        </is>
      </c>
      <c r="H2523" s="46" t="n"/>
    </row>
    <row r="2524">
      <c r="E2524" s="52" t="inlineStr">
        <is>
          <t>Shock Wave</t>
        </is>
      </c>
      <c r="F2524" s="46" t="n"/>
      <c r="G2524" s="50" t="inlineStr">
        <is>
          <t>Pursuit</t>
        </is>
      </c>
      <c r="H2524" s="46" t="n"/>
    </row>
    <row r="2525">
      <c r="E2525" s="54" t="inlineStr">
        <is>
          <t>Signal Beam</t>
        </is>
      </c>
      <c r="F2525" s="46" t="n"/>
      <c r="G2525" s="50" t="inlineStr">
        <is>
          <t>Crunch</t>
        </is>
      </c>
      <c r="H2525" s="46" t="n"/>
    </row>
    <row r="2527" ht="20" customHeight="1">
      <c r="B2527" s="40" t="inlineStr">
        <is>
          <t>Sis And Bro</t>
        </is>
      </c>
      <c r="C2527" s="41" t="n"/>
      <c r="D2527" s="41" t="n"/>
      <c r="E2527" s="42" t="inlineStr">
        <is>
          <t>Sis And Bro Lila &amp; Roy (Rematch 4)</t>
        </is>
      </c>
      <c r="F2527" s="41" t="n"/>
      <c r="G2527" s="41" t="n"/>
      <c r="H2527" s="41" t="n"/>
      <c r="I2527" s="41" t="n"/>
      <c r="J2527" s="41" t="n"/>
      <c r="K2527" s="41" t="n"/>
      <c r="L2527" s="41" t="n"/>
      <c r="M2527" s="41" t="n"/>
      <c r="N2527" s="41" t="n"/>
      <c r="O2527" s="41" t="n"/>
      <c r="P2527" s="41" t="n"/>
      <c r="Q2527" s="41" t="n"/>
    </row>
    <row r="2528" ht="69" customHeight="1">
      <c r="E2528" s="43">
        <f>IFERROR(_xlfn.IMAGE("https://play.pokemonshowdown.com/sprites/gen5/lanturn.png"),"")</f>
        <v/>
      </c>
      <c r="G2528" s="43">
        <f>IFERROR(_xlfn.IMAGE("https://play.pokemonshowdown.com/sprites/gen5/sharpedo.png"),"")</f>
        <v/>
      </c>
      <c r="Q2528" s="44" t="inlineStr">
        <is>
          <t>DOUBLE BATTLE</t>
        </is>
      </c>
    </row>
    <row r="2529">
      <c r="E2529" s="45" t="inlineStr">
        <is>
          <t>Lv 51 Lanturn</t>
        </is>
      </c>
      <c r="F2529" s="46" t="n"/>
      <c r="G2529" s="45" t="inlineStr">
        <is>
          <t>Lv 49 Sharpedo</t>
        </is>
      </c>
      <c r="H2529" s="46" t="n"/>
      <c r="Q2529" s="47" t="inlineStr">
        <is>
          <t>Pokémon</t>
        </is>
      </c>
    </row>
    <row r="2530">
      <c r="E2530" s="48" t="inlineStr">
        <is>
          <t>Modest</t>
        </is>
      </c>
      <c r="F2530" s="48" t="inlineStr">
        <is>
          <t>Volt Absorb</t>
        </is>
      </c>
      <c r="G2530" s="48" t="inlineStr">
        <is>
          <t>Jolly</t>
        </is>
      </c>
      <c r="H2530" s="48" t="inlineStr">
        <is>
          <t>Tinted Lens</t>
        </is>
      </c>
      <c r="Q2530" s="47" t="inlineStr">
        <is>
          <t>Nature / Ability</t>
        </is>
      </c>
    </row>
    <row r="2531">
      <c r="B2531" s="47" t="inlineStr">
        <is>
          <t>AI Flags:</t>
        </is>
      </c>
      <c r="E2531" s="49" t="inlineStr">
        <is>
          <t>(None)</t>
        </is>
      </c>
      <c r="F2531" s="46" t="n"/>
      <c r="G2531" s="49" t="inlineStr">
        <is>
          <t>(None)</t>
        </is>
      </c>
      <c r="H2531" s="46" t="n"/>
      <c r="Q2531" s="47" t="inlineStr">
        <is>
          <t>Item</t>
        </is>
      </c>
    </row>
    <row r="2532">
      <c r="B2532" s="44" t="inlineStr">
        <is>
          <t>Smart Trainer</t>
        </is>
      </c>
      <c r="E2532" s="51" t="inlineStr">
        <is>
          <t>Attract</t>
        </is>
      </c>
      <c r="F2532" s="46" t="n"/>
      <c r="G2532" s="51" t="inlineStr">
        <is>
          <t>Hyper Fang</t>
        </is>
      </c>
      <c r="H2532" s="46" t="n"/>
      <c r="Q2532" s="47" t="inlineStr">
        <is>
          <t>Moves</t>
        </is>
      </c>
    </row>
    <row r="2533">
      <c r="E2533" s="61" t="inlineStr">
        <is>
          <t>Brine</t>
        </is>
      </c>
      <c r="F2533" s="46" t="n"/>
      <c r="G2533" s="61" t="inlineStr">
        <is>
          <t>Water Pulse</t>
        </is>
      </c>
      <c r="H2533" s="46" t="n"/>
    </row>
    <row r="2534">
      <c r="E2534" s="52" t="inlineStr">
        <is>
          <t>Shock Wave</t>
        </is>
      </c>
      <c r="F2534" s="46" t="n"/>
      <c r="G2534" s="50" t="inlineStr">
        <is>
          <t>Pursuit</t>
        </is>
      </c>
      <c r="H2534" s="46" t="n"/>
    </row>
    <row r="2535">
      <c r="E2535" s="54" t="inlineStr">
        <is>
          <t>Signal Beam</t>
        </is>
      </c>
      <c r="F2535" s="46" t="n"/>
      <c r="G2535" s="50" t="inlineStr">
        <is>
          <t>Crunch</t>
        </is>
      </c>
      <c r="H2535" s="46" t="n"/>
    </row>
    <row r="2537" ht="20" customHeight="1">
      <c r="B2537" s="40" t="inlineStr">
        <is>
          <t>Tuber F</t>
        </is>
      </c>
      <c r="C2537" s="41" t="n"/>
      <c r="D2537" s="41" t="n"/>
      <c r="E2537" s="42" t="inlineStr">
        <is>
          <t>Tuber F Lola (Rematch 1)</t>
        </is>
      </c>
      <c r="F2537" s="41" t="n"/>
      <c r="G2537" s="41" t="n"/>
      <c r="H2537" s="41" t="n"/>
      <c r="I2537" s="41" t="n"/>
      <c r="J2537" s="41" t="n"/>
      <c r="K2537" s="41" t="n"/>
      <c r="L2537" s="41" t="n"/>
      <c r="M2537" s="41" t="n"/>
      <c r="N2537" s="41" t="n"/>
      <c r="O2537" s="41" t="n"/>
      <c r="P2537" s="41" t="n"/>
      <c r="Q2537" s="41" t="n"/>
    </row>
    <row r="2538" ht="69" customHeight="1">
      <c r="E2538" s="43">
        <f>IFERROR(_xlfn.IMAGE("https://play.pokemonshowdown.com/sprites/gen5/marill.png"),"")</f>
        <v/>
      </c>
      <c r="G2538" s="43">
        <f>IFERROR(_xlfn.IMAGE("https://play.pokemonshowdown.com/sprites/gen5/marill.png"),"")</f>
        <v/>
      </c>
    </row>
    <row r="2539">
      <c r="E2539" s="45" t="inlineStr">
        <is>
          <t>Lv 26 Marill</t>
        </is>
      </c>
      <c r="F2539" s="46" t="n"/>
      <c r="G2539" s="45" t="inlineStr">
        <is>
          <t>Lv 26 Marill</t>
        </is>
      </c>
      <c r="H2539" s="46" t="n"/>
      <c r="Q2539" s="47" t="inlineStr">
        <is>
          <t>Pokémon</t>
        </is>
      </c>
    </row>
    <row r="2540">
      <c r="E2540" s="48" t="inlineStr">
        <is>
          <t>Adamant</t>
        </is>
      </c>
      <c r="F2540" s="48" t="inlineStr">
        <is>
          <t>Huge Power</t>
        </is>
      </c>
      <c r="G2540" s="48" t="inlineStr">
        <is>
          <t>Adamant</t>
        </is>
      </c>
      <c r="H2540" s="48" t="inlineStr">
        <is>
          <t>Huge Power</t>
        </is>
      </c>
      <c r="Q2540" s="47" t="inlineStr">
        <is>
          <t>Nature / Ability</t>
        </is>
      </c>
    </row>
    <row r="2541">
      <c r="B2541" s="47" t="inlineStr">
        <is>
          <t>AI Flags:</t>
        </is>
      </c>
      <c r="E2541" s="49" t="inlineStr">
        <is>
          <t>(None)</t>
        </is>
      </c>
      <c r="F2541" s="46" t="n"/>
      <c r="G2541" s="49" t="inlineStr">
        <is>
          <t>(None)</t>
        </is>
      </c>
      <c r="H2541" s="46" t="n"/>
      <c r="Q2541" s="47" t="inlineStr">
        <is>
          <t>Item</t>
        </is>
      </c>
    </row>
    <row r="2542">
      <c r="B2542" s="44" t="inlineStr">
        <is>
          <t>Smart Trainer</t>
        </is>
      </c>
      <c r="E2542" s="61" t="inlineStr">
        <is>
          <t>Water Gun</t>
        </is>
      </c>
      <c r="F2542" s="46" t="n"/>
      <c r="G2542" s="61" t="inlineStr">
        <is>
          <t>Water Gun</t>
        </is>
      </c>
      <c r="H2542" s="46" t="n"/>
      <c r="Q2542" s="47" t="inlineStr">
        <is>
          <t>Moves</t>
        </is>
      </c>
    </row>
    <row r="2543">
      <c r="E2543" s="51" t="inlineStr">
        <is>
          <t>Pound</t>
        </is>
      </c>
      <c r="F2543" s="46" t="n"/>
      <c r="G2543" s="51" t="inlineStr">
        <is>
          <t>Pound</t>
        </is>
      </c>
      <c r="H2543" s="46" t="n"/>
    </row>
    <row r="2544">
      <c r="E2544" s="61" t="inlineStr">
        <is>
          <t>Bubble Beam</t>
        </is>
      </c>
      <c r="F2544" s="46" t="n"/>
      <c r="G2544" s="61" t="inlineStr">
        <is>
          <t>Bubble Beam</t>
        </is>
      </c>
      <c r="H2544" s="46" t="n"/>
    </row>
    <row r="2545">
      <c r="E2545" s="65" t="inlineStr">
        <is>
          <t>Brick Break</t>
        </is>
      </c>
      <c r="F2545" s="46" t="n"/>
      <c r="G2545" s="65" t="inlineStr">
        <is>
          <t>Brick Break</t>
        </is>
      </c>
      <c r="H2545" s="46" t="n"/>
    </row>
    <row r="2547" ht="20" customHeight="1">
      <c r="B2547" s="40" t="inlineStr">
        <is>
          <t>Tuber F</t>
        </is>
      </c>
      <c r="C2547" s="41" t="n"/>
      <c r="D2547" s="41" t="n"/>
      <c r="E2547" s="42" t="inlineStr">
        <is>
          <t>Tuber F Lola (Rematch 2)</t>
        </is>
      </c>
      <c r="F2547" s="41" t="n"/>
      <c r="G2547" s="41" t="n"/>
      <c r="H2547" s="41" t="n"/>
      <c r="I2547" s="41" t="n"/>
      <c r="J2547" s="41" t="n"/>
      <c r="K2547" s="41" t="n"/>
      <c r="L2547" s="41" t="n"/>
      <c r="M2547" s="41" t="n"/>
      <c r="N2547" s="41" t="n"/>
      <c r="O2547" s="41" t="n"/>
      <c r="P2547" s="41" t="n"/>
      <c r="Q2547" s="41" t="n"/>
    </row>
    <row r="2548" ht="69" customHeight="1">
      <c r="E2548" s="43">
        <f>IFERROR(_xlfn.IMAGE("https://play.pokemonshowdown.com/sprites/gen5/marill.png"),"")</f>
        <v/>
      </c>
      <c r="G2548" s="43">
        <f>IFERROR(_xlfn.IMAGE("https://play.pokemonshowdown.com/sprites/gen5/marill.png"),"")</f>
        <v/>
      </c>
    </row>
    <row r="2549">
      <c r="E2549" s="45" t="inlineStr">
        <is>
          <t>Lv 29 Marill</t>
        </is>
      </c>
      <c r="F2549" s="46" t="n"/>
      <c r="G2549" s="45" t="inlineStr">
        <is>
          <t>Lv 29 Marill</t>
        </is>
      </c>
      <c r="H2549" s="46" t="n"/>
      <c r="Q2549" s="47" t="inlineStr">
        <is>
          <t>Pokémon</t>
        </is>
      </c>
    </row>
    <row r="2550">
      <c r="E2550" s="48" t="inlineStr">
        <is>
          <t>Adamant</t>
        </is>
      </c>
      <c r="F2550" s="48" t="inlineStr">
        <is>
          <t>Huge Power</t>
        </is>
      </c>
      <c r="G2550" s="48" t="inlineStr">
        <is>
          <t>Adamant</t>
        </is>
      </c>
      <c r="H2550" s="48" t="inlineStr">
        <is>
          <t>Huge Power</t>
        </is>
      </c>
      <c r="Q2550" s="47" t="inlineStr">
        <is>
          <t>Nature / Ability</t>
        </is>
      </c>
    </row>
    <row r="2551">
      <c r="B2551" s="47" t="inlineStr">
        <is>
          <t>AI Flags:</t>
        </is>
      </c>
      <c r="E2551" s="49" t="inlineStr">
        <is>
          <t>(None)</t>
        </is>
      </c>
      <c r="F2551" s="46" t="n"/>
      <c r="G2551" s="49" t="inlineStr">
        <is>
          <t>(None)</t>
        </is>
      </c>
      <c r="H2551" s="46" t="n"/>
      <c r="Q2551" s="47" t="inlineStr">
        <is>
          <t>Item</t>
        </is>
      </c>
    </row>
    <row r="2552">
      <c r="B2552" s="44" t="inlineStr">
        <is>
          <t>Smart Trainer</t>
        </is>
      </c>
      <c r="E2552" s="51" t="inlineStr">
        <is>
          <t>Pound</t>
        </is>
      </c>
      <c r="F2552" s="46" t="n"/>
      <c r="G2552" s="51" t="inlineStr">
        <is>
          <t>Pound</t>
        </is>
      </c>
      <c r="H2552" s="46" t="n"/>
      <c r="Q2552" s="47" t="inlineStr">
        <is>
          <t>Moves</t>
        </is>
      </c>
    </row>
    <row r="2553">
      <c r="E2553" s="61" t="inlineStr">
        <is>
          <t>Bubble Beam</t>
        </is>
      </c>
      <c r="F2553" s="46" t="n"/>
      <c r="G2553" s="61" t="inlineStr">
        <is>
          <t>Bubble Beam</t>
        </is>
      </c>
      <c r="H2553" s="46" t="n"/>
    </row>
    <row r="2554">
      <c r="E2554" s="65" t="inlineStr">
        <is>
          <t>Brick Break</t>
        </is>
      </c>
      <c r="F2554" s="46" t="n"/>
      <c r="G2554" s="65" t="inlineStr">
        <is>
          <t>Brick Break</t>
        </is>
      </c>
      <c r="H2554" s="46" t="n"/>
    </row>
    <row r="2555">
      <c r="E2555" s="51" t="inlineStr">
        <is>
          <t>Body Slam</t>
        </is>
      </c>
      <c r="F2555" s="46" t="n"/>
      <c r="G2555" s="51" t="inlineStr">
        <is>
          <t>Body Slam</t>
        </is>
      </c>
      <c r="H2555" s="46" t="n"/>
    </row>
    <row r="2557" ht="20" customHeight="1">
      <c r="B2557" s="40" t="inlineStr">
        <is>
          <t>Tuber F</t>
        </is>
      </c>
      <c r="C2557" s="41" t="n"/>
      <c r="D2557" s="41" t="n"/>
      <c r="E2557" s="42" t="inlineStr">
        <is>
          <t>Tuber F Lola (Rematch 3)</t>
        </is>
      </c>
      <c r="F2557" s="41" t="n"/>
      <c r="G2557" s="41" t="n"/>
      <c r="H2557" s="41" t="n"/>
      <c r="I2557" s="41" t="n"/>
      <c r="J2557" s="41" t="n"/>
      <c r="K2557" s="41" t="n"/>
      <c r="L2557" s="41" t="n"/>
      <c r="M2557" s="41" t="n"/>
      <c r="N2557" s="41" t="n"/>
      <c r="O2557" s="41" t="n"/>
      <c r="P2557" s="41" t="n"/>
      <c r="Q2557" s="41" t="n"/>
    </row>
    <row r="2558" ht="69" customHeight="1">
      <c r="E2558" s="43">
        <f>IFERROR(_xlfn.IMAGE("https://play.pokemonshowdown.com/sprites/gen5/marill.png"),"")</f>
        <v/>
      </c>
      <c r="G2558" s="43">
        <f>IFERROR(_xlfn.IMAGE("https://play.pokemonshowdown.com/sprites/gen5/marill.png"),"")</f>
        <v/>
      </c>
    </row>
    <row r="2559">
      <c r="E2559" s="45" t="inlineStr">
        <is>
          <t>Lv 32 Marill</t>
        </is>
      </c>
      <c r="F2559" s="46" t="n"/>
      <c r="G2559" s="45" t="inlineStr">
        <is>
          <t>Lv 32 Marill</t>
        </is>
      </c>
      <c r="H2559" s="46" t="n"/>
      <c r="Q2559" s="47" t="inlineStr">
        <is>
          <t>Pokémon</t>
        </is>
      </c>
    </row>
    <row r="2560">
      <c r="E2560" s="48" t="inlineStr">
        <is>
          <t>Adamant</t>
        </is>
      </c>
      <c r="F2560" s="48" t="inlineStr">
        <is>
          <t>Huge Power</t>
        </is>
      </c>
      <c r="G2560" s="48" t="inlineStr">
        <is>
          <t>Adamant</t>
        </is>
      </c>
      <c r="H2560" s="48" t="inlineStr">
        <is>
          <t>Huge Power</t>
        </is>
      </c>
      <c r="Q2560" s="47" t="inlineStr">
        <is>
          <t>Nature / Ability</t>
        </is>
      </c>
    </row>
    <row r="2561">
      <c r="B2561" s="47" t="inlineStr">
        <is>
          <t>AI Flags:</t>
        </is>
      </c>
      <c r="E2561" s="49" t="inlineStr">
        <is>
          <t>(None)</t>
        </is>
      </c>
      <c r="F2561" s="46" t="n"/>
      <c r="G2561" s="49" t="inlineStr">
        <is>
          <t>(None)</t>
        </is>
      </c>
      <c r="H2561" s="46" t="n"/>
      <c r="Q2561" s="47" t="inlineStr">
        <is>
          <t>Item</t>
        </is>
      </c>
    </row>
    <row r="2562">
      <c r="B2562" s="44" t="inlineStr">
        <is>
          <t>Smart Trainer</t>
        </is>
      </c>
      <c r="E2562" s="51" t="inlineStr">
        <is>
          <t>Pound</t>
        </is>
      </c>
      <c r="F2562" s="46" t="n"/>
      <c r="G2562" s="51" t="inlineStr">
        <is>
          <t>Pound</t>
        </is>
      </c>
      <c r="H2562" s="46" t="n"/>
      <c r="Q2562" s="47" t="inlineStr">
        <is>
          <t>Moves</t>
        </is>
      </c>
    </row>
    <row r="2563">
      <c r="E2563" s="61" t="inlineStr">
        <is>
          <t>Bubble Beam</t>
        </is>
      </c>
      <c r="F2563" s="46" t="n"/>
      <c r="G2563" s="61" t="inlineStr">
        <is>
          <t>Bubble Beam</t>
        </is>
      </c>
      <c r="H2563" s="46" t="n"/>
    </row>
    <row r="2564">
      <c r="E2564" s="65" t="inlineStr">
        <is>
          <t>Brick Break</t>
        </is>
      </c>
      <c r="F2564" s="46" t="n"/>
      <c r="G2564" s="65" t="inlineStr">
        <is>
          <t>Brick Break</t>
        </is>
      </c>
      <c r="H2564" s="46" t="n"/>
    </row>
    <row r="2565">
      <c r="E2565" s="51" t="inlineStr">
        <is>
          <t>Body Slam</t>
        </is>
      </c>
      <c r="F2565" s="46" t="n"/>
      <c r="G2565" s="51" t="inlineStr">
        <is>
          <t>Body Slam</t>
        </is>
      </c>
      <c r="H2565" s="46" t="n"/>
    </row>
    <row r="2567" ht="20" customHeight="1">
      <c r="B2567" s="40" t="inlineStr">
        <is>
          <t>Tuber F</t>
        </is>
      </c>
      <c r="C2567" s="41" t="n"/>
      <c r="D2567" s="41" t="n"/>
      <c r="E2567" s="42" t="inlineStr">
        <is>
          <t>Tuber F Lola (Rematch 4)</t>
        </is>
      </c>
      <c r="F2567" s="41" t="n"/>
      <c r="G2567" s="41" t="n"/>
      <c r="H2567" s="41" t="n"/>
      <c r="I2567" s="41" t="n"/>
      <c r="J2567" s="41" t="n"/>
      <c r="K2567" s="41" t="n"/>
      <c r="L2567" s="41" t="n"/>
      <c r="M2567" s="41" t="n"/>
      <c r="N2567" s="41" t="n"/>
      <c r="O2567" s="41" t="n"/>
      <c r="P2567" s="41" t="n"/>
      <c r="Q2567" s="41" t="n"/>
    </row>
    <row r="2568" ht="69" customHeight="1">
      <c r="E2568" s="43">
        <f>IFERROR(_xlfn.IMAGE("https://play.pokemonshowdown.com/sprites/gen5/azumarill.png"),"")</f>
        <v/>
      </c>
      <c r="G2568" s="43">
        <f>IFERROR(_xlfn.IMAGE("https://play.pokemonshowdown.com/sprites/gen5/azumarill.png"),"")</f>
        <v/>
      </c>
    </row>
    <row r="2569">
      <c r="E2569" s="45" t="inlineStr">
        <is>
          <t>Lv 35 Azumarill</t>
        </is>
      </c>
      <c r="F2569" s="46" t="n"/>
      <c r="G2569" s="45" t="inlineStr">
        <is>
          <t>Lv 35 Azumarill</t>
        </is>
      </c>
      <c r="H2569" s="46" t="n"/>
      <c r="Q2569" s="47" t="inlineStr">
        <is>
          <t>Pokémon</t>
        </is>
      </c>
    </row>
    <row r="2570">
      <c r="E2570" s="48" t="inlineStr">
        <is>
          <t>Adamant</t>
        </is>
      </c>
      <c r="F2570" s="48" t="inlineStr">
        <is>
          <t>Huge Power</t>
        </is>
      </c>
      <c r="G2570" s="48" t="inlineStr">
        <is>
          <t>Adamant</t>
        </is>
      </c>
      <c r="H2570" s="48" t="inlineStr">
        <is>
          <t>Huge Power</t>
        </is>
      </c>
      <c r="Q2570" s="47" t="inlineStr">
        <is>
          <t>Nature / Ability</t>
        </is>
      </c>
    </row>
    <row r="2571">
      <c r="B2571" s="47" t="inlineStr">
        <is>
          <t>AI Flags:</t>
        </is>
      </c>
      <c r="E2571" s="49" t="inlineStr">
        <is>
          <t>(None)</t>
        </is>
      </c>
      <c r="F2571" s="46" t="n"/>
      <c r="G2571" s="49" t="inlineStr">
        <is>
          <t>(None)</t>
        </is>
      </c>
      <c r="H2571" s="46" t="n"/>
      <c r="Q2571" s="47" t="inlineStr">
        <is>
          <t>Item</t>
        </is>
      </c>
    </row>
    <row r="2572">
      <c r="B2572" s="44" t="inlineStr">
        <is>
          <t>Smart Trainer</t>
        </is>
      </c>
      <c r="E2572" s="65" t="inlineStr">
        <is>
          <t>Brick Break</t>
        </is>
      </c>
      <c r="F2572" s="46" t="n"/>
      <c r="G2572" s="65" t="inlineStr">
        <is>
          <t>Brick Break</t>
        </is>
      </c>
      <c r="H2572" s="46" t="n"/>
      <c r="Q2572" s="47" t="inlineStr">
        <is>
          <t>Moves</t>
        </is>
      </c>
    </row>
    <row r="2573">
      <c r="E2573" s="61" t="inlineStr">
        <is>
          <t>Bubble Beam</t>
        </is>
      </c>
      <c r="F2573" s="46" t="n"/>
      <c r="G2573" s="61" t="inlineStr">
        <is>
          <t>Bubble Beam</t>
        </is>
      </c>
      <c r="H2573" s="46" t="n"/>
    </row>
    <row r="2574">
      <c r="E2574" s="51" t="inlineStr">
        <is>
          <t>Body Slam</t>
        </is>
      </c>
      <c r="F2574" s="46" t="n"/>
      <c r="G2574" s="51" t="inlineStr">
        <is>
          <t>Body Slam</t>
        </is>
      </c>
      <c r="H2574" s="46" t="n"/>
    </row>
    <row r="2575">
      <c r="E2575" s="66" t="inlineStr">
        <is>
          <t>Iron Tail</t>
        </is>
      </c>
      <c r="F2575" s="46" t="n"/>
      <c r="G2575" s="66" t="inlineStr">
        <is>
          <t>Iron Tail</t>
        </is>
      </c>
      <c r="H2575" s="46" t="n"/>
    </row>
    <row r="2577" ht="20" customHeight="1">
      <c r="B2577" s="40" t="inlineStr">
        <is>
          <t>Hiker</t>
        </is>
      </c>
      <c r="C2577" s="41" t="n"/>
      <c r="D2577" s="41" t="n"/>
      <c r="E2577" s="42" t="inlineStr">
        <is>
          <t>Hiker Lucas (Rematch 1)</t>
        </is>
      </c>
      <c r="F2577" s="41" t="n"/>
      <c r="G2577" s="41" t="n"/>
      <c r="H2577" s="41" t="n"/>
      <c r="I2577" s="41" t="n"/>
      <c r="J2577" s="41" t="n"/>
      <c r="K2577" s="41" t="n"/>
      <c r="L2577" s="41" t="n"/>
      <c r="M2577" s="41" t="n"/>
      <c r="N2577" s="41" t="n"/>
      <c r="O2577" s="41" t="n"/>
      <c r="P2577" s="41" t="n"/>
      <c r="Q2577" s="41" t="n"/>
    </row>
    <row r="2578" ht="69" customHeight="1">
      <c r="E2578" s="43">
        <f>IFERROR(_xlfn.IMAGE("https://play.pokemonshowdown.com/sprites/gen5/wailmer.png"),"")</f>
        <v/>
      </c>
    </row>
    <row r="2579">
      <c r="E2579" s="45" t="inlineStr">
        <is>
          <t>Lv 9 Wailmer</t>
        </is>
      </c>
      <c r="F2579" s="46" t="n"/>
      <c r="Q2579" s="47" t="inlineStr">
        <is>
          <t>Pokémon</t>
        </is>
      </c>
    </row>
    <row r="2580">
      <c r="E2580" s="48" t="inlineStr">
        <is>
          <t>Modest</t>
        </is>
      </c>
      <c r="F2580" s="48" t="inlineStr">
        <is>
          <t>Pressure</t>
        </is>
      </c>
      <c r="Q2580" s="47" t="inlineStr">
        <is>
          <t>Nature / Ability</t>
        </is>
      </c>
    </row>
    <row r="2581">
      <c r="B2581" s="47" t="inlineStr">
        <is>
          <t>AI Flags:</t>
        </is>
      </c>
      <c r="E2581" s="49" t="inlineStr">
        <is>
          <t>(None)</t>
        </is>
      </c>
      <c r="F2581" s="46" t="n"/>
      <c r="Q2581" s="47" t="inlineStr">
        <is>
          <t>Item</t>
        </is>
      </c>
    </row>
    <row r="2582">
      <c r="B2582" s="44" t="inlineStr">
        <is>
          <t>Smart Trainer</t>
        </is>
      </c>
      <c r="E2582" s="51" t="inlineStr">
        <is>
          <t>Splash</t>
        </is>
      </c>
      <c r="F2582" s="46" t="n"/>
      <c r="Q2582" s="47" t="inlineStr">
        <is>
          <t>Moves</t>
        </is>
      </c>
    </row>
    <row r="2583">
      <c r="E2583" s="61" t="inlineStr">
        <is>
          <t>Water Gun</t>
        </is>
      </c>
      <c r="F2583" s="46" t="n"/>
    </row>
    <row r="2584">
      <c r="E2584" s="56" t="inlineStr">
        <is>
          <t>-</t>
        </is>
      </c>
      <c r="F2584" s="46" t="n"/>
    </row>
    <row r="2585">
      <c r="E2585" s="56" t="inlineStr">
        <is>
          <t>-</t>
        </is>
      </c>
      <c r="F2585" s="46" t="n"/>
    </row>
    <row r="2587" ht="20" customHeight="1">
      <c r="B2587" s="40" t="inlineStr">
        <is>
          <t>Pike Queen</t>
        </is>
      </c>
      <c r="C2587" s="41" t="n"/>
      <c r="D2587" s="41" t="n"/>
      <c r="E2587" s="42" t="inlineStr">
        <is>
          <t>Pike Queen Lucy</t>
        </is>
      </c>
      <c r="F2587" s="41" t="n"/>
      <c r="G2587" s="41" t="n"/>
      <c r="H2587" s="41" t="n"/>
      <c r="I2587" s="41" t="n"/>
      <c r="J2587" s="41" t="n"/>
      <c r="K2587" s="41" t="n"/>
      <c r="L2587" s="41" t="n"/>
      <c r="M2587" s="41" t="n"/>
      <c r="N2587" s="41" t="n"/>
      <c r="O2587" s="41" t="n"/>
      <c r="P2587" s="41" t="n"/>
      <c r="Q2587" s="41" t="n"/>
    </row>
    <row r="2588" ht="69" customHeight="1">
      <c r="E2588" s="43">
        <f>IFERROR(_xlfn.IMAGE("https://play.pokemonshowdown.com/sprites/gen5/beldum.png"),"")</f>
        <v/>
      </c>
    </row>
    <row r="2589">
      <c r="E2589" s="45" t="inlineStr">
        <is>
          <t>Lv 5 Beldum</t>
        </is>
      </c>
      <c r="F2589" s="46" t="n"/>
      <c r="Q2589" s="47" t="inlineStr">
        <is>
          <t>Pokémon</t>
        </is>
      </c>
    </row>
    <row r="2590">
      <c r="E2590" s="48" t="inlineStr">
        <is>
          <t>Adamant</t>
        </is>
      </c>
      <c r="F2590" s="48" t="inlineStr">
        <is>
          <t>Clear Body</t>
        </is>
      </c>
      <c r="Q2590" s="47" t="inlineStr">
        <is>
          <t>Nature / Ability</t>
        </is>
      </c>
    </row>
    <row r="2591">
      <c r="B2591" s="47" t="inlineStr">
        <is>
          <t>AI Flags:</t>
        </is>
      </c>
      <c r="E2591" s="49" t="inlineStr">
        <is>
          <t>(None)</t>
        </is>
      </c>
      <c r="F2591" s="46" t="n"/>
      <c r="Q2591" s="47" t="inlineStr">
        <is>
          <t>Item</t>
        </is>
      </c>
    </row>
    <row r="2592">
      <c r="B2592" s="44" t="inlineStr">
        <is>
          <t>Smart Trainer</t>
        </is>
      </c>
      <c r="E2592" s="51" t="inlineStr">
        <is>
          <t>Take Down</t>
        </is>
      </c>
      <c r="F2592" s="46" t="n"/>
      <c r="Q2592" s="47" t="inlineStr">
        <is>
          <t>Moves</t>
        </is>
      </c>
    </row>
    <row r="2593">
      <c r="E2593" s="56" t="inlineStr">
        <is>
          <t>-</t>
        </is>
      </c>
      <c r="F2593" s="46" t="n"/>
    </row>
    <row r="2594">
      <c r="E2594" s="56" t="inlineStr">
        <is>
          <t>-</t>
        </is>
      </c>
      <c r="F2594" s="46" t="n"/>
    </row>
    <row r="2595">
      <c r="E2595" s="56" t="inlineStr">
        <is>
          <t>-</t>
        </is>
      </c>
      <c r="F2595" s="46" t="n"/>
    </row>
    <row r="2597" ht="20" customHeight="1">
      <c r="B2597" s="40" t="inlineStr">
        <is>
          <t>Pkmn Breeder</t>
        </is>
      </c>
      <c r="C2597" s="41" t="n"/>
      <c r="D2597" s="41" t="n"/>
      <c r="E2597" s="42" t="inlineStr">
        <is>
          <t>Pkmn Breeder Lydia (Rematch 1)</t>
        </is>
      </c>
      <c r="F2597" s="41" t="n"/>
      <c r="G2597" s="41" t="n"/>
      <c r="H2597" s="41" t="n"/>
      <c r="I2597" s="41" t="n"/>
      <c r="J2597" s="41" t="n"/>
      <c r="K2597" s="41" t="n"/>
      <c r="L2597" s="41" t="n"/>
      <c r="M2597" s="41" t="n"/>
      <c r="N2597" s="41" t="n"/>
      <c r="O2597" s="41" t="n"/>
      <c r="P2597" s="41" t="n"/>
      <c r="Q2597" s="41" t="n"/>
    </row>
    <row r="2598" ht="69" customHeight="1">
      <c r="E2598" s="43">
        <f>IFERROR(_xlfn.IMAGE("https://play.pokemonshowdown.com/sprites/gen5/wingull.png"),"")</f>
        <v/>
      </c>
      <c r="G2598" s="43">
        <f>IFERROR(_xlfn.IMAGE("https://play.pokemonshowdown.com/sprites/gen5/shroomish.png"),"")</f>
        <v/>
      </c>
      <c r="I2598" s="43">
        <f>IFERROR(_xlfn.IMAGE("https://play.pokemonshowdown.com/sprites/gen5/marill.png"),"")</f>
        <v/>
      </c>
      <c r="K2598" s="43">
        <f>IFERROR(_xlfn.IMAGE("https://play.pokemonshowdown.com/sprites/gen5/roselia.png"),"")</f>
        <v/>
      </c>
      <c r="M2598" s="43">
        <f>IFERROR(_xlfn.IMAGE("https://play.pokemonshowdown.com/sprites/gen5/skitty.png"),"")</f>
        <v/>
      </c>
      <c r="O2598" s="43">
        <f>IFERROR(_xlfn.IMAGE("https://play.pokemonshowdown.com/sprites/gen5/goldeen.png"),"")</f>
        <v/>
      </c>
    </row>
    <row r="2599">
      <c r="E2599" s="45" t="inlineStr">
        <is>
          <t>Lv 22 Wingull</t>
        </is>
      </c>
      <c r="F2599" s="46" t="n"/>
      <c r="G2599" s="45" t="inlineStr">
        <is>
          <t>Lv 22 Shroomish</t>
        </is>
      </c>
      <c r="H2599" s="46" t="n"/>
      <c r="I2599" s="45" t="inlineStr">
        <is>
          <t>Lv 22 Marill</t>
        </is>
      </c>
      <c r="J2599" s="46" t="n"/>
      <c r="K2599" s="45" t="inlineStr">
        <is>
          <t>Lv 22 Roselia</t>
        </is>
      </c>
      <c r="L2599" s="46" t="n"/>
      <c r="M2599" s="45" t="inlineStr">
        <is>
          <t>Lv 22 Skitty</t>
        </is>
      </c>
      <c r="N2599" s="46" t="n"/>
      <c r="O2599" s="45" t="inlineStr">
        <is>
          <t>Lv 22 Goldeen</t>
        </is>
      </c>
      <c r="P2599" s="46" t="n"/>
      <c r="Q2599" s="47" t="inlineStr">
        <is>
          <t>Pokémon</t>
        </is>
      </c>
    </row>
    <row r="2600">
      <c r="E2600" s="48" t="inlineStr">
        <is>
          <t>Modest</t>
        </is>
      </c>
      <c r="F2600" s="48" t="inlineStr">
        <is>
          <t>Gluttony</t>
        </is>
      </c>
      <c r="G2600" s="48" t="inlineStr">
        <is>
          <t>Adamant</t>
        </is>
      </c>
      <c r="H2600" s="48" t="inlineStr">
        <is>
          <t>Poison Heal</t>
        </is>
      </c>
      <c r="I2600" s="48" t="inlineStr">
        <is>
          <t>Adamant</t>
        </is>
      </c>
      <c r="J2600" s="48" t="inlineStr">
        <is>
          <t>Huge Power</t>
        </is>
      </c>
      <c r="K2600" s="48" t="inlineStr">
        <is>
          <t>Modest</t>
        </is>
      </c>
      <c r="L2600" s="48" t="inlineStr">
        <is>
          <t>Natural Cure</t>
        </is>
      </c>
      <c r="M2600" s="48" t="inlineStr">
        <is>
          <t>Adamant</t>
        </is>
      </c>
      <c r="N2600" s="48" t="inlineStr">
        <is>
          <t>Cute Charm</t>
        </is>
      </c>
      <c r="O2600" s="48" t="inlineStr">
        <is>
          <t>Adamant</t>
        </is>
      </c>
      <c r="P2600" s="48" t="inlineStr">
        <is>
          <t>Swift Swim</t>
        </is>
      </c>
      <c r="Q2600" s="47" t="inlineStr">
        <is>
          <t>Nature / Ability</t>
        </is>
      </c>
    </row>
    <row r="2601">
      <c r="B2601" s="47" t="inlineStr">
        <is>
          <t>AI Flags:</t>
        </is>
      </c>
      <c r="E2601" s="49" t="inlineStr">
        <is>
          <t>(None)</t>
        </is>
      </c>
      <c r="F2601" s="46" t="n"/>
      <c r="G2601" s="49" t="inlineStr">
        <is>
          <t>(None)</t>
        </is>
      </c>
      <c r="H2601" s="46" t="n"/>
      <c r="I2601" s="49" t="inlineStr">
        <is>
          <t>(None)</t>
        </is>
      </c>
      <c r="J2601" s="46" t="n"/>
      <c r="K2601" s="49" t="inlineStr">
        <is>
          <t>(None)</t>
        </is>
      </c>
      <c r="L2601" s="46" t="n"/>
      <c r="M2601" s="49" t="inlineStr">
        <is>
          <t>(None)</t>
        </is>
      </c>
      <c r="N2601" s="46" t="n"/>
      <c r="O2601" s="49" t="inlineStr">
        <is>
          <t>(None)</t>
        </is>
      </c>
      <c r="P2601" s="46" t="n"/>
      <c r="Q2601" s="47" t="inlineStr">
        <is>
          <t>Item</t>
        </is>
      </c>
    </row>
    <row r="2602">
      <c r="B2602" s="44" t="inlineStr">
        <is>
          <t>Smart Trainer</t>
        </is>
      </c>
      <c r="E2602" s="51" t="inlineStr">
        <is>
          <t>Supersonic</t>
        </is>
      </c>
      <c r="F2602" s="46" t="n"/>
      <c r="G2602" s="59" t="inlineStr">
        <is>
          <t>Mega Drain</t>
        </is>
      </c>
      <c r="H2602" s="46" t="n"/>
      <c r="I2602" s="51" t="inlineStr">
        <is>
          <t>Present</t>
        </is>
      </c>
      <c r="J2602" s="46" t="n"/>
      <c r="K2602" s="54" t="inlineStr">
        <is>
          <t>Twineedle</t>
        </is>
      </c>
      <c r="L2602" s="46" t="n"/>
      <c r="M2602" s="51" t="inlineStr">
        <is>
          <t>Sing</t>
        </is>
      </c>
      <c r="N2602" s="46" t="n"/>
      <c r="O2602" s="53" t="inlineStr">
        <is>
          <t>Mud Shot</t>
        </is>
      </c>
      <c r="P2602" s="46" t="n"/>
      <c r="Q2602" s="47" t="inlineStr">
        <is>
          <t>Moves</t>
        </is>
      </c>
    </row>
    <row r="2603">
      <c r="E2603" s="50" t="inlineStr">
        <is>
          <t>Bite</t>
        </is>
      </c>
      <c r="F2603" s="46" t="n"/>
      <c r="G2603" s="51" t="inlineStr">
        <is>
          <t>Take Down</t>
        </is>
      </c>
      <c r="H2603" s="46" t="n"/>
      <c r="I2603" s="61" t="inlineStr">
        <is>
          <t>Water Gun</t>
        </is>
      </c>
      <c r="J2603" s="46" t="n"/>
      <c r="K2603" s="59" t="inlineStr">
        <is>
          <t>Stun Spore</t>
        </is>
      </c>
      <c r="L2603" s="46" t="n"/>
      <c r="M2603" s="51" t="inlineStr">
        <is>
          <t>Double Slap</t>
        </is>
      </c>
      <c r="N2603" s="46" t="n"/>
      <c r="O2603" s="63" t="inlineStr">
        <is>
          <t>Psybeam</t>
        </is>
      </c>
      <c r="P2603" s="46" t="n"/>
    </row>
    <row r="2604">
      <c r="E2604" s="60" t="inlineStr">
        <is>
          <t>Wing Attack</t>
        </is>
      </c>
      <c r="F2604" s="46" t="n"/>
      <c r="G2604" s="59" t="inlineStr">
        <is>
          <t>Stun Spore</t>
        </is>
      </c>
      <c r="H2604" s="46" t="n"/>
      <c r="I2604" s="51" t="inlineStr">
        <is>
          <t>Pound</t>
        </is>
      </c>
      <c r="J2604" s="46" t="n"/>
      <c r="K2604" s="51" t="inlineStr">
        <is>
          <t>Double Slap</t>
        </is>
      </c>
      <c r="L2604" s="46" t="n"/>
      <c r="M2604" s="51" t="inlineStr">
        <is>
          <t>Copycat</t>
        </is>
      </c>
      <c r="N2604" s="46" t="n"/>
      <c r="O2604" s="61" t="inlineStr">
        <is>
          <t>Dive</t>
        </is>
      </c>
      <c r="P2604" s="46" t="n"/>
    </row>
    <row r="2605">
      <c r="E2605" s="61" t="inlineStr">
        <is>
          <t>Water Pulse</t>
        </is>
      </c>
      <c r="F2605" s="46" t="n"/>
      <c r="G2605" s="51" t="inlineStr">
        <is>
          <t>Headbutt</t>
        </is>
      </c>
      <c r="H2605" s="46" t="n"/>
      <c r="I2605" s="61" t="inlineStr">
        <is>
          <t>Bubble Beam</t>
        </is>
      </c>
      <c r="J2605" s="46" t="n"/>
      <c r="K2605" s="54" t="inlineStr">
        <is>
          <t>Pin Missile</t>
        </is>
      </c>
      <c r="L2605" s="46" t="n"/>
      <c r="M2605" s="51" t="inlineStr">
        <is>
          <t>Assist</t>
        </is>
      </c>
      <c r="N2605" s="46" t="n"/>
      <c r="O2605" s="51" t="inlineStr">
        <is>
          <t>Flail</t>
        </is>
      </c>
      <c r="P2605" s="46" t="n"/>
    </row>
    <row r="2607" ht="20" customHeight="1">
      <c r="B2607" s="40" t="inlineStr">
        <is>
          <t>Pkmn Breeder</t>
        </is>
      </c>
      <c r="C2607" s="41" t="n"/>
      <c r="D2607" s="41" t="n"/>
      <c r="E2607" s="42" t="inlineStr">
        <is>
          <t>Pkmn Breeder Lydia (Rematch 2)</t>
        </is>
      </c>
      <c r="F2607" s="41" t="n"/>
      <c r="G2607" s="41" t="n"/>
      <c r="H2607" s="41" t="n"/>
      <c r="I2607" s="41" t="n"/>
      <c r="J2607" s="41" t="n"/>
      <c r="K2607" s="41" t="n"/>
      <c r="L2607" s="41" t="n"/>
      <c r="M2607" s="41" t="n"/>
      <c r="N2607" s="41" t="n"/>
      <c r="O2607" s="41" t="n"/>
      <c r="P2607" s="41" t="n"/>
      <c r="Q2607" s="41" t="n"/>
    </row>
    <row r="2608" ht="69" customHeight="1">
      <c r="E2608" s="43">
        <f>IFERROR(_xlfn.IMAGE("https://play.pokemonshowdown.com/sprites/gen5/pelipper.png"),"")</f>
        <v/>
      </c>
      <c r="G2608" s="43">
        <f>IFERROR(_xlfn.IMAGE("https://play.pokemonshowdown.com/sprites/gen5/breloom.png"),"")</f>
        <v/>
      </c>
      <c r="I2608" s="43">
        <f>IFERROR(_xlfn.IMAGE("https://play.pokemonshowdown.com/sprites/gen5/marill.png"),"")</f>
        <v/>
      </c>
      <c r="K2608" s="43">
        <f>IFERROR(_xlfn.IMAGE("https://play.pokemonshowdown.com/sprites/gen5/roselia.png"),"")</f>
        <v/>
      </c>
      <c r="M2608" s="43">
        <f>IFERROR(_xlfn.IMAGE("https://play.pokemonshowdown.com/sprites/gen5/delcatty.png"),"")</f>
        <v/>
      </c>
      <c r="O2608" s="43">
        <f>IFERROR(_xlfn.IMAGE("https://play.pokemonshowdown.com/sprites/gen5/goldeen.png"),"")</f>
        <v/>
      </c>
    </row>
    <row r="2609">
      <c r="E2609" s="45" t="inlineStr">
        <is>
          <t>Lv 25 Pelipper</t>
        </is>
      </c>
      <c r="F2609" s="46" t="n"/>
      <c r="G2609" s="45" t="inlineStr">
        <is>
          <t>Lv 25 Breloom</t>
        </is>
      </c>
      <c r="H2609" s="46" t="n"/>
      <c r="I2609" s="45" t="inlineStr">
        <is>
          <t>Lv 25 Marill</t>
        </is>
      </c>
      <c r="J2609" s="46" t="n"/>
      <c r="K2609" s="45" t="inlineStr">
        <is>
          <t>Lv 25 Roselia</t>
        </is>
      </c>
      <c r="L2609" s="46" t="n"/>
      <c r="M2609" s="45" t="inlineStr">
        <is>
          <t>Lv 25 Delcatty</t>
        </is>
      </c>
      <c r="N2609" s="46" t="n"/>
      <c r="O2609" s="45" t="inlineStr">
        <is>
          <t>Lv 25 Goldeen</t>
        </is>
      </c>
      <c r="P2609" s="46" t="n"/>
      <c r="Q2609" s="47" t="inlineStr">
        <is>
          <t>Pokémon</t>
        </is>
      </c>
    </row>
    <row r="2610">
      <c r="E2610" s="48" t="inlineStr">
        <is>
          <t>Modest</t>
        </is>
      </c>
      <c r="F2610" s="48" t="inlineStr">
        <is>
          <t>Unburden</t>
        </is>
      </c>
      <c r="G2610" s="48" t="inlineStr">
        <is>
          <t>Adamant</t>
        </is>
      </c>
      <c r="H2610" s="48" t="inlineStr">
        <is>
          <t>Technician</t>
        </is>
      </c>
      <c r="I2610" s="48" t="inlineStr">
        <is>
          <t>Adamant</t>
        </is>
      </c>
      <c r="J2610" s="48" t="inlineStr">
        <is>
          <t>Huge Power</t>
        </is>
      </c>
      <c r="K2610" s="48" t="inlineStr">
        <is>
          <t>Modest</t>
        </is>
      </c>
      <c r="L2610" s="48" t="inlineStr">
        <is>
          <t>Natural Cure</t>
        </is>
      </c>
      <c r="M2610" s="48" t="inlineStr">
        <is>
          <t>Jolly</t>
        </is>
      </c>
      <c r="N2610" s="48" t="inlineStr">
        <is>
          <t>Cute Charm</t>
        </is>
      </c>
      <c r="O2610" s="48" t="inlineStr">
        <is>
          <t>Adamant</t>
        </is>
      </c>
      <c r="P2610" s="48" t="inlineStr">
        <is>
          <t>Swift Swim</t>
        </is>
      </c>
      <c r="Q2610" s="47" t="inlineStr">
        <is>
          <t>Nature / Ability</t>
        </is>
      </c>
    </row>
    <row r="2611">
      <c r="B2611" s="47" t="inlineStr">
        <is>
          <t>AI Flags:</t>
        </is>
      </c>
      <c r="E2611" s="49" t="inlineStr">
        <is>
          <t>(None)</t>
        </is>
      </c>
      <c r="F2611" s="46" t="n"/>
      <c r="G2611" s="49" t="inlineStr">
        <is>
          <t>(None)</t>
        </is>
      </c>
      <c r="H2611" s="46" t="n"/>
      <c r="I2611" s="49" t="inlineStr">
        <is>
          <t>(None)</t>
        </is>
      </c>
      <c r="J2611" s="46" t="n"/>
      <c r="K2611" s="49" t="inlineStr">
        <is>
          <t>(None)</t>
        </is>
      </c>
      <c r="L2611" s="46" t="n"/>
      <c r="M2611" s="49" t="inlineStr">
        <is>
          <t>(None)</t>
        </is>
      </c>
      <c r="N2611" s="46" t="n"/>
      <c r="O2611" s="49" t="inlineStr">
        <is>
          <t>(None)</t>
        </is>
      </c>
      <c r="P2611" s="46" t="n"/>
      <c r="Q2611" s="47" t="inlineStr">
        <is>
          <t>Item</t>
        </is>
      </c>
    </row>
    <row r="2612">
      <c r="B2612" s="44" t="inlineStr">
        <is>
          <t>Smart Trainer</t>
        </is>
      </c>
      <c r="E2612" s="50" t="inlineStr">
        <is>
          <t>Bite</t>
        </is>
      </c>
      <c r="F2612" s="46" t="n"/>
      <c r="G2612" s="51" t="inlineStr">
        <is>
          <t>Take Down</t>
        </is>
      </c>
      <c r="H2612" s="46" t="n"/>
      <c r="I2612" s="61" t="inlineStr">
        <is>
          <t>Water Gun</t>
        </is>
      </c>
      <c r="J2612" s="46" t="n"/>
      <c r="K2612" s="59" t="inlineStr">
        <is>
          <t>Stun Spore</t>
        </is>
      </c>
      <c r="L2612" s="46" t="n"/>
      <c r="M2612" s="51" t="inlineStr">
        <is>
          <t>Fake Out</t>
        </is>
      </c>
      <c r="N2612" s="46" t="n"/>
      <c r="O2612" s="53" t="inlineStr">
        <is>
          <t>Mud Shot</t>
        </is>
      </c>
      <c r="P2612" s="46" t="n"/>
      <c r="Q2612" s="47" t="inlineStr">
        <is>
          <t>Moves</t>
        </is>
      </c>
    </row>
    <row r="2613">
      <c r="E2613" s="50" t="inlineStr">
        <is>
          <t>Pursuit</t>
        </is>
      </c>
      <c r="F2613" s="46" t="n"/>
      <c r="G2613" s="59" t="inlineStr">
        <is>
          <t>Mega Drain</t>
        </is>
      </c>
      <c r="H2613" s="46" t="n"/>
      <c r="I2613" s="51" t="inlineStr">
        <is>
          <t>Pound</t>
        </is>
      </c>
      <c r="J2613" s="46" t="n"/>
      <c r="K2613" s="51" t="inlineStr">
        <is>
          <t>Double Slap</t>
        </is>
      </c>
      <c r="L2613" s="46" t="n"/>
      <c r="M2613" s="51" t="inlineStr">
        <is>
          <t>Assist</t>
        </is>
      </c>
      <c r="N2613" s="46" t="n"/>
      <c r="O2613" s="63" t="inlineStr">
        <is>
          <t>Psybeam</t>
        </is>
      </c>
      <c r="P2613" s="46" t="n"/>
    </row>
    <row r="2614">
      <c r="E2614" s="61" t="inlineStr">
        <is>
          <t>Bubble Beam</t>
        </is>
      </c>
      <c r="F2614" s="46" t="n"/>
      <c r="G2614" s="55" t="inlineStr">
        <is>
          <t>Sludge Bomb</t>
        </is>
      </c>
      <c r="H2614" s="46" t="n"/>
      <c r="I2614" s="61" t="inlineStr">
        <is>
          <t>Bubble Beam</t>
        </is>
      </c>
      <c r="J2614" s="46" t="n"/>
      <c r="K2614" s="54" t="inlineStr">
        <is>
          <t>Pin Missile</t>
        </is>
      </c>
      <c r="L2614" s="46" t="n"/>
      <c r="M2614" s="51" t="inlineStr">
        <is>
          <t>Sing</t>
        </is>
      </c>
      <c r="N2614" s="46" t="n"/>
      <c r="O2614" s="61" t="inlineStr">
        <is>
          <t>Dive</t>
        </is>
      </c>
      <c r="P2614" s="46" t="n"/>
    </row>
    <row r="2615">
      <c r="E2615" s="60" t="inlineStr">
        <is>
          <t>Pluck</t>
        </is>
      </c>
      <c r="F2615" s="46" t="n"/>
      <c r="G2615" s="65" t="inlineStr">
        <is>
          <t>Force Palm</t>
        </is>
      </c>
      <c r="H2615" s="46" t="n"/>
      <c r="I2615" s="65" t="inlineStr">
        <is>
          <t>Brick Break</t>
        </is>
      </c>
      <c r="J2615" s="46" t="n"/>
      <c r="K2615" s="55" t="inlineStr">
        <is>
          <t>Toxic</t>
        </is>
      </c>
      <c r="L2615" s="46" t="n"/>
      <c r="M2615" s="51" t="inlineStr">
        <is>
          <t>Copycat</t>
        </is>
      </c>
      <c r="N2615" s="46" t="n"/>
      <c r="O2615" s="51" t="inlineStr">
        <is>
          <t>Flail</t>
        </is>
      </c>
      <c r="P2615" s="46" t="n"/>
    </row>
    <row r="2617" ht="20" customHeight="1">
      <c r="B2617" s="40" t="inlineStr">
        <is>
          <t>Pkmn Breeder</t>
        </is>
      </c>
      <c r="C2617" s="41" t="n"/>
      <c r="D2617" s="41" t="n"/>
      <c r="E2617" s="42" t="inlineStr">
        <is>
          <t>Pkmn Breeder Lydia (Rematch 3)</t>
        </is>
      </c>
      <c r="F2617" s="41" t="n"/>
      <c r="G2617" s="41" t="n"/>
      <c r="H2617" s="41" t="n"/>
      <c r="I2617" s="41" t="n"/>
      <c r="J2617" s="41" t="n"/>
      <c r="K2617" s="41" t="n"/>
      <c r="L2617" s="41" t="n"/>
      <c r="M2617" s="41" t="n"/>
      <c r="N2617" s="41" t="n"/>
      <c r="O2617" s="41" t="n"/>
      <c r="P2617" s="41" t="n"/>
      <c r="Q2617" s="41" t="n"/>
    </row>
    <row r="2618" ht="69" customHeight="1">
      <c r="E2618" s="43">
        <f>IFERROR(_xlfn.IMAGE("https://play.pokemonshowdown.com/sprites/gen5/pelipper.png"),"")</f>
        <v/>
      </c>
      <c r="G2618" s="43">
        <f>IFERROR(_xlfn.IMAGE("https://play.pokemonshowdown.com/sprites/gen5/breloom.png"),"")</f>
        <v/>
      </c>
      <c r="I2618" s="43">
        <f>IFERROR(_xlfn.IMAGE("https://play.pokemonshowdown.com/sprites/gen5/marill.png"),"")</f>
        <v/>
      </c>
      <c r="K2618" s="43">
        <f>IFERROR(_xlfn.IMAGE("https://play.pokemonshowdown.com/sprites/gen5/roselia.png"),"")</f>
        <v/>
      </c>
      <c r="M2618" s="43">
        <f>IFERROR(_xlfn.IMAGE("https://play.pokemonshowdown.com/sprites/gen5/delcatty.png"),"")</f>
        <v/>
      </c>
      <c r="O2618" s="43">
        <f>IFERROR(_xlfn.IMAGE("https://play.pokemonshowdown.com/sprites/gen5/goldeen.png"),"")</f>
        <v/>
      </c>
    </row>
    <row r="2619">
      <c r="E2619" s="45" t="inlineStr">
        <is>
          <t>Lv 28 Pelipper</t>
        </is>
      </c>
      <c r="F2619" s="46" t="n"/>
      <c r="G2619" s="45" t="inlineStr">
        <is>
          <t>Lv 28 Breloom</t>
        </is>
      </c>
      <c r="H2619" s="46" t="n"/>
      <c r="I2619" s="45" t="inlineStr">
        <is>
          <t>Lv 28 Marill</t>
        </is>
      </c>
      <c r="J2619" s="46" t="n"/>
      <c r="K2619" s="45" t="inlineStr">
        <is>
          <t>Lv 28 Roselia</t>
        </is>
      </c>
      <c r="L2619" s="46" t="n"/>
      <c r="M2619" s="45" t="inlineStr">
        <is>
          <t>Lv 28 Delcatty</t>
        </is>
      </c>
      <c r="N2619" s="46" t="n"/>
      <c r="O2619" s="45" t="inlineStr">
        <is>
          <t>Lv 28 Goldeen</t>
        </is>
      </c>
      <c r="P2619" s="46" t="n"/>
      <c r="Q2619" s="47" t="inlineStr">
        <is>
          <t>Pokémon</t>
        </is>
      </c>
    </row>
    <row r="2620">
      <c r="E2620" s="48" t="inlineStr">
        <is>
          <t>Modest</t>
        </is>
      </c>
      <c r="F2620" s="48" t="inlineStr">
        <is>
          <t>Unburden</t>
        </is>
      </c>
      <c r="G2620" s="48" t="inlineStr">
        <is>
          <t>Adamant</t>
        </is>
      </c>
      <c r="H2620" s="48" t="inlineStr">
        <is>
          <t>Technician</t>
        </is>
      </c>
      <c r="I2620" s="48" t="inlineStr">
        <is>
          <t>Adamant</t>
        </is>
      </c>
      <c r="J2620" s="48" t="inlineStr">
        <is>
          <t>Huge Power</t>
        </is>
      </c>
      <c r="K2620" s="48" t="inlineStr">
        <is>
          <t>Modest</t>
        </is>
      </c>
      <c r="L2620" s="48" t="inlineStr">
        <is>
          <t>Natural Cure</t>
        </is>
      </c>
      <c r="M2620" s="48" t="inlineStr">
        <is>
          <t>Jolly</t>
        </is>
      </c>
      <c r="N2620" s="48" t="inlineStr">
        <is>
          <t>Cute Charm</t>
        </is>
      </c>
      <c r="O2620" s="48" t="inlineStr">
        <is>
          <t>Adamant</t>
        </is>
      </c>
      <c r="P2620" s="48" t="inlineStr">
        <is>
          <t>Swift Swim</t>
        </is>
      </c>
      <c r="Q2620" s="47" t="inlineStr">
        <is>
          <t>Nature / Ability</t>
        </is>
      </c>
    </row>
    <row r="2621">
      <c r="B2621" s="47" t="inlineStr">
        <is>
          <t>AI Flags:</t>
        </is>
      </c>
      <c r="E2621" s="49" t="inlineStr">
        <is>
          <t>(None)</t>
        </is>
      </c>
      <c r="F2621" s="46" t="n"/>
      <c r="G2621" s="49" t="inlineStr">
        <is>
          <t>(None)</t>
        </is>
      </c>
      <c r="H2621" s="46" t="n"/>
      <c r="I2621" s="49" t="inlineStr">
        <is>
          <t>(None)</t>
        </is>
      </c>
      <c r="J2621" s="46" t="n"/>
      <c r="K2621" s="49" t="inlineStr">
        <is>
          <t>(None)</t>
        </is>
      </c>
      <c r="L2621" s="46" t="n"/>
      <c r="M2621" s="49" t="inlineStr">
        <is>
          <t>(None)</t>
        </is>
      </c>
      <c r="N2621" s="46" t="n"/>
      <c r="O2621" s="49" t="inlineStr">
        <is>
          <t>(None)</t>
        </is>
      </c>
      <c r="P2621" s="46" t="n"/>
      <c r="Q2621" s="47" t="inlineStr">
        <is>
          <t>Item</t>
        </is>
      </c>
    </row>
    <row r="2622">
      <c r="B2622" s="44" t="inlineStr">
        <is>
          <t>Smart Trainer</t>
        </is>
      </c>
      <c r="E2622" s="50" t="inlineStr">
        <is>
          <t>Bite</t>
        </is>
      </c>
      <c r="F2622" s="46" t="n"/>
      <c r="G2622" s="51" t="inlineStr">
        <is>
          <t>Take Down</t>
        </is>
      </c>
      <c r="H2622" s="46" t="n"/>
      <c r="I2622" s="51" t="inlineStr">
        <is>
          <t>Pound</t>
        </is>
      </c>
      <c r="J2622" s="46" t="n"/>
      <c r="K2622" s="51" t="inlineStr">
        <is>
          <t>Double Slap</t>
        </is>
      </c>
      <c r="L2622" s="46" t="n"/>
      <c r="M2622" s="51" t="inlineStr">
        <is>
          <t>Fake Out</t>
        </is>
      </c>
      <c r="N2622" s="46" t="n"/>
      <c r="O2622" s="63" t="inlineStr">
        <is>
          <t>Psybeam</t>
        </is>
      </c>
      <c r="P2622" s="46" t="n"/>
      <c r="Q2622" s="47" t="inlineStr">
        <is>
          <t>Moves</t>
        </is>
      </c>
    </row>
    <row r="2623">
      <c r="E2623" s="50" t="inlineStr">
        <is>
          <t>Pursuit</t>
        </is>
      </c>
      <c r="F2623" s="46" t="n"/>
      <c r="G2623" s="59" t="inlineStr">
        <is>
          <t>Mega Drain</t>
        </is>
      </c>
      <c r="H2623" s="46" t="n"/>
      <c r="I2623" s="61" t="inlineStr">
        <is>
          <t>Bubble Beam</t>
        </is>
      </c>
      <c r="J2623" s="46" t="n"/>
      <c r="K2623" s="54" t="inlineStr">
        <is>
          <t>Pin Missile</t>
        </is>
      </c>
      <c r="L2623" s="46" t="n"/>
      <c r="M2623" s="51" t="inlineStr">
        <is>
          <t>Assist</t>
        </is>
      </c>
      <c r="N2623" s="46" t="n"/>
      <c r="O2623" s="61" t="inlineStr">
        <is>
          <t>Dive</t>
        </is>
      </c>
      <c r="P2623" s="46" t="n"/>
    </row>
    <row r="2624">
      <c r="E2624" s="61" t="inlineStr">
        <is>
          <t>Bubble Beam</t>
        </is>
      </c>
      <c r="F2624" s="46" t="n"/>
      <c r="G2624" s="55" t="inlineStr">
        <is>
          <t>Sludge Bomb</t>
        </is>
      </c>
      <c r="H2624" s="46" t="n"/>
      <c r="I2624" s="65" t="inlineStr">
        <is>
          <t>Brick Break</t>
        </is>
      </c>
      <c r="J2624" s="46" t="n"/>
      <c r="K2624" s="55" t="inlineStr">
        <is>
          <t>Toxic</t>
        </is>
      </c>
      <c r="L2624" s="46" t="n"/>
      <c r="M2624" s="51" t="inlineStr">
        <is>
          <t>Sing</t>
        </is>
      </c>
      <c r="N2624" s="46" t="n"/>
      <c r="O2624" s="51" t="inlineStr">
        <is>
          <t>Flail</t>
        </is>
      </c>
      <c r="P2624" s="46" t="n"/>
    </row>
    <row r="2625">
      <c r="E2625" s="60" t="inlineStr">
        <is>
          <t>Pluck</t>
        </is>
      </c>
      <c r="F2625" s="46" t="n"/>
      <c r="G2625" s="65" t="inlineStr">
        <is>
          <t>Force Palm</t>
        </is>
      </c>
      <c r="H2625" s="46" t="n"/>
      <c r="I2625" s="51" t="inlineStr">
        <is>
          <t>Body Slam</t>
        </is>
      </c>
      <c r="J2625" s="46" t="n"/>
      <c r="K2625" s="59" t="inlineStr">
        <is>
          <t>Magical Leaf</t>
        </is>
      </c>
      <c r="L2625" s="46" t="n"/>
      <c r="M2625" s="51" t="inlineStr">
        <is>
          <t>Copycat</t>
        </is>
      </c>
      <c r="N2625" s="46" t="n"/>
      <c r="O2625" s="61" t="inlineStr">
        <is>
          <t>Aqua Ring</t>
        </is>
      </c>
      <c r="P2625" s="46" t="n"/>
    </row>
    <row r="2627" ht="20" customHeight="1">
      <c r="B2627" s="40" t="inlineStr">
        <is>
          <t>Pkmn Breeder</t>
        </is>
      </c>
      <c r="C2627" s="41" t="n"/>
      <c r="D2627" s="41" t="n"/>
      <c r="E2627" s="42" t="inlineStr">
        <is>
          <t>Pkmn Breeder Lydia (Rematch 4)</t>
        </is>
      </c>
      <c r="F2627" s="41" t="n"/>
      <c r="G2627" s="41" t="n"/>
      <c r="H2627" s="41" t="n"/>
      <c r="I2627" s="41" t="n"/>
      <c r="J2627" s="41" t="n"/>
      <c r="K2627" s="41" t="n"/>
      <c r="L2627" s="41" t="n"/>
      <c r="M2627" s="41" t="n"/>
      <c r="N2627" s="41" t="n"/>
      <c r="O2627" s="41" t="n"/>
      <c r="P2627" s="41" t="n"/>
      <c r="Q2627" s="41" t="n"/>
    </row>
    <row r="2628" ht="69" customHeight="1">
      <c r="E2628" s="43">
        <f>IFERROR(_xlfn.IMAGE("https://play.pokemonshowdown.com/sprites/gen5/pelipper.png"),"")</f>
        <v/>
      </c>
      <c r="G2628" s="43">
        <f>IFERROR(_xlfn.IMAGE("https://play.pokemonshowdown.com/sprites/gen5/breloom.png"),"")</f>
        <v/>
      </c>
      <c r="I2628" s="43">
        <f>IFERROR(_xlfn.IMAGE("https://play.pokemonshowdown.com/sprites/gen5/azumarill.png"),"")</f>
        <v/>
      </c>
      <c r="K2628" s="43">
        <f>IFERROR(_xlfn.IMAGE("https://play.pokemonshowdown.com/sprites/gen5/roselia.png"),"")</f>
        <v/>
      </c>
      <c r="M2628" s="43">
        <f>IFERROR(_xlfn.IMAGE("https://play.pokemonshowdown.com/sprites/gen5/delcatty.png"),"")</f>
        <v/>
      </c>
      <c r="O2628" s="43">
        <f>IFERROR(_xlfn.IMAGE("https://play.pokemonshowdown.com/sprites/gen5/seaking.png"),"")</f>
        <v/>
      </c>
    </row>
    <row r="2629">
      <c r="E2629" s="45" t="inlineStr">
        <is>
          <t>Lv 31 Pelipper</t>
        </is>
      </c>
      <c r="F2629" s="46" t="n"/>
      <c r="G2629" s="45" t="inlineStr">
        <is>
          <t>Lv 31 Breloom</t>
        </is>
      </c>
      <c r="H2629" s="46" t="n"/>
      <c r="I2629" s="45" t="inlineStr">
        <is>
          <t>Lv 31 Azumarill</t>
        </is>
      </c>
      <c r="J2629" s="46" t="n"/>
      <c r="K2629" s="45" t="inlineStr">
        <is>
          <t>Lv 31 Roselia</t>
        </is>
      </c>
      <c r="L2629" s="46" t="n"/>
      <c r="M2629" s="45" t="inlineStr">
        <is>
          <t>Lv 31 Delcatty</t>
        </is>
      </c>
      <c r="N2629" s="46" t="n"/>
      <c r="O2629" s="45" t="inlineStr">
        <is>
          <t>Lv 31 Seaking</t>
        </is>
      </c>
      <c r="P2629" s="46" t="n"/>
      <c r="Q2629" s="47" t="inlineStr">
        <is>
          <t>Pokémon</t>
        </is>
      </c>
    </row>
    <row r="2630">
      <c r="E2630" s="48" t="inlineStr">
        <is>
          <t>Modest</t>
        </is>
      </c>
      <c r="F2630" s="48" t="inlineStr">
        <is>
          <t>Unburden</t>
        </is>
      </c>
      <c r="G2630" s="48" t="inlineStr">
        <is>
          <t>Adamant</t>
        </is>
      </c>
      <c r="H2630" s="48" t="inlineStr">
        <is>
          <t>Technician</t>
        </is>
      </c>
      <c r="I2630" s="48" t="inlineStr">
        <is>
          <t>Adamant</t>
        </is>
      </c>
      <c r="J2630" s="48" t="inlineStr">
        <is>
          <t>Huge Power</t>
        </is>
      </c>
      <c r="K2630" s="48" t="inlineStr">
        <is>
          <t>Modest</t>
        </is>
      </c>
      <c r="L2630" s="48" t="inlineStr">
        <is>
          <t>Natural Cure</t>
        </is>
      </c>
      <c r="M2630" s="48" t="inlineStr">
        <is>
          <t>Jolly</t>
        </is>
      </c>
      <c r="N2630" s="48" t="inlineStr">
        <is>
          <t>Cute Charm</t>
        </is>
      </c>
      <c r="O2630" s="48" t="inlineStr">
        <is>
          <t>Adamant</t>
        </is>
      </c>
      <c r="P2630" s="48" t="inlineStr">
        <is>
          <t>Swift Swim</t>
        </is>
      </c>
      <c r="Q2630" s="47" t="inlineStr">
        <is>
          <t>Nature / Ability</t>
        </is>
      </c>
    </row>
    <row r="2631">
      <c r="B2631" s="47" t="inlineStr">
        <is>
          <t>AI Flags:</t>
        </is>
      </c>
      <c r="E2631" s="49" t="inlineStr">
        <is>
          <t>(None)</t>
        </is>
      </c>
      <c r="F2631" s="46" t="n"/>
      <c r="G2631" s="49" t="inlineStr">
        <is>
          <t>(None)</t>
        </is>
      </c>
      <c r="H2631" s="46" t="n"/>
      <c r="I2631" s="49" t="inlineStr">
        <is>
          <t>(None)</t>
        </is>
      </c>
      <c r="J2631" s="46" t="n"/>
      <c r="K2631" s="49" t="inlineStr">
        <is>
          <t>(None)</t>
        </is>
      </c>
      <c r="L2631" s="46" t="n"/>
      <c r="M2631" s="49" t="inlineStr">
        <is>
          <t>(None)</t>
        </is>
      </c>
      <c r="N2631" s="46" t="n"/>
      <c r="O2631" s="49" t="inlineStr">
        <is>
          <t>(None)</t>
        </is>
      </c>
      <c r="P2631" s="46" t="n"/>
      <c r="Q2631" s="47" t="inlineStr">
        <is>
          <t>Item</t>
        </is>
      </c>
    </row>
    <row r="2632">
      <c r="B2632" s="44" t="inlineStr">
        <is>
          <t>Smart Trainer</t>
        </is>
      </c>
      <c r="E2632" s="50" t="inlineStr">
        <is>
          <t>Pursuit</t>
        </is>
      </c>
      <c r="F2632" s="46" t="n"/>
      <c r="G2632" s="59" t="inlineStr">
        <is>
          <t>Mega Drain</t>
        </is>
      </c>
      <c r="H2632" s="46" t="n"/>
      <c r="I2632" s="65" t="inlineStr">
        <is>
          <t>Brick Break</t>
        </is>
      </c>
      <c r="J2632" s="46" t="n"/>
      <c r="K2632" s="54" t="inlineStr">
        <is>
          <t>Pin Missile</t>
        </is>
      </c>
      <c r="L2632" s="46" t="n"/>
      <c r="M2632" s="51" t="inlineStr">
        <is>
          <t>Fake Out</t>
        </is>
      </c>
      <c r="N2632" s="46" t="n"/>
      <c r="O2632" s="61" t="inlineStr">
        <is>
          <t>Aqua Tail</t>
        </is>
      </c>
      <c r="P2632" s="46" t="n"/>
      <c r="Q2632" s="47" t="inlineStr">
        <is>
          <t>Moves</t>
        </is>
      </c>
    </row>
    <row r="2633">
      <c r="E2633" s="61" t="inlineStr">
        <is>
          <t>Bubble Beam</t>
        </is>
      </c>
      <c r="F2633" s="46" t="n"/>
      <c r="G2633" s="55" t="inlineStr">
        <is>
          <t>Sludge Bomb</t>
        </is>
      </c>
      <c r="H2633" s="46" t="n"/>
      <c r="I2633" s="61" t="inlineStr">
        <is>
          <t>Bubble Beam</t>
        </is>
      </c>
      <c r="J2633" s="46" t="n"/>
      <c r="K2633" s="55" t="inlineStr">
        <is>
          <t>Toxic</t>
        </is>
      </c>
      <c r="L2633" s="46" t="n"/>
      <c r="M2633" s="51" t="inlineStr">
        <is>
          <t>Assist</t>
        </is>
      </c>
      <c r="N2633" s="46" t="n"/>
      <c r="O2633" s="51" t="inlineStr">
        <is>
          <t>Flail</t>
        </is>
      </c>
      <c r="P2633" s="46" t="n"/>
    </row>
    <row r="2634">
      <c r="E2634" s="60" t="inlineStr">
        <is>
          <t>Pluck</t>
        </is>
      </c>
      <c r="F2634" s="46" t="n"/>
      <c r="G2634" s="65" t="inlineStr">
        <is>
          <t>Force Palm</t>
        </is>
      </c>
      <c r="H2634" s="46" t="n"/>
      <c r="I2634" s="51" t="inlineStr">
        <is>
          <t>Body Slam</t>
        </is>
      </c>
      <c r="J2634" s="46" t="n"/>
      <c r="K2634" s="59" t="inlineStr">
        <is>
          <t>Magical Leaf</t>
        </is>
      </c>
      <c r="L2634" s="46" t="n"/>
      <c r="M2634" s="51" t="inlineStr">
        <is>
          <t>Sing</t>
        </is>
      </c>
      <c r="N2634" s="46" t="n"/>
      <c r="O2634" s="61" t="inlineStr">
        <is>
          <t>Aqua Ring</t>
        </is>
      </c>
      <c r="P2634" s="46" t="n"/>
    </row>
    <row r="2635">
      <c r="E2635" s="50" t="inlineStr">
        <is>
          <t>Payback</t>
        </is>
      </c>
      <c r="F2635" s="46" t="n"/>
      <c r="G2635" s="59" t="inlineStr">
        <is>
          <t>Giga Drain</t>
        </is>
      </c>
      <c r="H2635" s="46" t="n"/>
      <c r="I2635" s="66" t="inlineStr">
        <is>
          <t>Iron Tail</t>
        </is>
      </c>
      <c r="J2635" s="46" t="n"/>
      <c r="K2635" s="55" t="inlineStr">
        <is>
          <t>Poison Jab</t>
        </is>
      </c>
      <c r="L2635" s="46" t="n"/>
      <c r="M2635" s="51" t="inlineStr">
        <is>
          <t>Copycat</t>
        </is>
      </c>
      <c r="N2635" s="46" t="n"/>
      <c r="O2635" s="51" t="inlineStr">
        <is>
          <t>Fury Attack</t>
        </is>
      </c>
      <c r="P2635" s="46" t="n"/>
    </row>
    <row r="2637" ht="20" customHeight="1">
      <c r="B2637" s="40" t="inlineStr">
        <is>
          <t>Parasol Lady</t>
        </is>
      </c>
      <c r="C2637" s="41" t="n"/>
      <c r="D2637" s="41" t="n"/>
      <c r="E2637" s="42" t="inlineStr">
        <is>
          <t>Parasol Lady Madeline (Rematch 1)</t>
        </is>
      </c>
      <c r="F2637" s="41" t="n"/>
      <c r="G2637" s="41" t="n"/>
      <c r="H2637" s="41" t="n"/>
      <c r="I2637" s="41" t="n"/>
      <c r="J2637" s="41" t="n"/>
      <c r="K2637" s="41" t="n"/>
      <c r="L2637" s="41" t="n"/>
      <c r="M2637" s="41" t="n"/>
      <c r="N2637" s="41" t="n"/>
      <c r="O2637" s="41" t="n"/>
      <c r="P2637" s="41" t="n"/>
      <c r="Q2637" s="41" t="n"/>
    </row>
    <row r="2638" ht="69" customHeight="1">
      <c r="E2638" s="43">
        <f>IFERROR(_xlfn.IMAGE("https://play.pokemonshowdown.com/sprites/gen5/numel.png"),"")</f>
        <v/>
      </c>
    </row>
    <row r="2639">
      <c r="E2639" s="45" t="inlineStr">
        <is>
          <t>Lv 29 Numel</t>
        </is>
      </c>
      <c r="F2639" s="46" t="n"/>
      <c r="Q2639" s="47" t="inlineStr">
        <is>
          <t>Pokémon</t>
        </is>
      </c>
    </row>
    <row r="2640">
      <c r="E2640" s="48" t="inlineStr">
        <is>
          <t>Mild</t>
        </is>
      </c>
      <c r="F2640" s="48" t="inlineStr">
        <is>
          <t>Oblivious</t>
        </is>
      </c>
      <c r="Q2640" s="47" t="inlineStr">
        <is>
          <t>Nature / Ability</t>
        </is>
      </c>
    </row>
    <row r="2641">
      <c r="B2641" s="47" t="inlineStr">
        <is>
          <t>AI Flags:</t>
        </is>
      </c>
      <c r="E2641" s="49" t="inlineStr">
        <is>
          <t>(None)</t>
        </is>
      </c>
      <c r="F2641" s="46" t="n"/>
      <c r="Q2641" s="47" t="inlineStr">
        <is>
          <t>Item</t>
        </is>
      </c>
    </row>
    <row r="2642">
      <c r="B2642" s="44" t="inlineStr">
        <is>
          <t>Smart Trainer</t>
        </is>
      </c>
      <c r="E2642" s="58" t="inlineStr">
        <is>
          <t>Ember</t>
        </is>
      </c>
      <c r="F2642" s="46" t="n"/>
      <c r="Q2642" s="47" t="inlineStr">
        <is>
          <t>Moves</t>
        </is>
      </c>
    </row>
    <row r="2643">
      <c r="E2643" s="51" t="inlineStr">
        <is>
          <t>Tackle</t>
        </is>
      </c>
      <c r="F2643" s="46" t="n"/>
    </row>
    <row r="2644">
      <c r="E2644" s="53" t="inlineStr">
        <is>
          <t>Magnitude</t>
        </is>
      </c>
      <c r="F2644" s="46" t="n"/>
    </row>
    <row r="2645">
      <c r="E2645" s="58" t="inlineStr">
        <is>
          <t>Sunny Day</t>
        </is>
      </c>
      <c r="F2645" s="46" t="n"/>
    </row>
    <row r="2647" ht="20" customHeight="1">
      <c r="B2647" s="40" t="inlineStr">
        <is>
          <t>Parasol Lady</t>
        </is>
      </c>
      <c r="C2647" s="41" t="n"/>
      <c r="D2647" s="41" t="n"/>
      <c r="E2647" s="42" t="inlineStr">
        <is>
          <t>Parasol Lady Madeline (Rematch 2)</t>
        </is>
      </c>
      <c r="F2647" s="41" t="n"/>
      <c r="G2647" s="41" t="n"/>
      <c r="H2647" s="41" t="n"/>
      <c r="I2647" s="41" t="n"/>
      <c r="J2647" s="41" t="n"/>
      <c r="K2647" s="41" t="n"/>
      <c r="L2647" s="41" t="n"/>
      <c r="M2647" s="41" t="n"/>
      <c r="N2647" s="41" t="n"/>
      <c r="O2647" s="41" t="n"/>
      <c r="P2647" s="41" t="n"/>
      <c r="Q2647" s="41" t="n"/>
    </row>
    <row r="2648" ht="69" customHeight="1">
      <c r="E2648" s="43">
        <f>IFERROR(_xlfn.IMAGE("https://play.pokemonshowdown.com/sprites/gen5/numel.png"),"")</f>
        <v/>
      </c>
    </row>
    <row r="2649">
      <c r="E2649" s="45" t="inlineStr">
        <is>
          <t>Lv 32 Numel</t>
        </is>
      </c>
      <c r="F2649" s="46" t="n"/>
      <c r="Q2649" s="47" t="inlineStr">
        <is>
          <t>Pokémon</t>
        </is>
      </c>
    </row>
    <row r="2650">
      <c r="E2650" s="48" t="inlineStr">
        <is>
          <t>Mild</t>
        </is>
      </c>
      <c r="F2650" s="48" t="inlineStr">
        <is>
          <t>Oblivious</t>
        </is>
      </c>
      <c r="Q2650" s="47" t="inlineStr">
        <is>
          <t>Nature / Ability</t>
        </is>
      </c>
    </row>
    <row r="2651">
      <c r="B2651" s="47" t="inlineStr">
        <is>
          <t>AI Flags:</t>
        </is>
      </c>
      <c r="E2651" s="49" t="inlineStr">
        <is>
          <t>(None)</t>
        </is>
      </c>
      <c r="F2651" s="46" t="n"/>
      <c r="Q2651" s="47" t="inlineStr">
        <is>
          <t>Item</t>
        </is>
      </c>
    </row>
    <row r="2652">
      <c r="B2652" s="44" t="inlineStr">
        <is>
          <t>Smart Trainer</t>
        </is>
      </c>
      <c r="E2652" s="58" t="inlineStr">
        <is>
          <t>Ember</t>
        </is>
      </c>
      <c r="F2652" s="46" t="n"/>
      <c r="Q2652" s="47" t="inlineStr">
        <is>
          <t>Moves</t>
        </is>
      </c>
    </row>
    <row r="2653">
      <c r="E2653" s="51" t="inlineStr">
        <is>
          <t>Take Down</t>
        </is>
      </c>
      <c r="F2653" s="46" t="n"/>
    </row>
    <row r="2654">
      <c r="E2654" s="53" t="inlineStr">
        <is>
          <t>Magnitude</t>
        </is>
      </c>
      <c r="F2654" s="46" t="n"/>
    </row>
    <row r="2655">
      <c r="E2655" s="58" t="inlineStr">
        <is>
          <t>Sunny Day</t>
        </is>
      </c>
      <c r="F2655" s="46" t="n"/>
    </row>
    <row r="2657" ht="20" customHeight="1">
      <c r="B2657" s="40" t="inlineStr">
        <is>
          <t>Parasol Lady</t>
        </is>
      </c>
      <c r="C2657" s="41" t="n"/>
      <c r="D2657" s="41" t="n"/>
      <c r="E2657" s="42" t="inlineStr">
        <is>
          <t>Parasol Lady Madeline (Rematch 3)</t>
        </is>
      </c>
      <c r="F2657" s="41" t="n"/>
      <c r="G2657" s="41" t="n"/>
      <c r="H2657" s="41" t="n"/>
      <c r="I2657" s="41" t="n"/>
      <c r="J2657" s="41" t="n"/>
      <c r="K2657" s="41" t="n"/>
      <c r="L2657" s="41" t="n"/>
      <c r="M2657" s="41" t="n"/>
      <c r="N2657" s="41" t="n"/>
      <c r="O2657" s="41" t="n"/>
      <c r="P2657" s="41" t="n"/>
      <c r="Q2657" s="41" t="n"/>
    </row>
    <row r="2658" ht="69" customHeight="1">
      <c r="E2658" s="43">
        <f>IFERROR(_xlfn.IMAGE("https://play.pokemonshowdown.com/sprites/gen5/roselia.png"),"")</f>
        <v/>
      </c>
      <c r="G2658" s="43">
        <f>IFERROR(_xlfn.IMAGE("https://play.pokemonshowdown.com/sprites/gen5/numel.png"),"")</f>
        <v/>
      </c>
    </row>
    <row r="2659">
      <c r="E2659" s="45" t="inlineStr">
        <is>
          <t>Lv 34 Roselia</t>
        </is>
      </c>
      <c r="F2659" s="46" t="n"/>
      <c r="G2659" s="45" t="inlineStr">
        <is>
          <t>Lv 34 Numel</t>
        </is>
      </c>
      <c r="H2659" s="46" t="n"/>
      <c r="Q2659" s="47" t="inlineStr">
        <is>
          <t>Pokémon</t>
        </is>
      </c>
    </row>
    <row r="2660">
      <c r="E2660" s="48" t="inlineStr">
        <is>
          <t>Modest</t>
        </is>
      </c>
      <c r="F2660" s="48" t="inlineStr">
        <is>
          <t>Natural Cure</t>
        </is>
      </c>
      <c r="G2660" s="48" t="inlineStr">
        <is>
          <t>Mild</t>
        </is>
      </c>
      <c r="H2660" s="48" t="inlineStr">
        <is>
          <t>Oblivious</t>
        </is>
      </c>
      <c r="Q2660" s="47" t="inlineStr">
        <is>
          <t>Nature / Ability</t>
        </is>
      </c>
    </row>
    <row r="2661">
      <c r="B2661" s="47" t="inlineStr">
        <is>
          <t>AI Flags:</t>
        </is>
      </c>
      <c r="E2661" s="49" t="inlineStr">
        <is>
          <t>(None)</t>
        </is>
      </c>
      <c r="F2661" s="46" t="n"/>
      <c r="G2661" s="49" t="inlineStr">
        <is>
          <t>(None)</t>
        </is>
      </c>
      <c r="H2661" s="46" t="n"/>
      <c r="Q2661" s="47" t="inlineStr">
        <is>
          <t>Item</t>
        </is>
      </c>
    </row>
    <row r="2662">
      <c r="B2662" s="44" t="inlineStr">
        <is>
          <t>Smart Trainer</t>
        </is>
      </c>
      <c r="E2662" s="59" t="inlineStr">
        <is>
          <t>Leech Seed</t>
        </is>
      </c>
      <c r="F2662" s="46" t="n"/>
      <c r="G2662" s="58" t="inlineStr">
        <is>
          <t>Flamethrower</t>
        </is>
      </c>
      <c r="H2662" s="46" t="n"/>
      <c r="Q2662" s="47" t="inlineStr">
        <is>
          <t>Moves</t>
        </is>
      </c>
    </row>
    <row r="2663">
      <c r="E2663" s="59" t="inlineStr">
        <is>
          <t>Mega Drain</t>
        </is>
      </c>
      <c r="F2663" s="46" t="n"/>
      <c r="G2663" s="51" t="inlineStr">
        <is>
          <t>Take Down</t>
        </is>
      </c>
      <c r="H2663" s="46" t="n"/>
    </row>
    <row r="2664">
      <c r="E2664" s="59" t="inlineStr">
        <is>
          <t>Grass Whistle</t>
        </is>
      </c>
      <c r="F2664" s="46" t="n"/>
      <c r="G2664" s="53" t="inlineStr">
        <is>
          <t>Magnitude</t>
        </is>
      </c>
      <c r="H2664" s="46" t="n"/>
    </row>
    <row r="2665">
      <c r="E2665" s="58" t="inlineStr">
        <is>
          <t>Sunny Day</t>
        </is>
      </c>
      <c r="F2665" s="46" t="n"/>
      <c r="G2665" s="58" t="inlineStr">
        <is>
          <t>Sunny Day</t>
        </is>
      </c>
      <c r="H2665" s="46" t="n"/>
    </row>
    <row r="2667" ht="20" customHeight="1">
      <c r="B2667" s="40" t="inlineStr">
        <is>
          <t>Parasol Lady</t>
        </is>
      </c>
      <c r="C2667" s="41" t="n"/>
      <c r="D2667" s="41" t="n"/>
      <c r="E2667" s="42" t="inlineStr">
        <is>
          <t>Parasol Lady Madeline (Rematch 4)</t>
        </is>
      </c>
      <c r="F2667" s="41" t="n"/>
      <c r="G2667" s="41" t="n"/>
      <c r="H2667" s="41" t="n"/>
      <c r="I2667" s="41" t="n"/>
      <c r="J2667" s="41" t="n"/>
      <c r="K2667" s="41" t="n"/>
      <c r="L2667" s="41" t="n"/>
      <c r="M2667" s="41" t="n"/>
      <c r="N2667" s="41" t="n"/>
      <c r="O2667" s="41" t="n"/>
      <c r="P2667" s="41" t="n"/>
      <c r="Q2667" s="41" t="n"/>
    </row>
    <row r="2668" ht="69" customHeight="1">
      <c r="E2668" s="43">
        <f>IFERROR(_xlfn.IMAGE("https://play.pokemonshowdown.com/sprites/gen5/roselia.png"),"")</f>
        <v/>
      </c>
      <c r="G2668" s="43">
        <f>IFERROR(_xlfn.IMAGE("https://play.pokemonshowdown.com/sprites/gen5/camerupt.png"),"")</f>
        <v/>
      </c>
    </row>
    <row r="2669">
      <c r="E2669" s="45" t="inlineStr">
        <is>
          <t>Lv 37 Roselia</t>
        </is>
      </c>
      <c r="F2669" s="46" t="n"/>
      <c r="G2669" s="45" t="inlineStr">
        <is>
          <t>Lv 37 Camerupt</t>
        </is>
      </c>
      <c r="H2669" s="46" t="n"/>
      <c r="Q2669" s="47" t="inlineStr">
        <is>
          <t>Pokémon</t>
        </is>
      </c>
    </row>
    <row r="2670">
      <c r="E2670" s="48" t="inlineStr">
        <is>
          <t>Modest</t>
        </is>
      </c>
      <c r="F2670" s="48" t="inlineStr">
        <is>
          <t>Natural Cure</t>
        </is>
      </c>
      <c r="G2670" s="48" t="inlineStr">
        <is>
          <t>Mild</t>
        </is>
      </c>
      <c r="H2670" s="48" t="inlineStr">
        <is>
          <t>Magma Armor</t>
        </is>
      </c>
      <c r="Q2670" s="47" t="inlineStr">
        <is>
          <t>Nature / Ability</t>
        </is>
      </c>
    </row>
    <row r="2671">
      <c r="B2671" s="47" t="inlineStr">
        <is>
          <t>AI Flags:</t>
        </is>
      </c>
      <c r="E2671" s="49" t="inlineStr">
        <is>
          <t>(None)</t>
        </is>
      </c>
      <c r="F2671" s="46" t="n"/>
      <c r="G2671" s="49" t="inlineStr">
        <is>
          <t>(None)</t>
        </is>
      </c>
      <c r="H2671" s="46" t="n"/>
      <c r="Q2671" s="47" t="inlineStr">
        <is>
          <t>Item</t>
        </is>
      </c>
    </row>
    <row r="2672">
      <c r="B2672" s="44" t="inlineStr">
        <is>
          <t>Smart Trainer</t>
        </is>
      </c>
      <c r="E2672" s="59" t="inlineStr">
        <is>
          <t>Leech Seed</t>
        </is>
      </c>
      <c r="F2672" s="46" t="n"/>
      <c r="G2672" s="58" t="inlineStr">
        <is>
          <t>Flamethrower</t>
        </is>
      </c>
      <c r="H2672" s="46" t="n"/>
      <c r="Q2672" s="47" t="inlineStr">
        <is>
          <t>Moves</t>
        </is>
      </c>
    </row>
    <row r="2673">
      <c r="E2673" s="59" t="inlineStr">
        <is>
          <t>Giga Drain</t>
        </is>
      </c>
      <c r="F2673" s="46" t="n"/>
      <c r="G2673" s="51" t="inlineStr">
        <is>
          <t>Take Down</t>
        </is>
      </c>
      <c r="H2673" s="46" t="n"/>
    </row>
    <row r="2674">
      <c r="E2674" s="59" t="inlineStr">
        <is>
          <t>Solar Beam</t>
        </is>
      </c>
      <c r="F2674" s="46" t="n"/>
      <c r="G2674" s="53" t="inlineStr">
        <is>
          <t>Earthquake</t>
        </is>
      </c>
      <c r="H2674" s="46" t="n"/>
    </row>
    <row r="2675">
      <c r="E2675" s="58" t="inlineStr">
        <is>
          <t>Sunny Day</t>
        </is>
      </c>
      <c r="F2675" s="46" t="n"/>
      <c r="G2675" s="58" t="inlineStr">
        <is>
          <t>Sunny Day</t>
        </is>
      </c>
      <c r="H2675" s="46" t="n"/>
    </row>
    <row r="2677" ht="20" customHeight="1">
      <c r="B2677" s="40" t="inlineStr">
        <is>
          <t>Triathlete</t>
        </is>
      </c>
      <c r="C2677" s="41" t="n"/>
      <c r="D2677" s="41" t="n"/>
      <c r="E2677" s="42" t="inlineStr">
        <is>
          <t>Triathlete Maria (Rematch 1)</t>
        </is>
      </c>
      <c r="F2677" s="41" t="n"/>
      <c r="G2677" s="41" t="n"/>
      <c r="H2677" s="41" t="n"/>
      <c r="I2677" s="41" t="n"/>
      <c r="J2677" s="41" t="n"/>
      <c r="K2677" s="41" t="n"/>
      <c r="L2677" s="41" t="n"/>
      <c r="M2677" s="41" t="n"/>
      <c r="N2677" s="41" t="n"/>
      <c r="O2677" s="41" t="n"/>
      <c r="P2677" s="41" t="n"/>
      <c r="Q2677" s="41" t="n"/>
    </row>
    <row r="2678" ht="69" customHeight="1">
      <c r="E2678" s="43">
        <f>IFERROR(_xlfn.IMAGE("https://play.pokemonshowdown.com/sprites/gen5/doduo.png"),"")</f>
        <v/>
      </c>
    </row>
    <row r="2679">
      <c r="E2679" s="45" t="inlineStr">
        <is>
          <t>Lv 28 Doduo</t>
        </is>
      </c>
      <c r="F2679" s="46" t="n"/>
      <c r="Q2679" s="47" t="inlineStr">
        <is>
          <t>Pokémon</t>
        </is>
      </c>
    </row>
    <row r="2680">
      <c r="E2680" s="48" t="inlineStr">
        <is>
          <t>Adamant</t>
        </is>
      </c>
      <c r="F2680" s="48" t="inlineStr">
        <is>
          <t>Tangled Feet</t>
        </is>
      </c>
      <c r="Q2680" s="47" t="inlineStr">
        <is>
          <t>Nature / Ability</t>
        </is>
      </c>
    </row>
    <row r="2681">
      <c r="B2681" s="47" t="inlineStr">
        <is>
          <t>AI Flags:</t>
        </is>
      </c>
      <c r="E2681" s="49" t="inlineStr">
        <is>
          <t>(None)</t>
        </is>
      </c>
      <c r="F2681" s="46" t="n"/>
      <c r="Q2681" s="47" t="inlineStr">
        <is>
          <t>Item</t>
        </is>
      </c>
    </row>
    <row r="2682">
      <c r="B2682" s="44" t="inlineStr">
        <is>
          <t>Smart Trainer</t>
        </is>
      </c>
      <c r="E2682" s="60" t="inlineStr">
        <is>
          <t>Pluck</t>
        </is>
      </c>
      <c r="F2682" s="46" t="n"/>
      <c r="Q2682" s="47" t="inlineStr">
        <is>
          <t>Moves</t>
        </is>
      </c>
    </row>
    <row r="2683">
      <c r="E2683" s="51" t="inlineStr">
        <is>
          <t>Secret Power</t>
        </is>
      </c>
      <c r="F2683" s="46" t="n"/>
    </row>
    <row r="2684">
      <c r="E2684" s="66" t="inlineStr">
        <is>
          <t>Metal Claw</t>
        </is>
      </c>
      <c r="F2684" s="46" t="n"/>
    </row>
    <row r="2685">
      <c r="E2685" s="60" t="inlineStr">
        <is>
          <t>Aerial Ace</t>
        </is>
      </c>
      <c r="F2685" s="46" t="n"/>
    </row>
    <row r="2687" ht="20" customHeight="1">
      <c r="B2687" s="40" t="inlineStr">
        <is>
          <t>Triathlete</t>
        </is>
      </c>
      <c r="C2687" s="41" t="n"/>
      <c r="D2687" s="41" t="n"/>
      <c r="E2687" s="42" t="inlineStr">
        <is>
          <t>Triathlete Maria (Rematch 2)</t>
        </is>
      </c>
      <c r="F2687" s="41" t="n"/>
      <c r="G2687" s="41" t="n"/>
      <c r="H2687" s="41" t="n"/>
      <c r="I2687" s="41" t="n"/>
      <c r="J2687" s="41" t="n"/>
      <c r="K2687" s="41" t="n"/>
      <c r="L2687" s="41" t="n"/>
      <c r="M2687" s="41" t="n"/>
      <c r="N2687" s="41" t="n"/>
      <c r="O2687" s="41" t="n"/>
      <c r="P2687" s="41" t="n"/>
      <c r="Q2687" s="41" t="n"/>
    </row>
    <row r="2688" ht="69" customHeight="1">
      <c r="E2688" s="43">
        <f>IFERROR(_xlfn.IMAGE("https://play.pokemonshowdown.com/sprites/gen5/doduo.png"),"")</f>
        <v/>
      </c>
    </row>
    <row r="2689">
      <c r="E2689" s="45" t="inlineStr">
        <is>
          <t>Lv 31 Doduo</t>
        </is>
      </c>
      <c r="F2689" s="46" t="n"/>
      <c r="Q2689" s="47" t="inlineStr">
        <is>
          <t>Pokémon</t>
        </is>
      </c>
    </row>
    <row r="2690">
      <c r="E2690" s="48" t="inlineStr">
        <is>
          <t>Adamant</t>
        </is>
      </c>
      <c r="F2690" s="48" t="inlineStr">
        <is>
          <t>Tangled Feet</t>
        </is>
      </c>
      <c r="Q2690" s="47" t="inlineStr">
        <is>
          <t>Nature / Ability</t>
        </is>
      </c>
    </row>
    <row r="2691">
      <c r="B2691" s="47" t="inlineStr">
        <is>
          <t>AI Flags:</t>
        </is>
      </c>
      <c r="E2691" s="49" t="inlineStr">
        <is>
          <t>(None)</t>
        </is>
      </c>
      <c r="F2691" s="46" t="n"/>
      <c r="Q2691" s="47" t="inlineStr">
        <is>
          <t>Item</t>
        </is>
      </c>
    </row>
    <row r="2692">
      <c r="B2692" s="44" t="inlineStr">
        <is>
          <t>Smart Trainer</t>
        </is>
      </c>
      <c r="E2692" s="60" t="inlineStr">
        <is>
          <t>Pluck</t>
        </is>
      </c>
      <c r="F2692" s="46" t="n"/>
      <c r="Q2692" s="47" t="inlineStr">
        <is>
          <t>Moves</t>
        </is>
      </c>
    </row>
    <row r="2693">
      <c r="E2693" s="51" t="inlineStr">
        <is>
          <t>Secret Power</t>
        </is>
      </c>
      <c r="F2693" s="46" t="n"/>
    </row>
    <row r="2694">
      <c r="E2694" s="66" t="inlineStr">
        <is>
          <t>Metal Claw</t>
        </is>
      </c>
      <c r="F2694" s="46" t="n"/>
    </row>
    <row r="2695">
      <c r="E2695" s="60" t="inlineStr">
        <is>
          <t>Aerial Ace</t>
        </is>
      </c>
      <c r="F2695" s="46" t="n"/>
    </row>
    <row r="2697" ht="20" customHeight="1">
      <c r="B2697" s="40" t="inlineStr">
        <is>
          <t>Triathlete</t>
        </is>
      </c>
      <c r="C2697" s="41" t="n"/>
      <c r="D2697" s="41" t="n"/>
      <c r="E2697" s="42" t="inlineStr">
        <is>
          <t>Triathlete Maria (Rematch 3)</t>
        </is>
      </c>
      <c r="F2697" s="41" t="n"/>
      <c r="G2697" s="41" t="n"/>
      <c r="H2697" s="41" t="n"/>
      <c r="I2697" s="41" t="n"/>
      <c r="J2697" s="41" t="n"/>
      <c r="K2697" s="41" t="n"/>
      <c r="L2697" s="41" t="n"/>
      <c r="M2697" s="41" t="n"/>
      <c r="N2697" s="41" t="n"/>
      <c r="O2697" s="41" t="n"/>
      <c r="P2697" s="41" t="n"/>
      <c r="Q2697" s="41" t="n"/>
    </row>
    <row r="2698" ht="69" customHeight="1">
      <c r="E2698" s="43">
        <f>IFERROR(_xlfn.IMAGE("https://play.pokemonshowdown.com/sprites/gen5/dodrio.png"),"")</f>
        <v/>
      </c>
    </row>
    <row r="2699">
      <c r="E2699" s="45" t="inlineStr">
        <is>
          <t>Lv 34 Dodrio</t>
        </is>
      </c>
      <c r="F2699" s="46" t="n"/>
      <c r="Q2699" s="47" t="inlineStr">
        <is>
          <t>Pokémon</t>
        </is>
      </c>
    </row>
    <row r="2700">
      <c r="E2700" s="48" t="inlineStr">
        <is>
          <t>Jolly</t>
        </is>
      </c>
      <c r="F2700" s="48" t="inlineStr">
        <is>
          <t>Quick Feet</t>
        </is>
      </c>
      <c r="Q2700" s="47" t="inlineStr">
        <is>
          <t>Nature / Ability</t>
        </is>
      </c>
    </row>
    <row r="2701">
      <c r="B2701" s="47" t="inlineStr">
        <is>
          <t>AI Flags:</t>
        </is>
      </c>
      <c r="E2701" s="49" t="inlineStr">
        <is>
          <t>(None)</t>
        </is>
      </c>
      <c r="F2701" s="46" t="n"/>
      <c r="Q2701" s="47" t="inlineStr">
        <is>
          <t>Item</t>
        </is>
      </c>
    </row>
    <row r="2702">
      <c r="B2702" s="44" t="inlineStr">
        <is>
          <t>Smart Trainer</t>
        </is>
      </c>
      <c r="E2702" s="51" t="inlineStr">
        <is>
          <t>Swift</t>
        </is>
      </c>
      <c r="F2702" s="46" t="n"/>
      <c r="Q2702" s="47" t="inlineStr">
        <is>
          <t>Moves</t>
        </is>
      </c>
    </row>
    <row r="2703">
      <c r="E2703" s="66" t="inlineStr">
        <is>
          <t>Iron Tail</t>
        </is>
      </c>
      <c r="F2703" s="46" t="n"/>
    </row>
    <row r="2704">
      <c r="E2704" s="60" t="inlineStr">
        <is>
          <t>Drill Peck</t>
        </is>
      </c>
      <c r="F2704" s="46" t="n"/>
    </row>
    <row r="2705">
      <c r="E2705" s="53" t="inlineStr">
        <is>
          <t>Drill Run</t>
        </is>
      </c>
      <c r="F2705" s="46" t="n"/>
    </row>
    <row r="2707" ht="20" customHeight="1">
      <c r="B2707" s="40" t="inlineStr">
        <is>
          <t>Triathlete</t>
        </is>
      </c>
      <c r="C2707" s="41" t="n"/>
      <c r="D2707" s="41" t="n"/>
      <c r="E2707" s="42" t="inlineStr">
        <is>
          <t>Triathlete Maria (Rematch 4)</t>
        </is>
      </c>
      <c r="F2707" s="41" t="n"/>
      <c r="G2707" s="41" t="n"/>
      <c r="H2707" s="41" t="n"/>
      <c r="I2707" s="41" t="n"/>
      <c r="J2707" s="41" t="n"/>
      <c r="K2707" s="41" t="n"/>
      <c r="L2707" s="41" t="n"/>
      <c r="M2707" s="41" t="n"/>
      <c r="N2707" s="41" t="n"/>
      <c r="O2707" s="41" t="n"/>
      <c r="P2707" s="41" t="n"/>
      <c r="Q2707" s="41" t="n"/>
    </row>
    <row r="2708" ht="69" customHeight="1">
      <c r="E2708" s="43">
        <f>IFERROR(_xlfn.IMAGE("https://play.pokemonshowdown.com/sprites/gen5/dodrio.png"),"")</f>
        <v/>
      </c>
    </row>
    <row r="2709">
      <c r="E2709" s="45" t="inlineStr">
        <is>
          <t>Lv 37 Dodrio</t>
        </is>
      </c>
      <c r="F2709" s="46" t="n"/>
      <c r="Q2709" s="47" t="inlineStr">
        <is>
          <t>Pokémon</t>
        </is>
      </c>
    </row>
    <row r="2710">
      <c r="E2710" s="48" t="inlineStr">
        <is>
          <t>Jolly</t>
        </is>
      </c>
      <c r="F2710" s="48" t="inlineStr">
        <is>
          <t>Quick Feet</t>
        </is>
      </c>
      <c r="Q2710" s="47" t="inlineStr">
        <is>
          <t>Nature / Ability</t>
        </is>
      </c>
    </row>
    <row r="2711">
      <c r="B2711" s="47" t="inlineStr">
        <is>
          <t>AI Flags:</t>
        </is>
      </c>
      <c r="E2711" s="49" t="inlineStr">
        <is>
          <t>(None)</t>
        </is>
      </c>
      <c r="F2711" s="46" t="n"/>
      <c r="Q2711" s="47" t="inlineStr">
        <is>
          <t>Item</t>
        </is>
      </c>
    </row>
    <row r="2712">
      <c r="B2712" s="44" t="inlineStr">
        <is>
          <t>Smart Trainer</t>
        </is>
      </c>
      <c r="E2712" s="51" t="inlineStr">
        <is>
          <t>Swift</t>
        </is>
      </c>
      <c r="F2712" s="46" t="n"/>
      <c r="Q2712" s="47" t="inlineStr">
        <is>
          <t>Moves</t>
        </is>
      </c>
    </row>
    <row r="2713">
      <c r="E2713" s="66" t="inlineStr">
        <is>
          <t>Iron Tail</t>
        </is>
      </c>
      <c r="F2713" s="46" t="n"/>
    </row>
    <row r="2714">
      <c r="E2714" s="60" t="inlineStr">
        <is>
          <t>Drill Peck</t>
        </is>
      </c>
      <c r="F2714" s="46" t="n"/>
    </row>
    <row r="2715">
      <c r="E2715" s="53" t="inlineStr">
        <is>
          <t>Drill Run</t>
        </is>
      </c>
      <c r="F2715" s="46" t="n"/>
    </row>
    <row r="2717" ht="20" customHeight="1">
      <c r="B2717" s="40" t="inlineStr">
        <is>
          <t>Cooltrainer</t>
        </is>
      </c>
      <c r="C2717" s="41" t="n"/>
      <c r="D2717" s="41" t="n"/>
      <c r="E2717" s="42" t="inlineStr">
        <is>
          <t>Cooltrainer Mary</t>
        </is>
      </c>
      <c r="F2717" s="41" t="n"/>
      <c r="G2717" s="41" t="n"/>
      <c r="H2717" s="41" t="n"/>
      <c r="I2717" s="41" t="n"/>
      <c r="J2717" s="41" t="n"/>
      <c r="K2717" s="41" t="n"/>
      <c r="L2717" s="41" t="n"/>
      <c r="M2717" s="41" t="n"/>
      <c r="N2717" s="41" t="n"/>
      <c r="O2717" s="41" t="n"/>
      <c r="P2717" s="41" t="n"/>
      <c r="Q2717" s="41" t="n"/>
    </row>
    <row r="2718" ht="69" customHeight="1">
      <c r="E2718" s="43">
        <f>IFERROR(_xlfn.IMAGE("https://play.pokemonshowdown.com/sprites/gen5/delcatty.png"),"")</f>
        <v/>
      </c>
      <c r="Q2718" s="44" t="inlineStr">
        <is>
          <t>Items: Hyper Potion</t>
        </is>
      </c>
    </row>
    <row r="2719">
      <c r="E2719" s="45" t="inlineStr">
        <is>
          <t>Lv 26 Delcatty</t>
        </is>
      </c>
      <c r="F2719" s="46" t="n"/>
      <c r="Q2719" s="47" t="inlineStr">
        <is>
          <t>Pokémon</t>
        </is>
      </c>
    </row>
    <row r="2720">
      <c r="E2720" s="48" t="inlineStr">
        <is>
          <t>Naive</t>
        </is>
      </c>
      <c r="F2720" s="48" t="inlineStr">
        <is>
          <t>Cute Charm</t>
        </is>
      </c>
      <c r="Q2720" s="47" t="inlineStr">
        <is>
          <t>Nature / Ability</t>
        </is>
      </c>
    </row>
    <row r="2721">
      <c r="B2721" s="47" t="inlineStr">
        <is>
          <t>AI Flags:</t>
        </is>
      </c>
      <c r="E2721" s="49" t="inlineStr">
        <is>
          <t>(None)</t>
        </is>
      </c>
      <c r="F2721" s="46" t="n"/>
      <c r="Q2721" s="47" t="inlineStr">
        <is>
          <t>Item</t>
        </is>
      </c>
    </row>
    <row r="2722">
      <c r="B2722" s="44" t="inlineStr">
        <is>
          <t>Smart Trainer</t>
        </is>
      </c>
      <c r="E2722" s="50" t="inlineStr">
        <is>
          <t>Feint Attack</t>
        </is>
      </c>
      <c r="F2722" s="46" t="n"/>
      <c r="Q2722" s="47" t="inlineStr">
        <is>
          <t>Moves</t>
        </is>
      </c>
    </row>
    <row r="2723">
      <c r="E2723" s="52" t="inlineStr">
        <is>
          <t>Shock Wave</t>
        </is>
      </c>
      <c r="F2723" s="46" t="n"/>
    </row>
    <row r="2724">
      <c r="E2724" s="56" t="inlineStr">
        <is>
          <t>-</t>
        </is>
      </c>
      <c r="F2724" s="46" t="n"/>
    </row>
    <row r="2725">
      <c r="E2725" s="56" t="inlineStr">
        <is>
          <t>-</t>
        </is>
      </c>
      <c r="F2725" s="46" t="n"/>
    </row>
    <row r="2727" ht="20" customHeight="1">
      <c r="B2727" s="40" t="inlineStr">
        <is>
          <t>RS Protag</t>
        </is>
      </c>
      <c r="C2727" s="41" t="n"/>
      <c r="D2727" s="41" t="n"/>
      <c r="E2727" s="42" t="inlineStr">
        <is>
          <t>RS Protag May</t>
        </is>
      </c>
      <c r="F2727" s="41" t="n"/>
      <c r="G2727" s="41" t="n"/>
      <c r="H2727" s="41" t="n"/>
      <c r="I2727" s="41" t="n"/>
      <c r="J2727" s="41" t="n"/>
      <c r="K2727" s="41" t="n"/>
      <c r="L2727" s="41" t="n"/>
      <c r="M2727" s="41" t="n"/>
      <c r="N2727" s="41" t="n"/>
      <c r="O2727" s="41" t="n"/>
      <c r="P2727" s="41" t="n"/>
      <c r="Q2727" s="41" t="n"/>
    </row>
    <row r="2728" ht="69" customHeight="1">
      <c r="E2728" s="43">
        <f>IFERROR(_xlfn.IMAGE("https://play.pokemonshowdown.com/sprites/gen5/kyogre.png"),"")</f>
        <v/>
      </c>
    </row>
    <row r="2729">
      <c r="E2729" s="45" t="inlineStr">
        <is>
          <t>Lv 5 Kyogre</t>
        </is>
      </c>
      <c r="F2729" s="46" t="n"/>
      <c r="Q2729" s="47" t="inlineStr">
        <is>
          <t>Pokémon</t>
        </is>
      </c>
    </row>
    <row r="2730">
      <c r="E2730" s="48" t="inlineStr">
        <is>
          <t>Modest</t>
        </is>
      </c>
      <c r="F2730" s="48" t="inlineStr">
        <is>
          <t>Pressure</t>
        </is>
      </c>
      <c r="Q2730" s="47" t="inlineStr">
        <is>
          <t>Nature / Ability</t>
        </is>
      </c>
    </row>
    <row r="2731">
      <c r="B2731" s="47" t="inlineStr">
        <is>
          <t>AI Flags:</t>
        </is>
      </c>
      <c r="E2731" s="49" t="inlineStr">
        <is>
          <t>(None)</t>
        </is>
      </c>
      <c r="F2731" s="46" t="n"/>
      <c r="Q2731" s="47" t="inlineStr">
        <is>
          <t>Item</t>
        </is>
      </c>
    </row>
    <row r="2732">
      <c r="B2732" s="44" t="inlineStr">
        <is>
          <t>UNVERIFIED</t>
        </is>
      </c>
      <c r="E2732" s="50" t="inlineStr">
        <is>
          <t>Crunch</t>
        </is>
      </c>
      <c r="F2732" s="46" t="n"/>
      <c r="Q2732" s="47" t="inlineStr">
        <is>
          <t>Moves</t>
        </is>
      </c>
    </row>
    <row r="2733">
      <c r="E2733" s="64" t="inlineStr">
        <is>
          <t>Ice Fang</t>
        </is>
      </c>
      <c r="F2733" s="46" t="n"/>
    </row>
    <row r="2734">
      <c r="E2734" s="56" t="inlineStr">
        <is>
          <t>-</t>
        </is>
      </c>
      <c r="F2734" s="46" t="n"/>
    </row>
    <row r="2735">
      <c r="E2735" s="56" t="inlineStr">
        <is>
          <t>-</t>
        </is>
      </c>
      <c r="F2735" s="46" t="n"/>
    </row>
    <row r="2737" ht="20" customHeight="1">
      <c r="B2737" s="40" t="inlineStr">
        <is>
          <t>Pokefan</t>
        </is>
      </c>
      <c r="C2737" s="41" t="n"/>
      <c r="D2737" s="41" t="n"/>
      <c r="E2737" s="42" t="inlineStr">
        <is>
          <t>Pokefan Miguel (Rematch 1)</t>
        </is>
      </c>
      <c r="F2737" s="41" t="n"/>
      <c r="G2737" s="41" t="n"/>
      <c r="H2737" s="41" t="n"/>
      <c r="I2737" s="41" t="n"/>
      <c r="J2737" s="41" t="n"/>
      <c r="K2737" s="41" t="n"/>
      <c r="L2737" s="41" t="n"/>
      <c r="M2737" s="41" t="n"/>
      <c r="N2737" s="41" t="n"/>
      <c r="O2737" s="41" t="n"/>
      <c r="P2737" s="41" t="n"/>
      <c r="Q2737" s="41" t="n"/>
    </row>
    <row r="2738" ht="69" customHeight="1">
      <c r="E2738" s="43">
        <f>IFERROR(_xlfn.IMAGE("https://play.pokemonshowdown.com/sprites/gen5/skitty.png"),"")</f>
        <v/>
      </c>
    </row>
    <row r="2739">
      <c r="E2739" s="45" t="inlineStr">
        <is>
          <t>Lv 29 Skitty</t>
        </is>
      </c>
      <c r="F2739" s="46" t="n"/>
      <c r="Q2739" s="47" t="inlineStr">
        <is>
          <t>Pokémon</t>
        </is>
      </c>
    </row>
    <row r="2740">
      <c r="E2740" s="48" t="inlineStr">
        <is>
          <t>Adamant</t>
        </is>
      </c>
      <c r="F2740" s="48" t="inlineStr">
        <is>
          <t>Cute Charm</t>
        </is>
      </c>
      <c r="Q2740" s="47" t="inlineStr">
        <is>
          <t>Nature / Ability</t>
        </is>
      </c>
    </row>
    <row r="2741">
      <c r="B2741" s="47" t="inlineStr">
        <is>
          <t>AI Flags:</t>
        </is>
      </c>
      <c r="E2741" s="49" t="inlineStr">
        <is>
          <t>Oran Berry</t>
        </is>
      </c>
      <c r="F2741" s="46" t="n"/>
      <c r="Q2741" s="47" t="inlineStr">
        <is>
          <t>Item</t>
        </is>
      </c>
    </row>
    <row r="2742">
      <c r="B2742" s="44" t="inlineStr">
        <is>
          <t>Smart Trainer</t>
        </is>
      </c>
      <c r="E2742" s="51" t="inlineStr">
        <is>
          <t>Copycat</t>
        </is>
      </c>
      <c r="F2742" s="46" t="n"/>
      <c r="Q2742" s="47" t="inlineStr">
        <is>
          <t>Moves</t>
        </is>
      </c>
    </row>
    <row r="2743">
      <c r="E2743" s="51" t="inlineStr">
        <is>
          <t>Assist</t>
        </is>
      </c>
      <c r="F2743" s="46" t="n"/>
    </row>
    <row r="2744">
      <c r="E2744" s="51" t="inlineStr">
        <is>
          <t>Hyper Voice</t>
        </is>
      </c>
      <c r="F2744" s="46" t="n"/>
    </row>
    <row r="2745">
      <c r="E2745" s="50" t="inlineStr">
        <is>
          <t>Feint Attack</t>
        </is>
      </c>
      <c r="F2745" s="46" t="n"/>
    </row>
    <row r="2747" ht="20" customHeight="1">
      <c r="B2747" s="40" t="inlineStr">
        <is>
          <t>Pokefan</t>
        </is>
      </c>
      <c r="C2747" s="41" t="n"/>
      <c r="D2747" s="41" t="n"/>
      <c r="E2747" s="42" t="inlineStr">
        <is>
          <t>Pokefan Miguel (Rematch 2)</t>
        </is>
      </c>
      <c r="F2747" s="41" t="n"/>
      <c r="G2747" s="41" t="n"/>
      <c r="H2747" s="41" t="n"/>
      <c r="I2747" s="41" t="n"/>
      <c r="J2747" s="41" t="n"/>
      <c r="K2747" s="41" t="n"/>
      <c r="L2747" s="41" t="n"/>
      <c r="M2747" s="41" t="n"/>
      <c r="N2747" s="41" t="n"/>
      <c r="O2747" s="41" t="n"/>
      <c r="P2747" s="41" t="n"/>
      <c r="Q2747" s="41" t="n"/>
    </row>
    <row r="2748" ht="69" customHeight="1">
      <c r="E2748" s="43">
        <f>IFERROR(_xlfn.IMAGE("https://play.pokemonshowdown.com/sprites/gen5/skitty.png"),"")</f>
        <v/>
      </c>
    </row>
    <row r="2749">
      <c r="E2749" s="45" t="inlineStr">
        <is>
          <t>Lv 32 Skitty</t>
        </is>
      </c>
      <c r="F2749" s="46" t="n"/>
      <c r="Q2749" s="47" t="inlineStr">
        <is>
          <t>Pokémon</t>
        </is>
      </c>
    </row>
    <row r="2750">
      <c r="E2750" s="48" t="inlineStr">
        <is>
          <t>Adamant</t>
        </is>
      </c>
      <c r="F2750" s="48" t="inlineStr">
        <is>
          <t>Cute Charm</t>
        </is>
      </c>
      <c r="Q2750" s="47" t="inlineStr">
        <is>
          <t>Nature / Ability</t>
        </is>
      </c>
    </row>
    <row r="2751">
      <c r="B2751" s="47" t="inlineStr">
        <is>
          <t>AI Flags:</t>
        </is>
      </c>
      <c r="E2751" s="49" t="inlineStr">
        <is>
          <t>Oran Berry</t>
        </is>
      </c>
      <c r="F2751" s="46" t="n"/>
      <c r="Q2751" s="47" t="inlineStr">
        <is>
          <t>Item</t>
        </is>
      </c>
    </row>
    <row r="2752">
      <c r="B2752" s="44" t="inlineStr">
        <is>
          <t>Smart Trainer</t>
        </is>
      </c>
      <c r="E2752" s="51" t="inlineStr">
        <is>
          <t>Assist</t>
        </is>
      </c>
      <c r="F2752" s="46" t="n"/>
      <c r="Q2752" s="47" t="inlineStr">
        <is>
          <t>Moves</t>
        </is>
      </c>
    </row>
    <row r="2753">
      <c r="E2753" s="51" t="inlineStr">
        <is>
          <t>Hyper Voice</t>
        </is>
      </c>
      <c r="F2753" s="46" t="n"/>
    </row>
    <row r="2754">
      <c r="E2754" s="50" t="inlineStr">
        <is>
          <t>Feint Attack</t>
        </is>
      </c>
      <c r="F2754" s="46" t="n"/>
    </row>
    <row r="2755">
      <c r="E2755" s="51" t="inlineStr">
        <is>
          <t>Charm</t>
        </is>
      </c>
      <c r="F2755" s="46" t="n"/>
    </row>
    <row r="2757" ht="20" customHeight="1">
      <c r="B2757" s="40" t="inlineStr">
        <is>
          <t>Pokefan</t>
        </is>
      </c>
      <c r="C2757" s="41" t="n"/>
      <c r="D2757" s="41" t="n"/>
      <c r="E2757" s="42" t="inlineStr">
        <is>
          <t>Pokefan Miguel (Rematch 3)</t>
        </is>
      </c>
      <c r="F2757" s="41" t="n"/>
      <c r="G2757" s="41" t="n"/>
      <c r="H2757" s="41" t="n"/>
      <c r="I2757" s="41" t="n"/>
      <c r="J2757" s="41" t="n"/>
      <c r="K2757" s="41" t="n"/>
      <c r="L2757" s="41" t="n"/>
      <c r="M2757" s="41" t="n"/>
      <c r="N2757" s="41" t="n"/>
      <c r="O2757" s="41" t="n"/>
      <c r="P2757" s="41" t="n"/>
      <c r="Q2757" s="41" t="n"/>
    </row>
    <row r="2758" ht="69" customHeight="1">
      <c r="E2758" s="43">
        <f>IFERROR(_xlfn.IMAGE("https://play.pokemonshowdown.com/sprites/gen5/delcatty.png"),"")</f>
        <v/>
      </c>
    </row>
    <row r="2759">
      <c r="E2759" s="45" t="inlineStr">
        <is>
          <t>Lv 35 Delcatty</t>
        </is>
      </c>
      <c r="F2759" s="46" t="n"/>
      <c r="Q2759" s="47" t="inlineStr">
        <is>
          <t>Pokémon</t>
        </is>
      </c>
    </row>
    <row r="2760">
      <c r="E2760" s="48" t="inlineStr">
        <is>
          <t>Jolly</t>
        </is>
      </c>
      <c r="F2760" s="48" t="inlineStr">
        <is>
          <t>Cute Charm</t>
        </is>
      </c>
      <c r="Q2760" s="47" t="inlineStr">
        <is>
          <t>Nature / Ability</t>
        </is>
      </c>
    </row>
    <row r="2761">
      <c r="B2761" s="47" t="inlineStr">
        <is>
          <t>AI Flags:</t>
        </is>
      </c>
      <c r="E2761" s="49" t="inlineStr">
        <is>
          <t>Oran Berry</t>
        </is>
      </c>
      <c r="F2761" s="46" t="n"/>
      <c r="Q2761" s="47" t="inlineStr">
        <is>
          <t>Item</t>
        </is>
      </c>
    </row>
    <row r="2762">
      <c r="B2762" s="44" t="inlineStr">
        <is>
          <t>Smart Trainer</t>
        </is>
      </c>
      <c r="E2762" s="51" t="inlineStr">
        <is>
          <t>Fake Out</t>
        </is>
      </c>
      <c r="F2762" s="46" t="n"/>
      <c r="Q2762" s="47" t="inlineStr">
        <is>
          <t>Moves</t>
        </is>
      </c>
    </row>
    <row r="2763">
      <c r="E2763" s="51" t="inlineStr">
        <is>
          <t>Assist</t>
        </is>
      </c>
      <c r="F2763" s="46" t="n"/>
    </row>
    <row r="2764">
      <c r="E2764" s="51" t="inlineStr">
        <is>
          <t>Sing</t>
        </is>
      </c>
      <c r="F2764" s="46" t="n"/>
    </row>
    <row r="2765">
      <c r="E2765" s="51" t="inlineStr">
        <is>
          <t>Copycat</t>
        </is>
      </c>
      <c r="F2765" s="46" t="n"/>
    </row>
    <row r="2767" ht="20" customHeight="1">
      <c r="B2767" s="40" t="inlineStr">
        <is>
          <t>Pokefan</t>
        </is>
      </c>
      <c r="C2767" s="41" t="n"/>
      <c r="D2767" s="41" t="n"/>
      <c r="E2767" s="42" t="inlineStr">
        <is>
          <t>Pokefan Miguel (Rematch 4)</t>
        </is>
      </c>
      <c r="F2767" s="41" t="n"/>
      <c r="G2767" s="41" t="n"/>
      <c r="H2767" s="41" t="n"/>
      <c r="I2767" s="41" t="n"/>
      <c r="J2767" s="41" t="n"/>
      <c r="K2767" s="41" t="n"/>
      <c r="L2767" s="41" t="n"/>
      <c r="M2767" s="41" t="n"/>
      <c r="N2767" s="41" t="n"/>
      <c r="O2767" s="41" t="n"/>
      <c r="P2767" s="41" t="n"/>
      <c r="Q2767" s="41" t="n"/>
    </row>
    <row r="2768" ht="69" customHeight="1">
      <c r="E2768" s="43">
        <f>IFERROR(_xlfn.IMAGE("https://play.pokemonshowdown.com/sprites/gen5/delcatty.png"),"")</f>
        <v/>
      </c>
    </row>
    <row r="2769">
      <c r="E2769" s="45" t="inlineStr">
        <is>
          <t>Lv 38 Delcatty</t>
        </is>
      </c>
      <c r="F2769" s="46" t="n"/>
      <c r="Q2769" s="47" t="inlineStr">
        <is>
          <t>Pokémon</t>
        </is>
      </c>
    </row>
    <row r="2770">
      <c r="E2770" s="48" t="inlineStr">
        <is>
          <t>Jolly</t>
        </is>
      </c>
      <c r="F2770" s="48" t="inlineStr">
        <is>
          <t>Cute Charm</t>
        </is>
      </c>
      <c r="Q2770" s="47" t="inlineStr">
        <is>
          <t>Nature / Ability</t>
        </is>
      </c>
    </row>
    <row r="2771">
      <c r="B2771" s="47" t="inlineStr">
        <is>
          <t>AI Flags:</t>
        </is>
      </c>
      <c r="E2771" s="49" t="inlineStr">
        <is>
          <t>Sitrus Berry</t>
        </is>
      </c>
      <c r="F2771" s="46" t="n"/>
      <c r="Q2771" s="47" t="inlineStr">
        <is>
          <t>Item</t>
        </is>
      </c>
    </row>
    <row r="2772">
      <c r="B2772" s="44" t="inlineStr">
        <is>
          <t>Smart Trainer</t>
        </is>
      </c>
      <c r="E2772" s="51" t="inlineStr">
        <is>
          <t>Fake Out</t>
        </is>
      </c>
      <c r="F2772" s="46" t="n"/>
      <c r="Q2772" s="47" t="inlineStr">
        <is>
          <t>Moves</t>
        </is>
      </c>
    </row>
    <row r="2773">
      <c r="E2773" s="51" t="inlineStr">
        <is>
          <t>Assist</t>
        </is>
      </c>
      <c r="F2773" s="46" t="n"/>
    </row>
    <row r="2774">
      <c r="E2774" s="51" t="inlineStr">
        <is>
          <t>Sing</t>
        </is>
      </c>
      <c r="F2774" s="46" t="n"/>
    </row>
    <row r="2775">
      <c r="E2775" s="51" t="inlineStr">
        <is>
          <t>Copycat</t>
        </is>
      </c>
      <c r="F2775" s="46" t="n"/>
    </row>
    <row r="2777" ht="20" customHeight="1">
      <c r="B2777" s="40" t="inlineStr">
        <is>
          <t>Hiker</t>
        </is>
      </c>
      <c r="C2777" s="41" t="n"/>
      <c r="D2777" s="41" t="n"/>
      <c r="E2777" s="42" t="inlineStr">
        <is>
          <t>Hiker Mike</t>
        </is>
      </c>
      <c r="F2777" s="41" t="n"/>
      <c r="G2777" s="41" t="n"/>
      <c r="H2777" s="41" t="n"/>
      <c r="I2777" s="41" t="n"/>
      <c r="J2777" s="41" t="n"/>
      <c r="K2777" s="41" t="n"/>
      <c r="L2777" s="41" t="n"/>
      <c r="M2777" s="41" t="n"/>
      <c r="N2777" s="41" t="n"/>
      <c r="O2777" s="41" t="n"/>
      <c r="P2777" s="41" t="n"/>
      <c r="Q2777" s="41" t="n"/>
    </row>
    <row r="2778" ht="69" customHeight="1">
      <c r="E2778" s="43">
        <f>IFERROR(_xlfn.IMAGE("https://play.pokemonshowdown.com/sprites/gen5/pelipper.png"),"")</f>
        <v/>
      </c>
      <c r="G2778" s="43">
        <f>IFERROR(_xlfn.IMAGE("https://play.pokemonshowdown.com/sprites/gen5/poochyena.png"),"")</f>
        <v/>
      </c>
    </row>
    <row r="2779">
      <c r="E2779" s="45" t="inlineStr">
        <is>
          <t>Lv 10 Pelipper</t>
        </is>
      </c>
      <c r="F2779" s="46" t="n"/>
      <c r="G2779" s="45" t="inlineStr">
        <is>
          <t>Lv 10 Poochyena</t>
        </is>
      </c>
      <c r="H2779" s="46" t="n"/>
      <c r="Q2779" s="47" t="inlineStr">
        <is>
          <t>Pokémon</t>
        </is>
      </c>
    </row>
    <row r="2780">
      <c r="E2780" s="48" t="inlineStr">
        <is>
          <t>Modest</t>
        </is>
      </c>
      <c r="F2780" s="48" t="inlineStr">
        <is>
          <t>Unburden</t>
        </is>
      </c>
      <c r="G2780" s="48" t="inlineStr">
        <is>
          <t>Adamant</t>
        </is>
      </c>
      <c r="H2780" s="48" t="inlineStr">
        <is>
          <t>Quick Feet</t>
        </is>
      </c>
      <c r="Q2780" s="47" t="inlineStr">
        <is>
          <t>Nature / Ability</t>
        </is>
      </c>
    </row>
    <row r="2781">
      <c r="B2781" s="47" t="inlineStr">
        <is>
          <t>AI Flags:</t>
        </is>
      </c>
      <c r="E2781" s="49" t="inlineStr">
        <is>
          <t>(None)</t>
        </is>
      </c>
      <c r="F2781" s="46" t="n"/>
      <c r="G2781" s="49" t="inlineStr">
        <is>
          <t>(None)</t>
        </is>
      </c>
      <c r="H2781" s="46" t="n"/>
      <c r="Q2781" s="47" t="inlineStr">
        <is>
          <t>Item</t>
        </is>
      </c>
    </row>
    <row r="2782">
      <c r="B2782" s="44" t="inlineStr">
        <is>
          <t>Smart Trainer</t>
        </is>
      </c>
      <c r="E2782" s="60" t="inlineStr">
        <is>
          <t>Gust</t>
        </is>
      </c>
      <c r="F2782" s="46" t="n"/>
      <c r="G2782" s="50" t="inlineStr">
        <is>
          <t>Bite</t>
        </is>
      </c>
      <c r="H2782" s="46" t="n"/>
      <c r="Q2782" s="47" t="inlineStr">
        <is>
          <t>Moves</t>
        </is>
      </c>
    </row>
    <row r="2783">
      <c r="E2783" s="51" t="inlineStr">
        <is>
          <t>Growl</t>
        </is>
      </c>
      <c r="F2783" s="46" t="n"/>
      <c r="G2783" s="51" t="inlineStr">
        <is>
          <t>Scary Face</t>
        </is>
      </c>
      <c r="H2783" s="46" t="n"/>
    </row>
    <row r="2784">
      <c r="E2784" s="56" t="inlineStr">
        <is>
          <t>-</t>
        </is>
      </c>
      <c r="F2784" s="46" t="n"/>
      <c r="G2784" s="56" t="inlineStr">
        <is>
          <t>-</t>
        </is>
      </c>
      <c r="H2784" s="46" t="n"/>
    </row>
    <row r="2785">
      <c r="E2785" s="56" t="inlineStr">
        <is>
          <t>-</t>
        </is>
      </c>
      <c r="F2785" s="46" t="n"/>
      <c r="G2785" s="56" t="inlineStr">
        <is>
          <t>-</t>
        </is>
      </c>
      <c r="H2785" s="46" t="n"/>
    </row>
    <row r="2787" ht="20" customHeight="1">
      <c r="B2787" s="40" t="inlineStr">
        <is>
          <t>Dragon Tamer</t>
        </is>
      </c>
      <c r="C2787" s="41" t="n"/>
      <c r="D2787" s="41" t="n"/>
      <c r="E2787" s="42" t="inlineStr">
        <is>
          <t>Dragon Tamer Nicolas (Rematch 1)</t>
        </is>
      </c>
      <c r="F2787" s="41" t="n"/>
      <c r="G2787" s="41" t="n"/>
      <c r="H2787" s="41" t="n"/>
      <c r="I2787" s="41" t="n"/>
      <c r="J2787" s="41" t="n"/>
      <c r="K2787" s="41" t="n"/>
      <c r="L2787" s="41" t="n"/>
      <c r="M2787" s="41" t="n"/>
      <c r="N2787" s="41" t="n"/>
      <c r="O2787" s="41" t="n"/>
      <c r="P2787" s="41" t="n"/>
      <c r="Q2787" s="41" t="n"/>
    </row>
    <row r="2788" ht="69" customHeight="1">
      <c r="E2788" s="43">
        <f>IFERROR(_xlfn.IMAGE("https://play.pokemonshowdown.com/sprites/gen5/altaria.png"),"")</f>
        <v/>
      </c>
      <c r="G2788" s="43">
        <f>IFERROR(_xlfn.IMAGE("https://play.pokemonshowdown.com/sprites/gen5/altaria.png"),"")</f>
        <v/>
      </c>
    </row>
    <row r="2789">
      <c r="E2789" s="45" t="inlineStr">
        <is>
          <t>Lv 41 Altaria</t>
        </is>
      </c>
      <c r="F2789" s="46" t="n"/>
      <c r="G2789" s="45" t="inlineStr">
        <is>
          <t>Lv 41 Altaria</t>
        </is>
      </c>
      <c r="H2789" s="46" t="n"/>
      <c r="Q2789" s="47" t="inlineStr">
        <is>
          <t>Pokémon</t>
        </is>
      </c>
    </row>
    <row r="2790">
      <c r="E2790" s="48" t="inlineStr">
        <is>
          <t>Adamant</t>
        </is>
      </c>
      <c r="F2790" s="48" t="inlineStr">
        <is>
          <t>Serene Grace</t>
        </is>
      </c>
      <c r="G2790" s="48" t="inlineStr">
        <is>
          <t>Adamant</t>
        </is>
      </c>
      <c r="H2790" s="48" t="inlineStr">
        <is>
          <t>Serene Grace</t>
        </is>
      </c>
      <c r="Q2790" s="47" t="inlineStr">
        <is>
          <t>Nature / Ability</t>
        </is>
      </c>
    </row>
    <row r="2791">
      <c r="B2791" s="47" t="inlineStr">
        <is>
          <t>AI Flags:</t>
        </is>
      </c>
      <c r="E2791" s="49" t="inlineStr">
        <is>
          <t>(None)</t>
        </is>
      </c>
      <c r="F2791" s="46" t="n"/>
      <c r="G2791" s="49" t="inlineStr">
        <is>
          <t>(None)</t>
        </is>
      </c>
      <c r="H2791" s="46" t="n"/>
      <c r="Q2791" s="47" t="inlineStr">
        <is>
          <t>Item</t>
        </is>
      </c>
    </row>
    <row r="2792">
      <c r="B2792" s="44" t="inlineStr">
        <is>
          <t>Smart Trainer</t>
        </is>
      </c>
      <c r="E2792" s="58" t="inlineStr">
        <is>
          <t>Fire Blast</t>
        </is>
      </c>
      <c r="F2792" s="46" t="n"/>
      <c r="G2792" s="58" t="inlineStr">
        <is>
          <t>Fire Blast</t>
        </is>
      </c>
      <c r="H2792" s="46" t="n"/>
      <c r="Q2792" s="47" t="inlineStr">
        <is>
          <t>Moves</t>
        </is>
      </c>
    </row>
    <row r="2793">
      <c r="E2793" s="68" t="inlineStr">
        <is>
          <t>Dragon Breath</t>
        </is>
      </c>
      <c r="F2793" s="46" t="n"/>
      <c r="G2793" s="68" t="inlineStr">
        <is>
          <t>Dragon Breath</t>
        </is>
      </c>
      <c r="H2793" s="46" t="n"/>
    </row>
    <row r="2794">
      <c r="E2794" s="51" t="inlineStr">
        <is>
          <t>Sing</t>
        </is>
      </c>
      <c r="F2794" s="46" t="n"/>
      <c r="G2794" s="51" t="inlineStr">
        <is>
          <t>Sing</t>
        </is>
      </c>
      <c r="H2794" s="46" t="n"/>
    </row>
    <row r="2795">
      <c r="E2795" s="60" t="inlineStr">
        <is>
          <t>Air Slash</t>
        </is>
      </c>
      <c r="F2795" s="46" t="n"/>
      <c r="G2795" s="60" t="inlineStr">
        <is>
          <t>Air Slash</t>
        </is>
      </c>
      <c r="H2795" s="46" t="n"/>
    </row>
    <row r="2797" ht="20" customHeight="1">
      <c r="B2797" s="40" t="inlineStr">
        <is>
          <t>Dragon Tamer</t>
        </is>
      </c>
      <c r="C2797" s="41" t="n"/>
      <c r="D2797" s="41" t="n"/>
      <c r="E2797" s="42" t="inlineStr">
        <is>
          <t>Dragon Tamer Nicolas (Rematch 2)</t>
        </is>
      </c>
      <c r="F2797" s="41" t="n"/>
      <c r="G2797" s="41" t="n"/>
      <c r="H2797" s="41" t="n"/>
      <c r="I2797" s="41" t="n"/>
      <c r="J2797" s="41" t="n"/>
      <c r="K2797" s="41" t="n"/>
      <c r="L2797" s="41" t="n"/>
      <c r="M2797" s="41" t="n"/>
      <c r="N2797" s="41" t="n"/>
      <c r="O2797" s="41" t="n"/>
      <c r="P2797" s="41" t="n"/>
      <c r="Q2797" s="41" t="n"/>
    </row>
    <row r="2798" ht="69" customHeight="1">
      <c r="E2798" s="43">
        <f>IFERROR(_xlfn.IMAGE("https://play.pokemonshowdown.com/sprites/gen5/altaria.png"),"")</f>
        <v/>
      </c>
      <c r="G2798" s="43">
        <f>IFERROR(_xlfn.IMAGE("https://play.pokemonshowdown.com/sprites/gen5/altaria.png"),"")</f>
        <v/>
      </c>
    </row>
    <row r="2799">
      <c r="E2799" s="45" t="inlineStr">
        <is>
          <t>Lv 44 Altaria</t>
        </is>
      </c>
      <c r="F2799" s="46" t="n"/>
      <c r="G2799" s="45" t="inlineStr">
        <is>
          <t>Lv 44 Altaria</t>
        </is>
      </c>
      <c r="H2799" s="46" t="n"/>
      <c r="Q2799" s="47" t="inlineStr">
        <is>
          <t>Pokémon</t>
        </is>
      </c>
    </row>
    <row r="2800">
      <c r="E2800" s="48" t="inlineStr">
        <is>
          <t>Adamant</t>
        </is>
      </c>
      <c r="F2800" s="48" t="inlineStr">
        <is>
          <t>Serene Grace</t>
        </is>
      </c>
      <c r="G2800" s="48" t="inlineStr">
        <is>
          <t>Adamant</t>
        </is>
      </c>
      <c r="H2800" s="48" t="inlineStr">
        <is>
          <t>Serene Grace</t>
        </is>
      </c>
      <c r="Q2800" s="47" t="inlineStr">
        <is>
          <t>Nature / Ability</t>
        </is>
      </c>
    </row>
    <row r="2801">
      <c r="B2801" s="47" t="inlineStr">
        <is>
          <t>AI Flags:</t>
        </is>
      </c>
      <c r="E2801" s="49" t="inlineStr">
        <is>
          <t>(None)</t>
        </is>
      </c>
      <c r="F2801" s="46" t="n"/>
      <c r="G2801" s="49" t="inlineStr">
        <is>
          <t>(None)</t>
        </is>
      </c>
      <c r="H2801" s="46" t="n"/>
      <c r="Q2801" s="47" t="inlineStr">
        <is>
          <t>Item</t>
        </is>
      </c>
    </row>
    <row r="2802">
      <c r="B2802" s="44" t="inlineStr">
        <is>
          <t>Smart Trainer</t>
        </is>
      </c>
      <c r="E2802" s="58" t="inlineStr">
        <is>
          <t>Fire Blast</t>
        </is>
      </c>
      <c r="F2802" s="46" t="n"/>
      <c r="G2802" s="58" t="inlineStr">
        <is>
          <t>Fire Blast</t>
        </is>
      </c>
      <c r="H2802" s="46" t="n"/>
      <c r="Q2802" s="47" t="inlineStr">
        <is>
          <t>Moves</t>
        </is>
      </c>
    </row>
    <row r="2803">
      <c r="E2803" s="68" t="inlineStr">
        <is>
          <t>Dragon Breath</t>
        </is>
      </c>
      <c r="F2803" s="46" t="n"/>
      <c r="G2803" s="68" t="inlineStr">
        <is>
          <t>Dragon Breath</t>
        </is>
      </c>
      <c r="H2803" s="46" t="n"/>
    </row>
    <row r="2804">
      <c r="E2804" s="51" t="inlineStr">
        <is>
          <t>Sing</t>
        </is>
      </c>
      <c r="F2804" s="46" t="n"/>
      <c r="G2804" s="51" t="inlineStr">
        <is>
          <t>Sing</t>
        </is>
      </c>
      <c r="H2804" s="46" t="n"/>
    </row>
    <row r="2805">
      <c r="E2805" s="60" t="inlineStr">
        <is>
          <t>Air Slash</t>
        </is>
      </c>
      <c r="F2805" s="46" t="n"/>
      <c r="G2805" s="60" t="inlineStr">
        <is>
          <t>Air Slash</t>
        </is>
      </c>
      <c r="H2805" s="46" t="n"/>
    </row>
    <row r="2807" ht="20" customHeight="1">
      <c r="B2807" s="40" t="inlineStr">
        <is>
          <t>Dragon Tamer</t>
        </is>
      </c>
      <c r="C2807" s="41" t="n"/>
      <c r="D2807" s="41" t="n"/>
      <c r="E2807" s="42" t="inlineStr">
        <is>
          <t>Dragon Tamer Nicolas (Rematch 3)</t>
        </is>
      </c>
      <c r="F2807" s="41" t="n"/>
      <c r="G2807" s="41" t="n"/>
      <c r="H2807" s="41" t="n"/>
      <c r="I2807" s="41" t="n"/>
      <c r="J2807" s="41" t="n"/>
      <c r="K2807" s="41" t="n"/>
      <c r="L2807" s="41" t="n"/>
      <c r="M2807" s="41" t="n"/>
      <c r="N2807" s="41" t="n"/>
      <c r="O2807" s="41" t="n"/>
      <c r="P2807" s="41" t="n"/>
      <c r="Q2807" s="41" t="n"/>
    </row>
    <row r="2808" ht="69" customHeight="1">
      <c r="E2808" s="43">
        <f>IFERROR(_xlfn.IMAGE("https://play.pokemonshowdown.com/sprites/gen5/bagon.png"),"")</f>
        <v/>
      </c>
      <c r="G2808" s="43">
        <f>IFERROR(_xlfn.IMAGE("https://play.pokemonshowdown.com/sprites/gen5/altaria.png"),"")</f>
        <v/>
      </c>
      <c r="I2808" s="43">
        <f>IFERROR(_xlfn.IMAGE("https://play.pokemonshowdown.com/sprites/gen5/altaria.png"),"")</f>
        <v/>
      </c>
    </row>
    <row r="2809">
      <c r="E2809" s="45" t="inlineStr">
        <is>
          <t>Lv 46 Bagon</t>
        </is>
      </c>
      <c r="F2809" s="46" t="n"/>
      <c r="G2809" s="45" t="inlineStr">
        <is>
          <t>Lv 46 Altaria</t>
        </is>
      </c>
      <c r="H2809" s="46" t="n"/>
      <c r="I2809" s="45" t="inlineStr">
        <is>
          <t>Lv 46 Altaria</t>
        </is>
      </c>
      <c r="J2809" s="46" t="n"/>
      <c r="Q2809" s="47" t="inlineStr">
        <is>
          <t>Pokémon</t>
        </is>
      </c>
    </row>
    <row r="2810">
      <c r="E2810" s="48" t="inlineStr">
        <is>
          <t>Adamant</t>
        </is>
      </c>
      <c r="F2810" s="48" t="inlineStr">
        <is>
          <t>Rock Head</t>
        </is>
      </c>
      <c r="G2810" s="48" t="inlineStr">
        <is>
          <t>Adamant</t>
        </is>
      </c>
      <c r="H2810" s="48" t="inlineStr">
        <is>
          <t>Serene Grace</t>
        </is>
      </c>
      <c r="I2810" s="48" t="inlineStr">
        <is>
          <t>Adamant</t>
        </is>
      </c>
      <c r="J2810" s="48" t="inlineStr">
        <is>
          <t>Serene Grace</t>
        </is>
      </c>
      <c r="Q2810" s="47" t="inlineStr">
        <is>
          <t>Nature / Ability</t>
        </is>
      </c>
    </row>
    <row r="2811">
      <c r="B2811" s="47" t="inlineStr">
        <is>
          <t>AI Flags:</t>
        </is>
      </c>
      <c r="E2811" s="49" t="inlineStr">
        <is>
          <t>(None)</t>
        </is>
      </c>
      <c r="F2811" s="46" t="n"/>
      <c r="G2811" s="49" t="inlineStr">
        <is>
          <t>(None)</t>
        </is>
      </c>
      <c r="H2811" s="46" t="n"/>
      <c r="I2811" s="49" t="inlineStr">
        <is>
          <t>(None)</t>
        </is>
      </c>
      <c r="J2811" s="46" t="n"/>
      <c r="Q2811" s="47" t="inlineStr">
        <is>
          <t>Item</t>
        </is>
      </c>
    </row>
    <row r="2812">
      <c r="B2812" s="44" t="inlineStr">
        <is>
          <t>Smart Trainer</t>
        </is>
      </c>
      <c r="E2812" s="68" t="inlineStr">
        <is>
          <t>Dragon Claw</t>
        </is>
      </c>
      <c r="F2812" s="46" t="n"/>
      <c r="G2812" s="68" t="inlineStr">
        <is>
          <t>Dragon Breath</t>
        </is>
      </c>
      <c r="H2812" s="46" t="n"/>
      <c r="I2812" s="68" t="inlineStr">
        <is>
          <t>Dragon Breath</t>
        </is>
      </c>
      <c r="J2812" s="46" t="n"/>
      <c r="Q2812" s="47" t="inlineStr">
        <is>
          <t>Moves</t>
        </is>
      </c>
    </row>
    <row r="2813">
      <c r="E2813" s="51" t="inlineStr">
        <is>
          <t>Double Edge</t>
        </is>
      </c>
      <c r="F2813" s="46" t="n"/>
      <c r="G2813" s="51" t="inlineStr">
        <is>
          <t>Sing</t>
        </is>
      </c>
      <c r="H2813" s="46" t="n"/>
      <c r="I2813" s="51" t="inlineStr">
        <is>
          <t>Sing</t>
        </is>
      </c>
      <c r="J2813" s="46" t="n"/>
    </row>
    <row r="2814">
      <c r="E2814" s="50" t="inlineStr">
        <is>
          <t>Crunch</t>
        </is>
      </c>
      <c r="F2814" s="46" t="n"/>
      <c r="G2814" s="60" t="inlineStr">
        <is>
          <t>Air Slash</t>
        </is>
      </c>
      <c r="H2814" s="46" t="n"/>
      <c r="I2814" s="60" t="inlineStr">
        <is>
          <t>Air Slash</t>
        </is>
      </c>
      <c r="J2814" s="46" t="n"/>
    </row>
    <row r="2815">
      <c r="E2815" s="51" t="inlineStr">
        <is>
          <t>Roar</t>
        </is>
      </c>
      <c r="F2815" s="46" t="n"/>
      <c r="G2815" s="51" t="inlineStr">
        <is>
          <t>Whirlwind</t>
        </is>
      </c>
      <c r="H2815" s="46" t="n"/>
      <c r="I2815" s="51" t="inlineStr">
        <is>
          <t>Whirlwind</t>
        </is>
      </c>
      <c r="J2815" s="46" t="n"/>
    </row>
    <row r="2817" ht="20" customHeight="1">
      <c r="B2817" s="40" t="inlineStr">
        <is>
          <t>Dragon Tamer</t>
        </is>
      </c>
      <c r="C2817" s="41" t="n"/>
      <c r="D2817" s="41" t="n"/>
      <c r="E2817" s="42" t="inlineStr">
        <is>
          <t>Dragon Tamer Nicolas (Rematch 4)</t>
        </is>
      </c>
      <c r="F2817" s="41" t="n"/>
      <c r="G2817" s="41" t="n"/>
      <c r="H2817" s="41" t="n"/>
      <c r="I2817" s="41" t="n"/>
      <c r="J2817" s="41" t="n"/>
      <c r="K2817" s="41" t="n"/>
      <c r="L2817" s="41" t="n"/>
      <c r="M2817" s="41" t="n"/>
      <c r="N2817" s="41" t="n"/>
      <c r="O2817" s="41" t="n"/>
      <c r="P2817" s="41" t="n"/>
      <c r="Q2817" s="41" t="n"/>
    </row>
    <row r="2818" ht="69" customHeight="1">
      <c r="E2818" s="43">
        <f>IFERROR(_xlfn.IMAGE("https://play.pokemonshowdown.com/sprites/gen5/altaria.png"),"")</f>
        <v/>
      </c>
      <c r="G2818" s="43">
        <f>IFERROR(_xlfn.IMAGE("https://play.pokemonshowdown.com/sprites/gen5/altaria.png"),"")</f>
        <v/>
      </c>
      <c r="I2818" s="43">
        <f>IFERROR(_xlfn.IMAGE("https://play.pokemonshowdown.com/sprites/gen5/shelgon.png"),"")</f>
        <v/>
      </c>
    </row>
    <row r="2819">
      <c r="E2819" s="45" t="inlineStr">
        <is>
          <t>Lv 49 Altaria</t>
        </is>
      </c>
      <c r="F2819" s="46" t="n"/>
      <c r="G2819" s="45" t="inlineStr">
        <is>
          <t>Lv 49 Altaria</t>
        </is>
      </c>
      <c r="H2819" s="46" t="n"/>
      <c r="I2819" s="45" t="inlineStr">
        <is>
          <t>Lv 49 Shelgon</t>
        </is>
      </c>
      <c r="J2819" s="46" t="n"/>
      <c r="Q2819" s="47" t="inlineStr">
        <is>
          <t>Pokémon</t>
        </is>
      </c>
    </row>
    <row r="2820">
      <c r="E2820" s="48" t="inlineStr">
        <is>
          <t>Adamant</t>
        </is>
      </c>
      <c r="F2820" s="48" t="inlineStr">
        <is>
          <t>Serene Grace</t>
        </is>
      </c>
      <c r="G2820" s="48" t="inlineStr">
        <is>
          <t>Adamant</t>
        </is>
      </c>
      <c r="H2820" s="48" t="inlineStr">
        <is>
          <t>Serene Grace</t>
        </is>
      </c>
      <c r="I2820" s="48" t="inlineStr">
        <is>
          <t>Adamant</t>
        </is>
      </c>
      <c r="J2820" s="48" t="inlineStr">
        <is>
          <t>Rock Head</t>
        </is>
      </c>
      <c r="Q2820" s="47" t="inlineStr">
        <is>
          <t>Nature / Ability</t>
        </is>
      </c>
    </row>
    <row r="2821">
      <c r="B2821" s="47" t="inlineStr">
        <is>
          <t>AI Flags:</t>
        </is>
      </c>
      <c r="E2821" s="49" t="inlineStr">
        <is>
          <t>(None)</t>
        </is>
      </c>
      <c r="F2821" s="46" t="n"/>
      <c r="G2821" s="49" t="inlineStr">
        <is>
          <t>(None)</t>
        </is>
      </c>
      <c r="H2821" s="46" t="n"/>
      <c r="I2821" s="49" t="inlineStr">
        <is>
          <t>Dragon Fang</t>
        </is>
      </c>
      <c r="J2821" s="46" t="n"/>
      <c r="Q2821" s="47" t="inlineStr">
        <is>
          <t>Item</t>
        </is>
      </c>
    </row>
    <row r="2822">
      <c r="B2822" s="44" t="inlineStr">
        <is>
          <t>Smart Trainer</t>
        </is>
      </c>
      <c r="E2822" s="68" t="inlineStr">
        <is>
          <t>Dragon Breath</t>
        </is>
      </c>
      <c r="F2822" s="46" t="n"/>
      <c r="G2822" s="68" t="inlineStr">
        <is>
          <t>Dragon Breath</t>
        </is>
      </c>
      <c r="H2822" s="46" t="n"/>
      <c r="I2822" s="68" t="inlineStr">
        <is>
          <t>Dragon Claw</t>
        </is>
      </c>
      <c r="J2822" s="46" t="n"/>
      <c r="Q2822" s="47" t="inlineStr">
        <is>
          <t>Moves</t>
        </is>
      </c>
    </row>
    <row r="2823">
      <c r="E2823" s="51" t="inlineStr">
        <is>
          <t>Sing</t>
        </is>
      </c>
      <c r="F2823" s="46" t="n"/>
      <c r="G2823" s="51" t="inlineStr">
        <is>
          <t>Sing</t>
        </is>
      </c>
      <c r="H2823" s="46" t="n"/>
      <c r="I2823" s="66" t="inlineStr">
        <is>
          <t>Gyro Ball</t>
        </is>
      </c>
      <c r="J2823" s="46" t="n"/>
    </row>
    <row r="2824">
      <c r="E2824" s="60" t="inlineStr">
        <is>
          <t>Air Slash</t>
        </is>
      </c>
      <c r="F2824" s="46" t="n"/>
      <c r="G2824" s="60" t="inlineStr">
        <is>
          <t>Air Slash</t>
        </is>
      </c>
      <c r="H2824" s="46" t="n"/>
      <c r="I2824" s="50" t="inlineStr">
        <is>
          <t>Bide</t>
        </is>
      </c>
      <c r="J2824" s="46" t="n"/>
    </row>
    <row r="2825">
      <c r="E2825" s="51" t="inlineStr">
        <is>
          <t>Whirlwind</t>
        </is>
      </c>
      <c r="F2825" s="46" t="n"/>
      <c r="G2825" s="51" t="inlineStr">
        <is>
          <t>Whirlwind</t>
        </is>
      </c>
      <c r="H2825" s="46" t="n"/>
      <c r="I2825" s="51" t="inlineStr">
        <is>
          <t>Roar</t>
        </is>
      </c>
      <c r="J2825" s="46" t="n"/>
    </row>
    <row r="2827" ht="20" customHeight="1">
      <c r="B2827" s="40" t="inlineStr">
        <is>
          <t>Black Belt</t>
        </is>
      </c>
      <c r="C2827" s="41" t="n"/>
      <c r="D2827" s="41" t="n"/>
      <c r="E2827" s="42" t="inlineStr">
        <is>
          <t>Black Belt Nob (Rematch 1)</t>
        </is>
      </c>
      <c r="F2827" s="41" t="n"/>
      <c r="G2827" s="41" t="n"/>
      <c r="H2827" s="41" t="n"/>
      <c r="I2827" s="41" t="n"/>
      <c r="J2827" s="41" t="n"/>
      <c r="K2827" s="41" t="n"/>
      <c r="L2827" s="41" t="n"/>
      <c r="M2827" s="41" t="n"/>
      <c r="N2827" s="41" t="n"/>
      <c r="O2827" s="41" t="n"/>
      <c r="P2827" s="41" t="n"/>
      <c r="Q2827" s="41" t="n"/>
    </row>
    <row r="2828" ht="69" customHeight="1">
      <c r="E2828" s="43">
        <f>IFERROR(_xlfn.IMAGE("https://play.pokemonshowdown.com/sprites/gen5/machoke.png"),"")</f>
        <v/>
      </c>
    </row>
    <row r="2829">
      <c r="E2829" s="45" t="inlineStr">
        <is>
          <t>Lv 27 Machoke</t>
        </is>
      </c>
      <c r="F2829" s="46" t="n"/>
      <c r="Q2829" s="47" t="inlineStr">
        <is>
          <t>Pokémon</t>
        </is>
      </c>
    </row>
    <row r="2830">
      <c r="E2830" s="48" t="inlineStr">
        <is>
          <t>Adamant</t>
        </is>
      </c>
      <c r="F2830" s="48" t="inlineStr">
        <is>
          <t>Huge Power</t>
        </is>
      </c>
      <c r="Q2830" s="47" t="inlineStr">
        <is>
          <t>Nature / Ability</t>
        </is>
      </c>
    </row>
    <row r="2831">
      <c r="B2831" s="47" t="inlineStr">
        <is>
          <t>AI Flags:</t>
        </is>
      </c>
      <c r="E2831" s="49" t="inlineStr">
        <is>
          <t>(None)</t>
        </is>
      </c>
      <c r="F2831" s="46" t="n"/>
      <c r="Q2831" s="47" t="inlineStr">
        <is>
          <t>Item</t>
        </is>
      </c>
    </row>
    <row r="2832">
      <c r="B2832" s="44" t="inlineStr">
        <is>
          <t>Smart Trainer</t>
        </is>
      </c>
      <c r="E2832" s="58" t="inlineStr">
        <is>
          <t>Fire Punch</t>
        </is>
      </c>
      <c r="F2832" s="46" t="n"/>
      <c r="Q2832" s="47" t="inlineStr">
        <is>
          <t>Moves</t>
        </is>
      </c>
    </row>
    <row r="2833">
      <c r="E2833" s="65" t="inlineStr">
        <is>
          <t>Seismic Toss</t>
        </is>
      </c>
      <c r="F2833" s="46" t="n"/>
    </row>
    <row r="2834">
      <c r="E2834" s="52" t="inlineStr">
        <is>
          <t>Thunder Punch</t>
        </is>
      </c>
      <c r="F2834" s="46" t="n"/>
    </row>
    <row r="2835">
      <c r="E2835" s="65" t="inlineStr">
        <is>
          <t>Wake Up Slap</t>
        </is>
      </c>
      <c r="F2835" s="46" t="n"/>
    </row>
    <row r="2837" ht="20" customHeight="1">
      <c r="B2837" s="40" t="inlineStr">
        <is>
          <t>Black Belt</t>
        </is>
      </c>
      <c r="C2837" s="41" t="n"/>
      <c r="D2837" s="41" t="n"/>
      <c r="E2837" s="42" t="inlineStr">
        <is>
          <t>Black Belt Nob (Rematch 2)</t>
        </is>
      </c>
      <c r="F2837" s="41" t="n"/>
      <c r="G2837" s="41" t="n"/>
      <c r="H2837" s="41" t="n"/>
      <c r="I2837" s="41" t="n"/>
      <c r="J2837" s="41" t="n"/>
      <c r="K2837" s="41" t="n"/>
      <c r="L2837" s="41" t="n"/>
      <c r="M2837" s="41" t="n"/>
      <c r="N2837" s="41" t="n"/>
      <c r="O2837" s="41" t="n"/>
      <c r="P2837" s="41" t="n"/>
      <c r="Q2837" s="41" t="n"/>
    </row>
    <row r="2838" ht="69" customHeight="1">
      <c r="E2838" s="43">
        <f>IFERROR(_xlfn.IMAGE("https://play.pokemonshowdown.com/sprites/gen5/machop.png"),"")</f>
        <v/>
      </c>
      <c r="G2838" s="43">
        <f>IFERROR(_xlfn.IMAGE("https://play.pokemonshowdown.com/sprites/gen5/machoke.png"),"")</f>
        <v/>
      </c>
    </row>
    <row r="2839">
      <c r="E2839" s="45" t="inlineStr">
        <is>
          <t>Lv 29 Machop</t>
        </is>
      </c>
      <c r="F2839" s="46" t="n"/>
      <c r="G2839" s="45" t="inlineStr">
        <is>
          <t>Lv 29 Machoke</t>
        </is>
      </c>
      <c r="H2839" s="46" t="n"/>
      <c r="Q2839" s="47" t="inlineStr">
        <is>
          <t>Pokémon</t>
        </is>
      </c>
    </row>
    <row r="2840">
      <c r="E2840" s="48" t="inlineStr">
        <is>
          <t>Adamant</t>
        </is>
      </c>
      <c r="F2840" s="48" t="inlineStr">
        <is>
          <t>No Guard</t>
        </is>
      </c>
      <c r="G2840" s="48" t="inlineStr">
        <is>
          <t>Adamant</t>
        </is>
      </c>
      <c r="H2840" s="48" t="inlineStr">
        <is>
          <t>Huge Power</t>
        </is>
      </c>
      <c r="Q2840" s="47" t="inlineStr">
        <is>
          <t>Nature / Ability</t>
        </is>
      </c>
    </row>
    <row r="2841">
      <c r="B2841" s="47" t="inlineStr">
        <is>
          <t>AI Flags:</t>
        </is>
      </c>
      <c r="E2841" s="49" t="inlineStr">
        <is>
          <t>(None)</t>
        </is>
      </c>
      <c r="F2841" s="46" t="n"/>
      <c r="G2841" s="49" t="inlineStr">
        <is>
          <t>(None)</t>
        </is>
      </c>
      <c r="H2841" s="46" t="n"/>
      <c r="Q2841" s="47" t="inlineStr">
        <is>
          <t>Item</t>
        </is>
      </c>
    </row>
    <row r="2842">
      <c r="B2842" s="44" t="inlineStr">
        <is>
          <t>Smart Trainer</t>
        </is>
      </c>
      <c r="E2842" s="65" t="inlineStr">
        <is>
          <t>Wake Up Slap</t>
        </is>
      </c>
      <c r="F2842" s="46" t="n"/>
      <c r="G2842" s="58" t="inlineStr">
        <is>
          <t>Fire Punch</t>
        </is>
      </c>
      <c r="H2842" s="46" t="n"/>
      <c r="Q2842" s="47" t="inlineStr">
        <is>
          <t>Moves</t>
        </is>
      </c>
    </row>
    <row r="2843">
      <c r="E2843" s="51" t="inlineStr">
        <is>
          <t>Mega Punch</t>
        </is>
      </c>
      <c r="F2843" s="46" t="n"/>
      <c r="G2843" s="65" t="inlineStr">
        <is>
          <t>Seismic Toss</t>
        </is>
      </c>
      <c r="H2843" s="46" t="n"/>
    </row>
    <row r="2844">
      <c r="E2844" s="58" t="inlineStr">
        <is>
          <t>Fire Punch</t>
        </is>
      </c>
      <c r="F2844" s="46" t="n"/>
      <c r="G2844" s="52" t="inlineStr">
        <is>
          <t>Thunder Punch</t>
        </is>
      </c>
      <c r="H2844" s="46" t="n"/>
    </row>
    <row r="2845">
      <c r="E2845" s="65" t="inlineStr">
        <is>
          <t>Vital Throw</t>
        </is>
      </c>
      <c r="F2845" s="46" t="n"/>
      <c r="G2845" s="65" t="inlineStr">
        <is>
          <t>Wake Up Slap</t>
        </is>
      </c>
      <c r="H2845" s="46" t="n"/>
    </row>
    <row r="2847" ht="20" customHeight="1">
      <c r="B2847" s="40" t="inlineStr">
        <is>
          <t>Black Belt</t>
        </is>
      </c>
      <c r="C2847" s="41" t="n"/>
      <c r="D2847" s="41" t="n"/>
      <c r="E2847" s="42" t="inlineStr">
        <is>
          <t>Black Belt Nob (Rematch 3)</t>
        </is>
      </c>
      <c r="F2847" s="41" t="n"/>
      <c r="G2847" s="41" t="n"/>
      <c r="H2847" s="41" t="n"/>
      <c r="I2847" s="41" t="n"/>
      <c r="J2847" s="41" t="n"/>
      <c r="K2847" s="41" t="n"/>
      <c r="L2847" s="41" t="n"/>
      <c r="M2847" s="41" t="n"/>
      <c r="N2847" s="41" t="n"/>
      <c r="O2847" s="41" t="n"/>
      <c r="P2847" s="41" t="n"/>
      <c r="Q2847" s="41" t="n"/>
    </row>
    <row r="2848" ht="69" customHeight="1">
      <c r="E2848" s="43">
        <f>IFERROR(_xlfn.IMAGE("https://play.pokemonshowdown.com/sprites/gen5/machop.png"),"")</f>
        <v/>
      </c>
      <c r="G2848" s="43">
        <f>IFERROR(_xlfn.IMAGE("https://play.pokemonshowdown.com/sprites/gen5/machoke.png"),"")</f>
        <v/>
      </c>
      <c r="I2848" s="43">
        <f>IFERROR(_xlfn.IMAGE("https://play.pokemonshowdown.com/sprites/gen5/machoke.png"),"")</f>
        <v/>
      </c>
    </row>
    <row r="2849">
      <c r="E2849" s="45" t="inlineStr">
        <is>
          <t>Lv 31 Machop</t>
        </is>
      </c>
      <c r="F2849" s="46" t="n"/>
      <c r="G2849" s="45" t="inlineStr">
        <is>
          <t>Lv 31 Machoke</t>
        </is>
      </c>
      <c r="H2849" s="46" t="n"/>
      <c r="I2849" s="45" t="inlineStr">
        <is>
          <t>Lv 31 Machoke</t>
        </is>
      </c>
      <c r="J2849" s="46" t="n"/>
      <c r="Q2849" s="47" t="inlineStr">
        <is>
          <t>Pokémon</t>
        </is>
      </c>
    </row>
    <row r="2850">
      <c r="E2850" s="48" t="inlineStr">
        <is>
          <t>Adamant</t>
        </is>
      </c>
      <c r="F2850" s="48" t="inlineStr">
        <is>
          <t>No Guard</t>
        </is>
      </c>
      <c r="G2850" s="48" t="inlineStr">
        <is>
          <t>Adamant</t>
        </is>
      </c>
      <c r="H2850" s="48" t="inlineStr">
        <is>
          <t>Huge Power</t>
        </is>
      </c>
      <c r="I2850" s="48" t="inlineStr">
        <is>
          <t>Adamant</t>
        </is>
      </c>
      <c r="J2850" s="48" t="inlineStr">
        <is>
          <t>Huge Power</t>
        </is>
      </c>
      <c r="Q2850" s="47" t="inlineStr">
        <is>
          <t>Nature / Ability</t>
        </is>
      </c>
    </row>
    <row r="2851">
      <c r="B2851" s="47" t="inlineStr">
        <is>
          <t>AI Flags:</t>
        </is>
      </c>
      <c r="E2851" s="49" t="inlineStr">
        <is>
          <t>(None)</t>
        </is>
      </c>
      <c r="F2851" s="46" t="n"/>
      <c r="G2851" s="49" t="inlineStr">
        <is>
          <t>(None)</t>
        </is>
      </c>
      <c r="H2851" s="46" t="n"/>
      <c r="I2851" s="49" t="inlineStr">
        <is>
          <t>(None)</t>
        </is>
      </c>
      <c r="J2851" s="46" t="n"/>
      <c r="Q2851" s="47" t="inlineStr">
        <is>
          <t>Item</t>
        </is>
      </c>
    </row>
    <row r="2852">
      <c r="B2852" s="44" t="inlineStr">
        <is>
          <t>Smart Trainer</t>
        </is>
      </c>
      <c r="E2852" s="51" t="inlineStr">
        <is>
          <t>Mega Punch</t>
        </is>
      </c>
      <c r="F2852" s="46" t="n"/>
      <c r="G2852" s="58" t="inlineStr">
        <is>
          <t>Fire Punch</t>
        </is>
      </c>
      <c r="H2852" s="46" t="n"/>
      <c r="I2852" s="58" t="inlineStr">
        <is>
          <t>Fire Punch</t>
        </is>
      </c>
      <c r="J2852" s="46" t="n"/>
      <c r="Q2852" s="47" t="inlineStr">
        <is>
          <t>Moves</t>
        </is>
      </c>
    </row>
    <row r="2853">
      <c r="E2853" s="58" t="inlineStr">
        <is>
          <t>Fire Punch</t>
        </is>
      </c>
      <c r="F2853" s="46" t="n"/>
      <c r="G2853" s="65" t="inlineStr">
        <is>
          <t>Seismic Toss</t>
        </is>
      </c>
      <c r="H2853" s="46" t="n"/>
      <c r="I2853" s="65" t="inlineStr">
        <is>
          <t>Seismic Toss</t>
        </is>
      </c>
      <c r="J2853" s="46" t="n"/>
    </row>
    <row r="2854">
      <c r="E2854" s="65" t="inlineStr">
        <is>
          <t>Vital Throw</t>
        </is>
      </c>
      <c r="F2854" s="46" t="n"/>
      <c r="G2854" s="52" t="inlineStr">
        <is>
          <t>Thunder Punch</t>
        </is>
      </c>
      <c r="H2854" s="46" t="n"/>
      <c r="I2854" s="52" t="inlineStr">
        <is>
          <t>Thunder Punch</t>
        </is>
      </c>
      <c r="J2854" s="46" t="n"/>
    </row>
    <row r="2855">
      <c r="E2855" s="65" t="inlineStr">
        <is>
          <t>Low Kick</t>
        </is>
      </c>
      <c r="F2855" s="46" t="n"/>
      <c r="G2855" s="65" t="inlineStr">
        <is>
          <t>Wake Up Slap</t>
        </is>
      </c>
      <c r="H2855" s="46" t="n"/>
      <c r="I2855" s="65" t="inlineStr">
        <is>
          <t>Wake Up Slap</t>
        </is>
      </c>
      <c r="J2855" s="46" t="n"/>
    </row>
    <row r="2857" ht="20" customHeight="1">
      <c r="B2857" s="40" t="inlineStr">
        <is>
          <t>Black Belt</t>
        </is>
      </c>
      <c r="C2857" s="41" t="n"/>
      <c r="D2857" s="41" t="n"/>
      <c r="E2857" s="42" t="inlineStr">
        <is>
          <t>Black Belt Nob (Rematch 4)</t>
        </is>
      </c>
      <c r="F2857" s="41" t="n"/>
      <c r="G2857" s="41" t="n"/>
      <c r="H2857" s="41" t="n"/>
      <c r="I2857" s="41" t="n"/>
      <c r="J2857" s="41" t="n"/>
      <c r="K2857" s="41" t="n"/>
      <c r="L2857" s="41" t="n"/>
      <c r="M2857" s="41" t="n"/>
      <c r="N2857" s="41" t="n"/>
      <c r="O2857" s="41" t="n"/>
      <c r="P2857" s="41" t="n"/>
      <c r="Q2857" s="41" t="n"/>
    </row>
    <row r="2858" ht="69" customHeight="1">
      <c r="E2858" s="43">
        <f>IFERROR(_xlfn.IMAGE("https://play.pokemonshowdown.com/sprites/gen5/machop.png"),"")</f>
        <v/>
      </c>
      <c r="G2858" s="43">
        <f>IFERROR(_xlfn.IMAGE("https://play.pokemonshowdown.com/sprites/gen5/machoke.png"),"")</f>
        <v/>
      </c>
      <c r="I2858" s="43">
        <f>IFERROR(_xlfn.IMAGE("https://play.pokemonshowdown.com/sprites/gen5/machoke.png"),"")</f>
        <v/>
      </c>
      <c r="K2858" s="43">
        <f>IFERROR(_xlfn.IMAGE("https://play.pokemonshowdown.com/sprites/gen5/machamp.png"),"")</f>
        <v/>
      </c>
    </row>
    <row r="2859">
      <c r="E2859" s="45" t="inlineStr">
        <is>
          <t>Lv 33 Machop</t>
        </is>
      </c>
      <c r="F2859" s="46" t="n"/>
      <c r="G2859" s="45" t="inlineStr">
        <is>
          <t>Lv 33 Machoke</t>
        </is>
      </c>
      <c r="H2859" s="46" t="n"/>
      <c r="I2859" s="45" t="inlineStr">
        <is>
          <t>Lv 33 Machoke</t>
        </is>
      </c>
      <c r="J2859" s="46" t="n"/>
      <c r="K2859" s="45" t="inlineStr">
        <is>
          <t>Lv 33 Machamp</t>
        </is>
      </c>
      <c r="L2859" s="46" t="n"/>
      <c r="Q2859" s="47" t="inlineStr">
        <is>
          <t>Pokémon</t>
        </is>
      </c>
    </row>
    <row r="2860">
      <c r="E2860" s="48" t="inlineStr">
        <is>
          <t>Adamant</t>
        </is>
      </c>
      <c r="F2860" s="48" t="inlineStr">
        <is>
          <t>No Guard</t>
        </is>
      </c>
      <c r="G2860" s="48" t="inlineStr">
        <is>
          <t>Adamant</t>
        </is>
      </c>
      <c r="H2860" s="48" t="inlineStr">
        <is>
          <t>Huge Power</t>
        </is>
      </c>
      <c r="I2860" s="48" t="inlineStr">
        <is>
          <t>Adamant</t>
        </is>
      </c>
      <c r="J2860" s="48" t="inlineStr">
        <is>
          <t>Huge Power</t>
        </is>
      </c>
      <c r="K2860" s="48" t="inlineStr">
        <is>
          <t>Adamant</t>
        </is>
      </c>
      <c r="L2860" s="48" t="inlineStr">
        <is>
          <t>No Guard</t>
        </is>
      </c>
      <c r="Q2860" s="47" t="inlineStr">
        <is>
          <t>Nature / Ability</t>
        </is>
      </c>
    </row>
    <row r="2861">
      <c r="B2861" s="47" t="inlineStr">
        <is>
          <t>AI Flags:</t>
        </is>
      </c>
      <c r="E2861" s="49" t="inlineStr">
        <is>
          <t>(None)</t>
        </is>
      </c>
      <c r="F2861" s="46" t="n"/>
      <c r="G2861" s="49" t="inlineStr">
        <is>
          <t>(None)</t>
        </is>
      </c>
      <c r="H2861" s="46" t="n"/>
      <c r="I2861" s="49" t="inlineStr">
        <is>
          <t>(None)</t>
        </is>
      </c>
      <c r="J2861" s="46" t="n"/>
      <c r="K2861" s="49" t="inlineStr">
        <is>
          <t>Black Belt</t>
        </is>
      </c>
      <c r="L2861" s="46" t="n"/>
      <c r="Q2861" s="47" t="inlineStr">
        <is>
          <t>Item</t>
        </is>
      </c>
    </row>
    <row r="2862">
      <c r="B2862" s="44" t="inlineStr">
        <is>
          <t>Smart Trainer</t>
        </is>
      </c>
      <c r="E2862" s="51" t="inlineStr">
        <is>
          <t>Mega Punch</t>
        </is>
      </c>
      <c r="F2862" s="46" t="n"/>
      <c r="G2862" s="65" t="inlineStr">
        <is>
          <t>Seismic Toss</t>
        </is>
      </c>
      <c r="H2862" s="46" t="n"/>
      <c r="I2862" s="65" t="inlineStr">
        <is>
          <t>Seismic Toss</t>
        </is>
      </c>
      <c r="J2862" s="46" t="n"/>
      <c r="K2862" s="51" t="inlineStr">
        <is>
          <t>Dizzy Punch</t>
        </is>
      </c>
      <c r="L2862" s="46" t="n"/>
      <c r="Q2862" s="47" t="inlineStr">
        <is>
          <t>Moves</t>
        </is>
      </c>
    </row>
    <row r="2863">
      <c r="E2863" s="58" t="inlineStr">
        <is>
          <t>Fire Punch</t>
        </is>
      </c>
      <c r="F2863" s="46" t="n"/>
      <c r="G2863" s="52" t="inlineStr">
        <is>
          <t>Thunder Punch</t>
        </is>
      </c>
      <c r="H2863" s="46" t="n"/>
      <c r="I2863" s="52" t="inlineStr">
        <is>
          <t>Thunder Punch</t>
        </is>
      </c>
      <c r="J2863" s="46" t="n"/>
      <c r="K2863" s="65" t="inlineStr">
        <is>
          <t>Seismic Toss</t>
        </is>
      </c>
      <c r="L2863" s="46" t="n"/>
    </row>
    <row r="2864">
      <c r="E2864" s="65" t="inlineStr">
        <is>
          <t>Vital Throw</t>
        </is>
      </c>
      <c r="F2864" s="46" t="n"/>
      <c r="G2864" s="65" t="inlineStr">
        <is>
          <t>Wake Up Slap</t>
        </is>
      </c>
      <c r="H2864" s="46" t="n"/>
      <c r="I2864" s="65" t="inlineStr">
        <is>
          <t>Wake Up Slap</t>
        </is>
      </c>
      <c r="J2864" s="46" t="n"/>
      <c r="K2864" s="51" t="inlineStr">
        <is>
          <t>Mega Kick</t>
        </is>
      </c>
      <c r="L2864" s="46" t="n"/>
    </row>
    <row r="2865">
      <c r="E2865" s="65" t="inlineStr">
        <is>
          <t>Low Kick</t>
        </is>
      </c>
      <c r="F2865" s="46" t="n"/>
      <c r="G2865" s="51" t="inlineStr">
        <is>
          <t>Smelling Salts</t>
        </is>
      </c>
      <c r="H2865" s="46" t="n"/>
      <c r="I2865" s="51" t="inlineStr">
        <is>
          <t>Smelling Salts</t>
        </is>
      </c>
      <c r="J2865" s="46" t="n"/>
      <c r="K2865" s="51" t="inlineStr">
        <is>
          <t>Mega Punch</t>
        </is>
      </c>
      <c r="L2865" s="46" t="n"/>
    </row>
    <row r="2867" ht="20" customHeight="1">
      <c r="B2867" s="40" t="inlineStr">
        <is>
          <t>Factory Head</t>
        </is>
      </c>
      <c r="C2867" s="41" t="n"/>
      <c r="D2867" s="41" t="n"/>
      <c r="E2867" s="42" t="inlineStr">
        <is>
          <t>Factory Head Noland</t>
        </is>
      </c>
      <c r="F2867" s="41" t="n"/>
      <c r="G2867" s="41" t="n"/>
      <c r="H2867" s="41" t="n"/>
      <c r="I2867" s="41" t="n"/>
      <c r="J2867" s="41" t="n"/>
      <c r="K2867" s="41" t="n"/>
      <c r="L2867" s="41" t="n"/>
      <c r="M2867" s="41" t="n"/>
      <c r="N2867" s="41" t="n"/>
      <c r="O2867" s="41" t="n"/>
      <c r="P2867" s="41" t="n"/>
      <c r="Q2867" s="41" t="n"/>
    </row>
    <row r="2868" ht="69" customHeight="1">
      <c r="E2868" s="43">
        <f>IFERROR(_xlfn.IMAGE("https://play.pokemonshowdown.com/sprites/gen5/beldum.png"),"")</f>
        <v/>
      </c>
    </row>
    <row r="2869">
      <c r="E2869" s="45" t="inlineStr">
        <is>
          <t>Lv 5 Beldum</t>
        </is>
      </c>
      <c r="F2869" s="46" t="n"/>
      <c r="Q2869" s="47" t="inlineStr">
        <is>
          <t>Pokémon</t>
        </is>
      </c>
    </row>
    <row r="2870">
      <c r="E2870" s="48" t="inlineStr">
        <is>
          <t>Adamant</t>
        </is>
      </c>
      <c r="F2870" s="48" t="inlineStr">
        <is>
          <t>Clear Body</t>
        </is>
      </c>
      <c r="Q2870" s="47" t="inlineStr">
        <is>
          <t>Nature / Ability</t>
        </is>
      </c>
    </row>
    <row r="2871">
      <c r="B2871" s="47" t="inlineStr">
        <is>
          <t>AI Flags:</t>
        </is>
      </c>
      <c r="E2871" s="49" t="inlineStr">
        <is>
          <t>(None)</t>
        </is>
      </c>
      <c r="F2871" s="46" t="n"/>
      <c r="Q2871" s="47" t="inlineStr">
        <is>
          <t>Item</t>
        </is>
      </c>
    </row>
    <row r="2872">
      <c r="B2872" s="44" t="inlineStr">
        <is>
          <t>Smart Trainer</t>
        </is>
      </c>
      <c r="E2872" s="51" t="inlineStr">
        <is>
          <t>Take Down</t>
        </is>
      </c>
      <c r="F2872" s="46" t="n"/>
      <c r="Q2872" s="47" t="inlineStr">
        <is>
          <t>Moves</t>
        </is>
      </c>
    </row>
    <row r="2873">
      <c r="E2873" s="56" t="inlineStr">
        <is>
          <t>-</t>
        </is>
      </c>
      <c r="F2873" s="46" t="n"/>
    </row>
    <row r="2874">
      <c r="E2874" s="56" t="inlineStr">
        <is>
          <t>-</t>
        </is>
      </c>
      <c r="F2874" s="46" t="n"/>
    </row>
    <row r="2875">
      <c r="E2875" s="56" t="inlineStr">
        <is>
          <t>-</t>
        </is>
      </c>
      <c r="F2875" s="46" t="n"/>
    </row>
    <row r="2877" ht="20" customHeight="1">
      <c r="B2877" s="40" t="inlineStr">
        <is>
          <t>Triathlete</t>
        </is>
      </c>
      <c r="C2877" s="41" t="n"/>
      <c r="D2877" s="41" t="n"/>
      <c r="E2877" s="42" t="inlineStr">
        <is>
          <t>Triathlete Pablo (Rematch 1)</t>
        </is>
      </c>
      <c r="F2877" s="41" t="n"/>
      <c r="G2877" s="41" t="n"/>
      <c r="H2877" s="41" t="n"/>
      <c r="I2877" s="41" t="n"/>
      <c r="J2877" s="41" t="n"/>
      <c r="K2877" s="41" t="n"/>
      <c r="L2877" s="41" t="n"/>
      <c r="M2877" s="41" t="n"/>
      <c r="N2877" s="41" t="n"/>
      <c r="O2877" s="41" t="n"/>
      <c r="P2877" s="41" t="n"/>
      <c r="Q2877" s="41" t="n"/>
    </row>
    <row r="2878" ht="69" customHeight="1">
      <c r="E2878" s="43">
        <f>IFERROR(_xlfn.IMAGE("https://play.pokemonshowdown.com/sprites/gen5/staryu.png"),"")</f>
        <v/>
      </c>
      <c r="G2878" s="43">
        <f>IFERROR(_xlfn.IMAGE("https://play.pokemonshowdown.com/sprites/gen5/staryu.png"),"")</f>
        <v/>
      </c>
    </row>
    <row r="2879">
      <c r="E2879" s="45" t="inlineStr">
        <is>
          <t>Lv 37 Staryu</t>
        </is>
      </c>
      <c r="F2879" s="46" t="n"/>
      <c r="G2879" s="45" t="inlineStr">
        <is>
          <t>Lv 37 Staryu</t>
        </is>
      </c>
      <c r="H2879" s="46" t="n"/>
      <c r="Q2879" s="47" t="inlineStr">
        <is>
          <t>Pokémon</t>
        </is>
      </c>
    </row>
    <row r="2880">
      <c r="E2880" s="48" t="inlineStr">
        <is>
          <t>Modest</t>
        </is>
      </c>
      <c r="F2880" s="48" t="inlineStr">
        <is>
          <t>Magic Guard</t>
        </is>
      </c>
      <c r="G2880" s="48" t="inlineStr">
        <is>
          <t>Modest</t>
        </is>
      </c>
      <c r="H2880" s="48" t="inlineStr">
        <is>
          <t>Magic Guard</t>
        </is>
      </c>
      <c r="Q2880" s="47" t="inlineStr">
        <is>
          <t>Nature / Ability</t>
        </is>
      </c>
    </row>
    <row r="2881">
      <c r="B2881" s="47" t="inlineStr">
        <is>
          <t>AI Flags:</t>
        </is>
      </c>
      <c r="E2881" s="49" t="inlineStr">
        <is>
          <t>(None)</t>
        </is>
      </c>
      <c r="F2881" s="46" t="n"/>
      <c r="G2881" s="49" t="inlineStr">
        <is>
          <t>(None)</t>
        </is>
      </c>
      <c r="H2881" s="46" t="n"/>
      <c r="Q2881" s="47" t="inlineStr">
        <is>
          <t>Item</t>
        </is>
      </c>
    </row>
    <row r="2882">
      <c r="B2882" s="44" t="inlineStr">
        <is>
          <t>Smart Trainer</t>
        </is>
      </c>
      <c r="E2882" s="51" t="inlineStr">
        <is>
          <t>Take Down</t>
        </is>
      </c>
      <c r="F2882" s="46" t="n"/>
      <c r="G2882" s="51" t="inlineStr">
        <is>
          <t>Take Down</t>
        </is>
      </c>
      <c r="H2882" s="46" t="n"/>
      <c r="Q2882" s="47" t="inlineStr">
        <is>
          <t>Moves</t>
        </is>
      </c>
    </row>
    <row r="2883">
      <c r="E2883" s="63" t="inlineStr">
        <is>
          <t>Psybeam</t>
        </is>
      </c>
      <c r="F2883" s="46" t="n"/>
      <c r="G2883" s="63" t="inlineStr">
        <is>
          <t>Psybeam</t>
        </is>
      </c>
      <c r="H2883" s="46" t="n"/>
    </row>
    <row r="2884">
      <c r="E2884" s="62" t="inlineStr">
        <is>
          <t>Power Gem</t>
        </is>
      </c>
      <c r="F2884" s="46" t="n"/>
      <c r="G2884" s="62" t="inlineStr">
        <is>
          <t>Power Gem</t>
        </is>
      </c>
      <c r="H2884" s="46" t="n"/>
    </row>
    <row r="2885">
      <c r="E2885" s="54" t="inlineStr">
        <is>
          <t>Signal Beam</t>
        </is>
      </c>
      <c r="F2885" s="46" t="n"/>
      <c r="G2885" s="54" t="inlineStr">
        <is>
          <t>Signal Beam</t>
        </is>
      </c>
      <c r="H2885" s="46" t="n"/>
    </row>
    <row r="2887" ht="20" customHeight="1">
      <c r="B2887" s="40" t="inlineStr">
        <is>
          <t>Triathlete</t>
        </is>
      </c>
      <c r="C2887" s="41" t="n"/>
      <c r="D2887" s="41" t="n"/>
      <c r="E2887" s="42" t="inlineStr">
        <is>
          <t>Triathlete Pablo (Rematch 2)</t>
        </is>
      </c>
      <c r="F2887" s="41" t="n"/>
      <c r="G2887" s="41" t="n"/>
      <c r="H2887" s="41" t="n"/>
      <c r="I2887" s="41" t="n"/>
      <c r="J2887" s="41" t="n"/>
      <c r="K2887" s="41" t="n"/>
      <c r="L2887" s="41" t="n"/>
      <c r="M2887" s="41" t="n"/>
      <c r="N2887" s="41" t="n"/>
      <c r="O2887" s="41" t="n"/>
      <c r="P2887" s="41" t="n"/>
      <c r="Q2887" s="41" t="n"/>
    </row>
    <row r="2888" ht="69" customHeight="1">
      <c r="E2888" s="43">
        <f>IFERROR(_xlfn.IMAGE("https://play.pokemonshowdown.com/sprites/gen5/wingull.png"),"")</f>
        <v/>
      </c>
      <c r="G2888" s="43">
        <f>IFERROR(_xlfn.IMAGE("https://play.pokemonshowdown.com/sprites/gen5/staryu.png"),"")</f>
        <v/>
      </c>
      <c r="I2888" s="43">
        <f>IFERROR(_xlfn.IMAGE("https://play.pokemonshowdown.com/sprites/gen5/staryu.png"),"")</f>
        <v/>
      </c>
    </row>
    <row r="2889">
      <c r="E2889" s="45" t="inlineStr">
        <is>
          <t>Lv 39 Wingull</t>
        </is>
      </c>
      <c r="F2889" s="46" t="n"/>
      <c r="G2889" s="45" t="inlineStr">
        <is>
          <t>Lv 39 Staryu</t>
        </is>
      </c>
      <c r="H2889" s="46" t="n"/>
      <c r="I2889" s="45" t="inlineStr">
        <is>
          <t>Lv 39 Staryu</t>
        </is>
      </c>
      <c r="J2889" s="46" t="n"/>
      <c r="Q2889" s="47" t="inlineStr">
        <is>
          <t>Pokémon</t>
        </is>
      </c>
    </row>
    <row r="2890">
      <c r="E2890" s="48" t="inlineStr">
        <is>
          <t>Modest</t>
        </is>
      </c>
      <c r="F2890" s="48" t="inlineStr">
        <is>
          <t>Gluttony</t>
        </is>
      </c>
      <c r="G2890" s="48" t="inlineStr">
        <is>
          <t>Modest</t>
        </is>
      </c>
      <c r="H2890" s="48" t="inlineStr">
        <is>
          <t>Magic Guard</t>
        </is>
      </c>
      <c r="I2890" s="48" t="inlineStr">
        <is>
          <t>Modest</t>
        </is>
      </c>
      <c r="J2890" s="48" t="inlineStr">
        <is>
          <t>Magic Guard</t>
        </is>
      </c>
      <c r="Q2890" s="47" t="inlineStr">
        <is>
          <t>Nature / Ability</t>
        </is>
      </c>
    </row>
    <row r="2891">
      <c r="B2891" s="47" t="inlineStr">
        <is>
          <t>AI Flags:</t>
        </is>
      </c>
      <c r="E2891" s="49" t="inlineStr">
        <is>
          <t>(None)</t>
        </is>
      </c>
      <c r="F2891" s="46" t="n"/>
      <c r="G2891" s="49" t="inlineStr">
        <is>
          <t>(None)</t>
        </is>
      </c>
      <c r="H2891" s="46" t="n"/>
      <c r="I2891" s="49" t="inlineStr">
        <is>
          <t>(None)</t>
        </is>
      </c>
      <c r="J2891" s="46" t="n"/>
      <c r="Q2891" s="47" t="inlineStr">
        <is>
          <t>Item</t>
        </is>
      </c>
    </row>
    <row r="2892">
      <c r="B2892" s="44" t="inlineStr">
        <is>
          <t>Smart Trainer</t>
        </is>
      </c>
      <c r="E2892" s="50" t="inlineStr">
        <is>
          <t>Pursuit</t>
        </is>
      </c>
      <c r="F2892" s="46" t="n"/>
      <c r="G2892" s="51" t="inlineStr">
        <is>
          <t>Take Down</t>
        </is>
      </c>
      <c r="H2892" s="46" t="n"/>
      <c r="I2892" s="51" t="inlineStr">
        <is>
          <t>Take Down</t>
        </is>
      </c>
      <c r="J2892" s="46" t="n"/>
      <c r="Q2892" s="47" t="inlineStr">
        <is>
          <t>Moves</t>
        </is>
      </c>
    </row>
    <row r="2893">
      <c r="E2893" s="60" t="inlineStr">
        <is>
          <t>Pluck</t>
        </is>
      </c>
      <c r="F2893" s="46" t="n"/>
      <c r="G2893" s="63" t="inlineStr">
        <is>
          <t>Psybeam</t>
        </is>
      </c>
      <c r="H2893" s="46" t="n"/>
      <c r="I2893" s="63" t="inlineStr">
        <is>
          <t>Psybeam</t>
        </is>
      </c>
      <c r="J2893" s="46" t="n"/>
    </row>
    <row r="2894">
      <c r="E2894" s="64" t="inlineStr">
        <is>
          <t>Ice Beam</t>
        </is>
      </c>
      <c r="F2894" s="46" t="n"/>
      <c r="G2894" s="62" t="inlineStr">
        <is>
          <t>Power Gem</t>
        </is>
      </c>
      <c r="H2894" s="46" t="n"/>
      <c r="I2894" s="62" t="inlineStr">
        <is>
          <t>Power Gem</t>
        </is>
      </c>
      <c r="J2894" s="46" t="n"/>
    </row>
    <row r="2895">
      <c r="E2895" s="61" t="inlineStr">
        <is>
          <t>Brine</t>
        </is>
      </c>
      <c r="F2895" s="46" t="n"/>
      <c r="G2895" s="54" t="inlineStr">
        <is>
          <t>Signal Beam</t>
        </is>
      </c>
      <c r="H2895" s="46" t="n"/>
      <c r="I2895" s="54" t="inlineStr">
        <is>
          <t>Signal Beam</t>
        </is>
      </c>
      <c r="J2895" s="46" t="n"/>
    </row>
    <row r="2897" ht="20" customHeight="1">
      <c r="B2897" s="40" t="inlineStr">
        <is>
          <t>Triathlete</t>
        </is>
      </c>
      <c r="C2897" s="41" t="n"/>
      <c r="D2897" s="41" t="n"/>
      <c r="E2897" s="42" t="inlineStr">
        <is>
          <t>Triathlete Pablo (Rematch 3)</t>
        </is>
      </c>
      <c r="F2897" s="41" t="n"/>
      <c r="G2897" s="41" t="n"/>
      <c r="H2897" s="41" t="n"/>
      <c r="I2897" s="41" t="n"/>
      <c r="J2897" s="41" t="n"/>
      <c r="K2897" s="41" t="n"/>
      <c r="L2897" s="41" t="n"/>
      <c r="M2897" s="41" t="n"/>
      <c r="N2897" s="41" t="n"/>
      <c r="O2897" s="41" t="n"/>
      <c r="P2897" s="41" t="n"/>
      <c r="Q2897" s="41" t="n"/>
    </row>
    <row r="2898" ht="69" customHeight="1">
      <c r="E2898" s="43">
        <f>IFERROR(_xlfn.IMAGE("https://play.pokemonshowdown.com/sprites/gen5/pelipper.png"),"")</f>
        <v/>
      </c>
      <c r="G2898" s="43">
        <f>IFERROR(_xlfn.IMAGE("https://play.pokemonshowdown.com/sprites/gen5/staryu.png"),"")</f>
        <v/>
      </c>
      <c r="I2898" s="43">
        <f>IFERROR(_xlfn.IMAGE("https://play.pokemonshowdown.com/sprites/gen5/staryu.png"),"")</f>
        <v/>
      </c>
    </row>
    <row r="2899">
      <c r="E2899" s="45" t="inlineStr">
        <is>
          <t>Lv 41 Pelipper</t>
        </is>
      </c>
      <c r="F2899" s="46" t="n"/>
      <c r="G2899" s="45" t="inlineStr">
        <is>
          <t>Lv 41 Staryu</t>
        </is>
      </c>
      <c r="H2899" s="46" t="n"/>
      <c r="I2899" s="45" t="inlineStr">
        <is>
          <t>Lv 41 Staryu</t>
        </is>
      </c>
      <c r="J2899" s="46" t="n"/>
      <c r="Q2899" s="47" t="inlineStr">
        <is>
          <t>Pokémon</t>
        </is>
      </c>
    </row>
    <row r="2900">
      <c r="E2900" s="48" t="inlineStr">
        <is>
          <t>Modest</t>
        </is>
      </c>
      <c r="F2900" s="48" t="inlineStr">
        <is>
          <t>Unburden</t>
        </is>
      </c>
      <c r="G2900" s="48" t="inlineStr">
        <is>
          <t>Modest</t>
        </is>
      </c>
      <c r="H2900" s="48" t="inlineStr">
        <is>
          <t>Magic Guard</t>
        </is>
      </c>
      <c r="I2900" s="48" t="inlineStr">
        <is>
          <t>Modest</t>
        </is>
      </c>
      <c r="J2900" s="48" t="inlineStr">
        <is>
          <t>Magic Guard</t>
        </is>
      </c>
      <c r="Q2900" s="47" t="inlineStr">
        <is>
          <t>Nature / Ability</t>
        </is>
      </c>
    </row>
    <row r="2901">
      <c r="B2901" s="47" t="inlineStr">
        <is>
          <t>AI Flags:</t>
        </is>
      </c>
      <c r="E2901" s="49" t="inlineStr">
        <is>
          <t>(None)</t>
        </is>
      </c>
      <c r="F2901" s="46" t="n"/>
      <c r="G2901" s="49" t="inlineStr">
        <is>
          <t>(None)</t>
        </is>
      </c>
      <c r="H2901" s="46" t="n"/>
      <c r="I2901" s="49" t="inlineStr">
        <is>
          <t>(None)</t>
        </is>
      </c>
      <c r="J2901" s="46" t="n"/>
      <c r="Q2901" s="47" t="inlineStr">
        <is>
          <t>Item</t>
        </is>
      </c>
    </row>
    <row r="2902">
      <c r="B2902" s="44" t="inlineStr">
        <is>
          <t>Smart Trainer</t>
        </is>
      </c>
      <c r="E2902" s="50" t="inlineStr">
        <is>
          <t>Payback</t>
        </is>
      </c>
      <c r="F2902" s="46" t="n"/>
      <c r="G2902" s="51" t="inlineStr">
        <is>
          <t>Take Down</t>
        </is>
      </c>
      <c r="H2902" s="46" t="n"/>
      <c r="I2902" s="51" t="inlineStr">
        <is>
          <t>Take Down</t>
        </is>
      </c>
      <c r="J2902" s="46" t="n"/>
      <c r="Q2902" s="47" t="inlineStr">
        <is>
          <t>Moves</t>
        </is>
      </c>
    </row>
    <row r="2903">
      <c r="E2903" s="64" t="inlineStr">
        <is>
          <t>Ice Beam</t>
        </is>
      </c>
      <c r="F2903" s="46" t="n"/>
      <c r="G2903" s="63" t="inlineStr">
        <is>
          <t>Psybeam</t>
        </is>
      </c>
      <c r="H2903" s="46" t="n"/>
      <c r="I2903" s="63" t="inlineStr">
        <is>
          <t>Psybeam</t>
        </is>
      </c>
      <c r="J2903" s="46" t="n"/>
    </row>
    <row r="2904">
      <c r="E2904" s="61" t="inlineStr">
        <is>
          <t>Brine</t>
        </is>
      </c>
      <c r="F2904" s="46" t="n"/>
      <c r="G2904" s="62" t="inlineStr">
        <is>
          <t>Power Gem</t>
        </is>
      </c>
      <c r="H2904" s="46" t="n"/>
      <c r="I2904" s="62" t="inlineStr">
        <is>
          <t>Power Gem</t>
        </is>
      </c>
      <c r="J2904" s="46" t="n"/>
    </row>
    <row r="2905">
      <c r="E2905" s="60" t="inlineStr">
        <is>
          <t>Air Slash</t>
        </is>
      </c>
      <c r="F2905" s="46" t="n"/>
      <c r="G2905" s="54" t="inlineStr">
        <is>
          <t>Signal Beam</t>
        </is>
      </c>
      <c r="H2905" s="46" t="n"/>
      <c r="I2905" s="54" t="inlineStr">
        <is>
          <t>Signal Beam</t>
        </is>
      </c>
      <c r="J2905" s="46" t="n"/>
    </row>
    <row r="2907" ht="20" customHeight="1">
      <c r="B2907" s="40" t="inlineStr">
        <is>
          <t>Triathlete</t>
        </is>
      </c>
      <c r="C2907" s="41" t="n"/>
      <c r="D2907" s="41" t="n"/>
      <c r="E2907" s="42" t="inlineStr">
        <is>
          <t>Triathlete Pablo (Rematch 4)</t>
        </is>
      </c>
      <c r="F2907" s="41" t="n"/>
      <c r="G2907" s="41" t="n"/>
      <c r="H2907" s="41" t="n"/>
      <c r="I2907" s="41" t="n"/>
      <c r="J2907" s="41" t="n"/>
      <c r="K2907" s="41" t="n"/>
      <c r="L2907" s="41" t="n"/>
      <c r="M2907" s="41" t="n"/>
      <c r="N2907" s="41" t="n"/>
      <c r="O2907" s="41" t="n"/>
      <c r="P2907" s="41" t="n"/>
      <c r="Q2907" s="41" t="n"/>
    </row>
    <row r="2908" ht="69" customHeight="1">
      <c r="E2908" s="43">
        <f>IFERROR(_xlfn.IMAGE("https://play.pokemonshowdown.com/sprites/gen5/pelipper.png"),"")</f>
        <v/>
      </c>
      <c r="G2908" s="43">
        <f>IFERROR(_xlfn.IMAGE("https://play.pokemonshowdown.com/sprites/gen5/starmie.png"),"")</f>
        <v/>
      </c>
      <c r="I2908" s="43">
        <f>IFERROR(_xlfn.IMAGE("https://play.pokemonshowdown.com/sprites/gen5/starmie.png"),"")</f>
        <v/>
      </c>
    </row>
    <row r="2909">
      <c r="E2909" s="45" t="inlineStr">
        <is>
          <t>Lv 43 Pelipper</t>
        </is>
      </c>
      <c r="F2909" s="46" t="n"/>
      <c r="G2909" s="45" t="inlineStr">
        <is>
          <t>Lv 43 Starmie</t>
        </is>
      </c>
      <c r="H2909" s="46" t="n"/>
      <c r="I2909" s="45" t="inlineStr">
        <is>
          <t>Lv 43 Starmie</t>
        </is>
      </c>
      <c r="J2909" s="46" t="n"/>
      <c r="Q2909" s="47" t="inlineStr">
        <is>
          <t>Pokémon</t>
        </is>
      </c>
    </row>
    <row r="2910">
      <c r="E2910" s="48" t="inlineStr">
        <is>
          <t>Modest</t>
        </is>
      </c>
      <c r="F2910" s="48" t="inlineStr">
        <is>
          <t>Unburden</t>
        </is>
      </c>
      <c r="G2910" s="48" t="inlineStr">
        <is>
          <t>Timid</t>
        </is>
      </c>
      <c r="H2910" s="48" t="inlineStr">
        <is>
          <t>Magic Guard</t>
        </is>
      </c>
      <c r="I2910" s="48" t="inlineStr">
        <is>
          <t>Timid</t>
        </is>
      </c>
      <c r="J2910" s="48" t="inlineStr">
        <is>
          <t>Magic Guard</t>
        </is>
      </c>
      <c r="Q2910" s="47" t="inlineStr">
        <is>
          <t>Nature / Ability</t>
        </is>
      </c>
    </row>
    <row r="2911">
      <c r="B2911" s="47" t="inlineStr">
        <is>
          <t>AI Flags:</t>
        </is>
      </c>
      <c r="E2911" s="49" t="inlineStr">
        <is>
          <t>(None)</t>
        </is>
      </c>
      <c r="F2911" s="46" t="n"/>
      <c r="G2911" s="49" t="inlineStr">
        <is>
          <t>(None)</t>
        </is>
      </c>
      <c r="H2911" s="46" t="n"/>
      <c r="I2911" s="49" t="inlineStr">
        <is>
          <t>(None)</t>
        </is>
      </c>
      <c r="J2911" s="46" t="n"/>
      <c r="Q2911" s="47" t="inlineStr">
        <is>
          <t>Item</t>
        </is>
      </c>
    </row>
    <row r="2912">
      <c r="B2912" s="44" t="inlineStr">
        <is>
          <t>Smart Trainer</t>
        </is>
      </c>
      <c r="E2912" s="50" t="inlineStr">
        <is>
          <t>Payback</t>
        </is>
      </c>
      <c r="F2912" s="46" t="n"/>
      <c r="G2912" s="51" t="inlineStr">
        <is>
          <t>Double Edge</t>
        </is>
      </c>
      <c r="H2912" s="46" t="n"/>
      <c r="I2912" s="51" t="inlineStr">
        <is>
          <t>Double Edge</t>
        </is>
      </c>
      <c r="J2912" s="46" t="n"/>
      <c r="Q2912" s="47" t="inlineStr">
        <is>
          <t>Moves</t>
        </is>
      </c>
    </row>
    <row r="2913">
      <c r="E2913" s="64" t="inlineStr">
        <is>
          <t>Ice Beam</t>
        </is>
      </c>
      <c r="F2913" s="46" t="n"/>
      <c r="G2913" s="51" t="inlineStr">
        <is>
          <t>Recover</t>
        </is>
      </c>
      <c r="H2913" s="46" t="n"/>
      <c r="I2913" s="51" t="inlineStr">
        <is>
          <t>Recover</t>
        </is>
      </c>
      <c r="J2913" s="46" t="n"/>
    </row>
    <row r="2914">
      <c r="E2914" s="61" t="inlineStr">
        <is>
          <t>Brine</t>
        </is>
      </c>
      <c r="F2914" s="46" t="n"/>
      <c r="G2914" s="62" t="inlineStr">
        <is>
          <t>Power Gem</t>
        </is>
      </c>
      <c r="H2914" s="46" t="n"/>
      <c r="I2914" s="62" t="inlineStr">
        <is>
          <t>Power Gem</t>
        </is>
      </c>
      <c r="J2914" s="46" t="n"/>
    </row>
    <row r="2915">
      <c r="E2915" s="60" t="inlineStr">
        <is>
          <t>Air Slash</t>
        </is>
      </c>
      <c r="F2915" s="46" t="n"/>
      <c r="G2915" s="63" t="inlineStr">
        <is>
          <t>Teleport</t>
        </is>
      </c>
      <c r="H2915" s="46" t="n"/>
      <c r="I2915" s="63" t="inlineStr">
        <is>
          <t>Teleport</t>
        </is>
      </c>
      <c r="J2915" s="46" t="n"/>
    </row>
    <row r="2917" ht="20" customHeight="1">
      <c r="B2917" s="40" t="inlineStr">
        <is>
          <t>Cooltrainer</t>
        </is>
      </c>
      <c r="C2917" s="41" t="n"/>
      <c r="D2917" s="41" t="n"/>
      <c r="E2917" s="42" t="inlineStr">
        <is>
          <t>Cooltrainer Parker</t>
        </is>
      </c>
      <c r="F2917" s="41" t="n"/>
      <c r="G2917" s="41" t="n"/>
      <c r="H2917" s="41" t="n"/>
      <c r="I2917" s="41" t="n"/>
      <c r="J2917" s="41" t="n"/>
      <c r="K2917" s="41" t="n"/>
      <c r="L2917" s="41" t="n"/>
      <c r="M2917" s="41" t="n"/>
      <c r="N2917" s="41" t="n"/>
      <c r="O2917" s="41" t="n"/>
      <c r="P2917" s="41" t="n"/>
      <c r="Q2917" s="41" t="n"/>
    </row>
    <row r="2918" ht="69" customHeight="1">
      <c r="E2918" s="43">
        <f>IFERROR(_xlfn.IMAGE("https://play.pokemonshowdown.com/sprites/gen5/spinda.png"),"")</f>
        <v/>
      </c>
      <c r="Q2918" s="44" t="inlineStr">
        <is>
          <t>Items: Hyper Potion</t>
        </is>
      </c>
    </row>
    <row r="2919">
      <c r="E2919" s="45" t="inlineStr">
        <is>
          <t>Lv 26 Spinda</t>
        </is>
      </c>
      <c r="F2919" s="46" t="n"/>
      <c r="Q2919" s="47" t="inlineStr">
        <is>
          <t>Pokémon</t>
        </is>
      </c>
    </row>
    <row r="2920">
      <c r="E2920" s="48" t="inlineStr">
        <is>
          <t>Adamant</t>
        </is>
      </c>
      <c r="F2920" s="48" t="inlineStr">
        <is>
          <t>Tangled Feet</t>
        </is>
      </c>
      <c r="Q2920" s="47" t="inlineStr">
        <is>
          <t>Nature / Ability</t>
        </is>
      </c>
    </row>
    <row r="2921">
      <c r="B2921" s="47" t="inlineStr">
        <is>
          <t>AI Flags:</t>
        </is>
      </c>
      <c r="E2921" s="49" t="inlineStr">
        <is>
          <t>(None)</t>
        </is>
      </c>
      <c r="F2921" s="46" t="n"/>
      <c r="Q2921" s="47" t="inlineStr">
        <is>
          <t>Item</t>
        </is>
      </c>
    </row>
    <row r="2922">
      <c r="B2922" s="44" t="inlineStr">
        <is>
          <t>Smart Trainer</t>
        </is>
      </c>
      <c r="E2922" s="51" t="inlineStr">
        <is>
          <t>Teeter Dance</t>
        </is>
      </c>
      <c r="F2922" s="46" t="n"/>
      <c r="Q2922" s="47" t="inlineStr">
        <is>
          <t>Moves</t>
        </is>
      </c>
    </row>
    <row r="2923">
      <c r="E2923" s="51" t="inlineStr">
        <is>
          <t>Dizzy Punch</t>
        </is>
      </c>
      <c r="F2923" s="46" t="n"/>
    </row>
    <row r="2924">
      <c r="E2924" s="65" t="inlineStr">
        <is>
          <t>Focus Punch</t>
        </is>
      </c>
      <c r="F2924" s="46" t="n"/>
    </row>
    <row r="2925">
      <c r="E2925" s="56" t="inlineStr">
        <is>
          <t>-</t>
        </is>
      </c>
      <c r="F2925" s="46" t="n"/>
    </row>
    <row r="2927" ht="20" customHeight="1">
      <c r="B2927" s="40" t="inlineStr">
        <is>
          <t>Rival</t>
        </is>
      </c>
      <c r="C2927" s="41" t="n"/>
      <c r="D2927" s="41" t="n"/>
      <c r="E2927" s="42" t="inlineStr">
        <is>
          <t>Rival Red</t>
        </is>
      </c>
      <c r="F2927" s="41" t="n"/>
      <c r="G2927" s="41" t="n"/>
      <c r="H2927" s="41" t="n"/>
      <c r="I2927" s="41" t="n"/>
      <c r="J2927" s="41" t="n"/>
      <c r="K2927" s="41" t="n"/>
      <c r="L2927" s="41" t="n"/>
      <c r="M2927" s="41" t="n"/>
      <c r="N2927" s="41" t="n"/>
      <c r="O2927" s="41" t="n"/>
      <c r="P2927" s="41" t="n"/>
      <c r="Q2927" s="41" t="n"/>
    </row>
    <row r="2928" ht="69" customHeight="1">
      <c r="E2928" s="43">
        <f>IFERROR(_xlfn.IMAGE("https://play.pokemonshowdown.com/sprites/gen5/charmander.png"),"")</f>
        <v/>
      </c>
    </row>
    <row r="2929">
      <c r="E2929" s="45" t="inlineStr">
        <is>
          <t>Lv 5 Charmander</t>
        </is>
      </c>
      <c r="F2929" s="46" t="n"/>
      <c r="Q2929" s="47" t="inlineStr">
        <is>
          <t>Pokémon</t>
        </is>
      </c>
    </row>
    <row r="2930">
      <c r="E2930" s="48" t="inlineStr">
        <is>
          <t>Modest</t>
        </is>
      </c>
      <c r="F2930" s="48" t="inlineStr">
        <is>
          <t>Blaze</t>
        </is>
      </c>
      <c r="Q2930" s="47" t="inlineStr">
        <is>
          <t>Nature / Ability</t>
        </is>
      </c>
    </row>
    <row r="2931">
      <c r="B2931" s="47" t="inlineStr">
        <is>
          <t>AI Flags:</t>
        </is>
      </c>
      <c r="E2931" s="49" t="inlineStr">
        <is>
          <t>(None)</t>
        </is>
      </c>
      <c r="F2931" s="46" t="n"/>
      <c r="Q2931" s="47" t="inlineStr">
        <is>
          <t>Item</t>
        </is>
      </c>
    </row>
    <row r="2932">
      <c r="B2932" s="44" t="inlineStr">
        <is>
          <t>UNVERIFIED</t>
        </is>
      </c>
      <c r="E2932" s="51" t="inlineStr">
        <is>
          <t>Scratch</t>
        </is>
      </c>
      <c r="F2932" s="46" t="n"/>
      <c r="Q2932" s="47" t="inlineStr">
        <is>
          <t>Moves</t>
        </is>
      </c>
    </row>
    <row r="2933">
      <c r="E2933" s="50" t="inlineStr">
        <is>
          <t>Bite</t>
        </is>
      </c>
      <c r="F2933" s="46" t="n"/>
    </row>
    <row r="2934">
      <c r="E2934" s="58" t="inlineStr">
        <is>
          <t>Ember</t>
        </is>
      </c>
      <c r="F2934" s="46" t="n"/>
    </row>
    <row r="2935">
      <c r="E2935" s="56" t="inlineStr">
        <is>
          <t>-</t>
        </is>
      </c>
      <c r="F2935" s="46" t="n"/>
    </row>
    <row r="2937" ht="20" customHeight="1">
      <c r="B2937" s="40" t="inlineStr">
        <is>
          <t>Tuber M</t>
        </is>
      </c>
      <c r="C2937" s="41" t="n"/>
      <c r="D2937" s="41" t="n"/>
      <c r="E2937" s="42" t="inlineStr">
        <is>
          <t>Tuber M Ricky (Rematch 1)</t>
        </is>
      </c>
      <c r="F2937" s="41" t="n"/>
      <c r="G2937" s="41" t="n"/>
      <c r="H2937" s="41" t="n"/>
      <c r="I2937" s="41" t="n"/>
      <c r="J2937" s="41" t="n"/>
      <c r="K2937" s="41" t="n"/>
      <c r="L2937" s="41" t="n"/>
      <c r="M2937" s="41" t="n"/>
      <c r="N2937" s="41" t="n"/>
      <c r="O2937" s="41" t="n"/>
      <c r="P2937" s="41" t="n"/>
      <c r="Q2937" s="41" t="n"/>
    </row>
    <row r="2938" ht="69" customHeight="1">
      <c r="E2938" s="43">
        <f>IFERROR(_xlfn.IMAGE("https://play.pokemonshowdown.com/sprites/gen5/linoone.png"),"")</f>
        <v/>
      </c>
    </row>
    <row r="2939">
      <c r="E2939" s="45" t="inlineStr">
        <is>
          <t>Lv 27 Linoone</t>
        </is>
      </c>
      <c r="F2939" s="46" t="n"/>
      <c r="Q2939" s="47" t="inlineStr">
        <is>
          <t>Pokémon</t>
        </is>
      </c>
    </row>
    <row r="2940">
      <c r="E2940" s="48" t="inlineStr">
        <is>
          <t>Naive</t>
        </is>
      </c>
      <c r="F2940" s="48" t="inlineStr">
        <is>
          <t>Gluttony</t>
        </is>
      </c>
      <c r="Q2940" s="47" t="inlineStr">
        <is>
          <t>Nature / Ability</t>
        </is>
      </c>
    </row>
    <row r="2941">
      <c r="B2941" s="47" t="inlineStr">
        <is>
          <t>AI Flags:</t>
        </is>
      </c>
      <c r="E2941" s="49" t="inlineStr">
        <is>
          <t>(None)</t>
        </is>
      </c>
      <c r="F2941" s="46" t="n"/>
      <c r="Q2941" s="47" t="inlineStr">
        <is>
          <t>Item</t>
        </is>
      </c>
    </row>
    <row r="2942">
      <c r="B2942" s="44" t="inlineStr">
        <is>
          <t>Smart Trainer</t>
        </is>
      </c>
      <c r="E2942" s="53" t="inlineStr">
        <is>
          <t>Sand Attack</t>
        </is>
      </c>
      <c r="F2942" s="46" t="n"/>
      <c r="Q2942" s="47" t="inlineStr">
        <is>
          <t>Moves</t>
        </is>
      </c>
    </row>
    <row r="2943">
      <c r="E2943" s="54" t="inlineStr">
        <is>
          <t>Pin Missile</t>
        </is>
      </c>
      <c r="F2943" s="46" t="n"/>
    </row>
    <row r="2944">
      <c r="E2944" s="51" t="inlineStr">
        <is>
          <t>Tail Whip</t>
        </is>
      </c>
      <c r="F2944" s="46" t="n"/>
    </row>
    <row r="2945">
      <c r="E2945" s="61" t="inlineStr">
        <is>
          <t>Surf</t>
        </is>
      </c>
      <c r="F2945" s="46" t="n"/>
    </row>
    <row r="2947" ht="20" customHeight="1">
      <c r="B2947" s="40" t="inlineStr">
        <is>
          <t>Tuber M</t>
        </is>
      </c>
      <c r="C2947" s="41" t="n"/>
      <c r="D2947" s="41" t="n"/>
      <c r="E2947" s="42" t="inlineStr">
        <is>
          <t>Tuber M Ricky (Rematch 2)</t>
        </is>
      </c>
      <c r="F2947" s="41" t="n"/>
      <c r="G2947" s="41" t="n"/>
      <c r="H2947" s="41" t="n"/>
      <c r="I2947" s="41" t="n"/>
      <c r="J2947" s="41" t="n"/>
      <c r="K2947" s="41" t="n"/>
      <c r="L2947" s="41" t="n"/>
      <c r="M2947" s="41" t="n"/>
      <c r="N2947" s="41" t="n"/>
      <c r="O2947" s="41" t="n"/>
      <c r="P2947" s="41" t="n"/>
      <c r="Q2947" s="41" t="n"/>
    </row>
    <row r="2948" ht="69" customHeight="1">
      <c r="E2948" s="43">
        <f>IFERROR(_xlfn.IMAGE("https://play.pokemonshowdown.com/sprites/gen5/linoone.png"),"")</f>
        <v/>
      </c>
    </row>
    <row r="2949">
      <c r="E2949" s="45" t="inlineStr">
        <is>
          <t>Lv 30 Linoone</t>
        </is>
      </c>
      <c r="F2949" s="46" t="n"/>
      <c r="Q2949" s="47" t="inlineStr">
        <is>
          <t>Pokémon</t>
        </is>
      </c>
    </row>
    <row r="2950">
      <c r="E2950" s="48" t="inlineStr">
        <is>
          <t>Naive</t>
        </is>
      </c>
      <c r="F2950" s="48" t="inlineStr">
        <is>
          <t>Gluttony</t>
        </is>
      </c>
      <c r="Q2950" s="47" t="inlineStr">
        <is>
          <t>Nature / Ability</t>
        </is>
      </c>
    </row>
    <row r="2951">
      <c r="B2951" s="47" t="inlineStr">
        <is>
          <t>AI Flags:</t>
        </is>
      </c>
      <c r="E2951" s="49" t="inlineStr">
        <is>
          <t>(None)</t>
        </is>
      </c>
      <c r="F2951" s="46" t="n"/>
      <c r="Q2951" s="47" t="inlineStr">
        <is>
          <t>Item</t>
        </is>
      </c>
    </row>
    <row r="2952">
      <c r="B2952" s="44" t="inlineStr">
        <is>
          <t>Smart Trainer</t>
        </is>
      </c>
      <c r="E2952" s="53" t="inlineStr">
        <is>
          <t>Sand Attack</t>
        </is>
      </c>
      <c r="F2952" s="46" t="n"/>
      <c r="Q2952" s="47" t="inlineStr">
        <is>
          <t>Moves</t>
        </is>
      </c>
    </row>
    <row r="2953">
      <c r="E2953" s="54" t="inlineStr">
        <is>
          <t>Pin Missile</t>
        </is>
      </c>
      <c r="F2953" s="46" t="n"/>
    </row>
    <row r="2954">
      <c r="E2954" s="51" t="inlineStr">
        <is>
          <t>Tail Whip</t>
        </is>
      </c>
      <c r="F2954" s="46" t="n"/>
    </row>
    <row r="2955">
      <c r="E2955" s="61" t="inlineStr">
        <is>
          <t>Surf</t>
        </is>
      </c>
      <c r="F2955" s="46" t="n"/>
    </row>
    <row r="2957" ht="20" customHeight="1">
      <c r="B2957" s="40" t="inlineStr">
        <is>
          <t>Tuber M</t>
        </is>
      </c>
      <c r="C2957" s="41" t="n"/>
      <c r="D2957" s="41" t="n"/>
      <c r="E2957" s="42" t="inlineStr">
        <is>
          <t>Tuber M Ricky (Rematch 3)</t>
        </is>
      </c>
      <c r="F2957" s="41" t="n"/>
      <c r="G2957" s="41" t="n"/>
      <c r="H2957" s="41" t="n"/>
      <c r="I2957" s="41" t="n"/>
      <c r="J2957" s="41" t="n"/>
      <c r="K2957" s="41" t="n"/>
      <c r="L2957" s="41" t="n"/>
      <c r="M2957" s="41" t="n"/>
      <c r="N2957" s="41" t="n"/>
      <c r="O2957" s="41" t="n"/>
      <c r="P2957" s="41" t="n"/>
      <c r="Q2957" s="41" t="n"/>
    </row>
    <row r="2958" ht="69" customHeight="1">
      <c r="E2958" s="43">
        <f>IFERROR(_xlfn.IMAGE("https://play.pokemonshowdown.com/sprites/gen5/linoone.png"),"")</f>
        <v/>
      </c>
    </row>
    <row r="2959">
      <c r="E2959" s="45" t="inlineStr">
        <is>
          <t>Lv 33 Linoone</t>
        </is>
      </c>
      <c r="F2959" s="46" t="n"/>
      <c r="Q2959" s="47" t="inlineStr">
        <is>
          <t>Pokémon</t>
        </is>
      </c>
    </row>
    <row r="2960">
      <c r="E2960" s="48" t="inlineStr">
        <is>
          <t>Naive</t>
        </is>
      </c>
      <c r="F2960" s="48" t="inlineStr">
        <is>
          <t>Gluttony</t>
        </is>
      </c>
      <c r="Q2960" s="47" t="inlineStr">
        <is>
          <t>Nature / Ability</t>
        </is>
      </c>
    </row>
    <row r="2961">
      <c r="B2961" s="47" t="inlineStr">
        <is>
          <t>AI Flags:</t>
        </is>
      </c>
      <c r="E2961" s="49" t="inlineStr">
        <is>
          <t>(None)</t>
        </is>
      </c>
      <c r="F2961" s="46" t="n"/>
      <c r="Q2961" s="47" t="inlineStr">
        <is>
          <t>Item</t>
        </is>
      </c>
    </row>
    <row r="2962">
      <c r="B2962" s="44" t="inlineStr">
        <is>
          <t>Smart Trainer</t>
        </is>
      </c>
      <c r="E2962" s="53" t="inlineStr">
        <is>
          <t>Sand Attack</t>
        </is>
      </c>
      <c r="F2962" s="46" t="n"/>
      <c r="Q2962" s="47" t="inlineStr">
        <is>
          <t>Moves</t>
        </is>
      </c>
    </row>
    <row r="2963">
      <c r="E2963" s="54" t="inlineStr">
        <is>
          <t>Pin Missile</t>
        </is>
      </c>
      <c r="F2963" s="46" t="n"/>
    </row>
    <row r="2964">
      <c r="E2964" s="51" t="inlineStr">
        <is>
          <t>Tail Whip</t>
        </is>
      </c>
      <c r="F2964" s="46" t="n"/>
    </row>
    <row r="2965">
      <c r="E2965" s="61" t="inlineStr">
        <is>
          <t>Surf</t>
        </is>
      </c>
      <c r="F2965" s="46" t="n"/>
    </row>
    <row r="2967" ht="20" customHeight="1">
      <c r="B2967" s="40" t="inlineStr">
        <is>
          <t>Tuber M</t>
        </is>
      </c>
      <c r="C2967" s="41" t="n"/>
      <c r="D2967" s="41" t="n"/>
      <c r="E2967" s="42" t="inlineStr">
        <is>
          <t>Tuber M Ricky (Rematch 4)</t>
        </is>
      </c>
      <c r="F2967" s="41" t="n"/>
      <c r="G2967" s="41" t="n"/>
      <c r="H2967" s="41" t="n"/>
      <c r="I2967" s="41" t="n"/>
      <c r="J2967" s="41" t="n"/>
      <c r="K2967" s="41" t="n"/>
      <c r="L2967" s="41" t="n"/>
      <c r="M2967" s="41" t="n"/>
      <c r="N2967" s="41" t="n"/>
      <c r="O2967" s="41" t="n"/>
      <c r="P2967" s="41" t="n"/>
      <c r="Q2967" s="41" t="n"/>
    </row>
    <row r="2968" ht="69" customHeight="1">
      <c r="E2968" s="43">
        <f>IFERROR(_xlfn.IMAGE("https://play.pokemonshowdown.com/sprites/gen5/linoone.png"),"")</f>
        <v/>
      </c>
    </row>
    <row r="2969">
      <c r="E2969" s="45" t="inlineStr">
        <is>
          <t>Lv 36 Linoone</t>
        </is>
      </c>
      <c r="F2969" s="46" t="n"/>
      <c r="Q2969" s="47" t="inlineStr">
        <is>
          <t>Pokémon</t>
        </is>
      </c>
    </row>
    <row r="2970">
      <c r="E2970" s="48" t="inlineStr">
        <is>
          <t>Naive</t>
        </is>
      </c>
      <c r="F2970" s="48" t="inlineStr">
        <is>
          <t>Gluttony</t>
        </is>
      </c>
      <c r="Q2970" s="47" t="inlineStr">
        <is>
          <t>Nature / Ability</t>
        </is>
      </c>
    </row>
    <row r="2971">
      <c r="B2971" s="47" t="inlineStr">
        <is>
          <t>AI Flags:</t>
        </is>
      </c>
      <c r="E2971" s="49" t="inlineStr">
        <is>
          <t>(None)</t>
        </is>
      </c>
      <c r="F2971" s="46" t="n"/>
      <c r="Q2971" s="47" t="inlineStr">
        <is>
          <t>Item</t>
        </is>
      </c>
    </row>
    <row r="2972">
      <c r="B2972" s="44" t="inlineStr">
        <is>
          <t>Smart Trainer</t>
        </is>
      </c>
      <c r="E2972" s="53" t="inlineStr">
        <is>
          <t>Sand Attack</t>
        </is>
      </c>
      <c r="F2972" s="46" t="n"/>
      <c r="Q2972" s="47" t="inlineStr">
        <is>
          <t>Moves</t>
        </is>
      </c>
    </row>
    <row r="2973">
      <c r="E2973" s="54" t="inlineStr">
        <is>
          <t>Pin Missile</t>
        </is>
      </c>
      <c r="F2973" s="46" t="n"/>
    </row>
    <row r="2974">
      <c r="E2974" s="51" t="inlineStr">
        <is>
          <t>Tail Whip</t>
        </is>
      </c>
      <c r="F2974" s="46" t="n"/>
    </row>
    <row r="2975">
      <c r="E2975" s="61" t="inlineStr">
        <is>
          <t>Surf</t>
        </is>
      </c>
      <c r="F2975" s="46" t="n"/>
    </row>
    <row r="2977" ht="20" customHeight="1">
      <c r="B2977" s="40" t="inlineStr">
        <is>
          <t>Bird Keeper</t>
        </is>
      </c>
      <c r="C2977" s="41" t="n"/>
      <c r="D2977" s="41" t="n"/>
      <c r="E2977" s="42" t="inlineStr">
        <is>
          <t>Bird Keeper Robert (Rematch 1)</t>
        </is>
      </c>
      <c r="F2977" s="41" t="n"/>
      <c r="G2977" s="41" t="n"/>
      <c r="H2977" s="41" t="n"/>
      <c r="I2977" s="41" t="n"/>
      <c r="J2977" s="41" t="n"/>
      <c r="K2977" s="41" t="n"/>
      <c r="L2977" s="41" t="n"/>
      <c r="M2977" s="41" t="n"/>
      <c r="N2977" s="41" t="n"/>
      <c r="O2977" s="41" t="n"/>
      <c r="P2977" s="41" t="n"/>
      <c r="Q2977" s="41" t="n"/>
    </row>
    <row r="2978" ht="69" customHeight="1">
      <c r="E2978" s="43">
        <f>IFERROR(_xlfn.IMAGE("https://play.pokemonshowdown.com/sprites/gen5/natu.png"),"")</f>
        <v/>
      </c>
      <c r="G2978" s="43">
        <f>IFERROR(_xlfn.IMAGE("https://play.pokemonshowdown.com/sprites/gen5/swablu.png"),"")</f>
        <v/>
      </c>
    </row>
    <row r="2979">
      <c r="E2979" s="45" t="inlineStr">
        <is>
          <t>Lv 32 Natu</t>
        </is>
      </c>
      <c r="F2979" s="46" t="n"/>
      <c r="G2979" s="45" t="inlineStr">
        <is>
          <t>Lv 32 Swablu</t>
        </is>
      </c>
      <c r="H2979" s="46" t="n"/>
      <c r="Q2979" s="47" t="inlineStr">
        <is>
          <t>Pokémon</t>
        </is>
      </c>
    </row>
    <row r="2980">
      <c r="E2980" s="48" t="inlineStr">
        <is>
          <t>Modest</t>
        </is>
      </c>
      <c r="F2980" s="48" t="inlineStr">
        <is>
          <t>Magic Guard</t>
        </is>
      </c>
      <c r="G2980" s="48" t="inlineStr">
        <is>
          <t>Adamant</t>
        </is>
      </c>
      <c r="H2980" s="48" t="inlineStr">
        <is>
          <t>Natural Cure</t>
        </is>
      </c>
      <c r="Q2980" s="47" t="inlineStr">
        <is>
          <t>Nature / Ability</t>
        </is>
      </c>
    </row>
    <row r="2981">
      <c r="B2981" s="47" t="inlineStr">
        <is>
          <t>AI Flags:</t>
        </is>
      </c>
      <c r="E2981" s="49" t="inlineStr">
        <is>
          <t>(None)</t>
        </is>
      </c>
      <c r="F2981" s="46" t="n"/>
      <c r="G2981" s="49" t="inlineStr">
        <is>
          <t>(None)</t>
        </is>
      </c>
      <c r="H2981" s="46" t="n"/>
      <c r="Q2981" s="47" t="inlineStr">
        <is>
          <t>Item</t>
        </is>
      </c>
    </row>
    <row r="2982">
      <c r="B2982" s="44" t="inlineStr">
        <is>
          <t>Smart Trainer</t>
        </is>
      </c>
      <c r="E2982" s="63" t="inlineStr">
        <is>
          <t>Zen Headbutt</t>
        </is>
      </c>
      <c r="F2982" s="46" t="n"/>
      <c r="G2982" s="60" t="inlineStr">
        <is>
          <t>Air Cutter</t>
        </is>
      </c>
      <c r="H2982" s="46" t="n"/>
      <c r="Q2982" s="47" t="inlineStr">
        <is>
          <t>Moves</t>
        </is>
      </c>
    </row>
    <row r="2983">
      <c r="E2983" s="51" t="inlineStr">
        <is>
          <t>Me First</t>
        </is>
      </c>
      <c r="F2983" s="46" t="n"/>
      <c r="G2983" s="66" t="inlineStr">
        <is>
          <t>Steel Wing</t>
        </is>
      </c>
      <c r="H2983" s="46" t="n"/>
    </row>
    <row r="2984">
      <c r="E2984" s="67" t="inlineStr">
        <is>
          <t>Confuse Ray</t>
        </is>
      </c>
      <c r="F2984" s="46" t="n"/>
      <c r="G2984" s="51" t="inlineStr">
        <is>
          <t>Hyper Voice</t>
        </is>
      </c>
      <c r="H2984" s="46" t="n"/>
    </row>
    <row r="2985">
      <c r="E2985" s="67" t="inlineStr">
        <is>
          <t>Ominous Wind</t>
        </is>
      </c>
      <c r="F2985" s="46" t="n"/>
      <c r="G2985" s="51" t="inlineStr">
        <is>
          <t>Sing</t>
        </is>
      </c>
      <c r="H2985" s="46" t="n"/>
    </row>
    <row r="2987" ht="20" customHeight="1">
      <c r="B2987" s="40" t="inlineStr">
        <is>
          <t>Bird Keeper</t>
        </is>
      </c>
      <c r="C2987" s="41" t="n"/>
      <c r="D2987" s="41" t="n"/>
      <c r="E2987" s="42" t="inlineStr">
        <is>
          <t>Bird Keeper Robert (Rematch 2)</t>
        </is>
      </c>
      <c r="F2987" s="41" t="n"/>
      <c r="G2987" s="41" t="n"/>
      <c r="H2987" s="41" t="n"/>
      <c r="I2987" s="41" t="n"/>
      <c r="J2987" s="41" t="n"/>
      <c r="K2987" s="41" t="n"/>
      <c r="L2987" s="41" t="n"/>
      <c r="M2987" s="41" t="n"/>
      <c r="N2987" s="41" t="n"/>
      <c r="O2987" s="41" t="n"/>
      <c r="P2987" s="41" t="n"/>
      <c r="Q2987" s="41" t="n"/>
    </row>
    <row r="2988" ht="69" customHeight="1">
      <c r="E2988" s="43">
        <f>IFERROR(_xlfn.IMAGE("https://play.pokemonshowdown.com/sprites/gen5/natu.png"),"")</f>
        <v/>
      </c>
      <c r="G2988" s="43">
        <f>IFERROR(_xlfn.IMAGE("https://play.pokemonshowdown.com/sprites/gen5/altaria.png"),"")</f>
        <v/>
      </c>
    </row>
    <row r="2989">
      <c r="E2989" s="45" t="inlineStr">
        <is>
          <t>Lv 35 Natu</t>
        </is>
      </c>
      <c r="F2989" s="46" t="n"/>
      <c r="G2989" s="45" t="inlineStr">
        <is>
          <t>Lv 35 Altaria</t>
        </is>
      </c>
      <c r="H2989" s="46" t="n"/>
      <c r="Q2989" s="47" t="inlineStr">
        <is>
          <t>Pokémon</t>
        </is>
      </c>
    </row>
    <row r="2990">
      <c r="E2990" s="48" t="inlineStr">
        <is>
          <t>Modest</t>
        </is>
      </c>
      <c r="F2990" s="48" t="inlineStr">
        <is>
          <t>Magic Guard</t>
        </is>
      </c>
      <c r="G2990" s="48" t="inlineStr">
        <is>
          <t>Adamant</t>
        </is>
      </c>
      <c r="H2990" s="48" t="inlineStr">
        <is>
          <t>Serene Grace</t>
        </is>
      </c>
      <c r="Q2990" s="47" t="inlineStr">
        <is>
          <t>Nature / Ability</t>
        </is>
      </c>
    </row>
    <row r="2991">
      <c r="B2991" s="47" t="inlineStr">
        <is>
          <t>AI Flags:</t>
        </is>
      </c>
      <c r="E2991" s="49" t="inlineStr">
        <is>
          <t>(None)</t>
        </is>
      </c>
      <c r="F2991" s="46" t="n"/>
      <c r="G2991" s="49" t="inlineStr">
        <is>
          <t>(None)</t>
        </is>
      </c>
      <c r="H2991" s="46" t="n"/>
      <c r="Q2991" s="47" t="inlineStr">
        <is>
          <t>Item</t>
        </is>
      </c>
    </row>
    <row r="2992">
      <c r="B2992" s="44" t="inlineStr">
        <is>
          <t>Smart Trainer</t>
        </is>
      </c>
      <c r="E2992" s="51" t="inlineStr">
        <is>
          <t>Me First</t>
        </is>
      </c>
      <c r="F2992" s="46" t="n"/>
      <c r="G2992" s="68" t="inlineStr">
        <is>
          <t>Dragon Rush</t>
        </is>
      </c>
      <c r="H2992" s="46" t="n"/>
      <c r="Q2992" s="47" t="inlineStr">
        <is>
          <t>Moves</t>
        </is>
      </c>
    </row>
    <row r="2993">
      <c r="E2993" s="67" t="inlineStr">
        <is>
          <t>Confuse Ray</t>
        </is>
      </c>
      <c r="F2993" s="46" t="n"/>
      <c r="G2993" s="58" t="inlineStr">
        <is>
          <t>Fire Blast</t>
        </is>
      </c>
      <c r="H2993" s="46" t="n"/>
    </row>
    <row r="2994">
      <c r="E2994" s="67" t="inlineStr">
        <is>
          <t>Ominous Wind</t>
        </is>
      </c>
      <c r="F2994" s="46" t="n"/>
      <c r="G2994" s="68" t="inlineStr">
        <is>
          <t>Dragon Breath</t>
        </is>
      </c>
      <c r="H2994" s="46" t="n"/>
    </row>
    <row r="2995">
      <c r="E2995" s="60" t="inlineStr">
        <is>
          <t>Drill Peck</t>
        </is>
      </c>
      <c r="F2995" s="46" t="n"/>
      <c r="G2995" s="51" t="inlineStr">
        <is>
          <t>Sing</t>
        </is>
      </c>
      <c r="H2995" s="46" t="n"/>
    </row>
    <row r="2997" ht="20" customHeight="1">
      <c r="B2997" s="40" t="inlineStr">
        <is>
          <t>Bird Keeper</t>
        </is>
      </c>
      <c r="C2997" s="41" t="n"/>
      <c r="D2997" s="41" t="n"/>
      <c r="E2997" s="42" t="inlineStr">
        <is>
          <t>Bird Keeper Robert (Rematch 3)</t>
        </is>
      </c>
      <c r="F2997" s="41" t="n"/>
      <c r="G2997" s="41" t="n"/>
      <c r="H2997" s="41" t="n"/>
      <c r="I2997" s="41" t="n"/>
      <c r="J2997" s="41" t="n"/>
      <c r="K2997" s="41" t="n"/>
      <c r="L2997" s="41" t="n"/>
      <c r="M2997" s="41" t="n"/>
      <c r="N2997" s="41" t="n"/>
      <c r="O2997" s="41" t="n"/>
      <c r="P2997" s="41" t="n"/>
      <c r="Q2997" s="41" t="n"/>
    </row>
    <row r="2998" ht="69" customHeight="1">
      <c r="E2998" s="43">
        <f>IFERROR(_xlfn.IMAGE("https://play.pokemonshowdown.com/sprites/gen5/natu.png"),"")</f>
        <v/>
      </c>
      <c r="G2998" s="43">
        <f>IFERROR(_xlfn.IMAGE("https://play.pokemonshowdown.com/sprites/gen5/altaria.png"),"")</f>
        <v/>
      </c>
    </row>
    <row r="2999">
      <c r="E2999" s="45" t="inlineStr">
        <is>
          <t>Lv 38 Natu</t>
        </is>
      </c>
      <c r="F2999" s="46" t="n"/>
      <c r="G2999" s="45" t="inlineStr">
        <is>
          <t>Lv 38 Altaria</t>
        </is>
      </c>
      <c r="H2999" s="46" t="n"/>
      <c r="Q2999" s="47" t="inlineStr">
        <is>
          <t>Pokémon</t>
        </is>
      </c>
    </row>
    <row r="3000">
      <c r="E3000" s="48" t="inlineStr">
        <is>
          <t>Modest</t>
        </is>
      </c>
      <c r="F3000" s="48" t="inlineStr">
        <is>
          <t>Magic Guard</t>
        </is>
      </c>
      <c r="G3000" s="48" t="inlineStr">
        <is>
          <t>Adamant</t>
        </is>
      </c>
      <c r="H3000" s="48" t="inlineStr">
        <is>
          <t>Serene Grace</t>
        </is>
      </c>
      <c r="Q3000" s="47" t="inlineStr">
        <is>
          <t>Nature / Ability</t>
        </is>
      </c>
    </row>
    <row r="3001">
      <c r="B3001" s="47" t="inlineStr">
        <is>
          <t>AI Flags:</t>
        </is>
      </c>
      <c r="E3001" s="49" t="inlineStr">
        <is>
          <t>(None)</t>
        </is>
      </c>
      <c r="F3001" s="46" t="n"/>
      <c r="G3001" s="49" t="inlineStr">
        <is>
          <t>(None)</t>
        </is>
      </c>
      <c r="H3001" s="46" t="n"/>
      <c r="Q3001" s="47" t="inlineStr">
        <is>
          <t>Item</t>
        </is>
      </c>
    </row>
    <row r="3002">
      <c r="B3002" s="44" t="inlineStr">
        <is>
          <t>Smart Trainer</t>
        </is>
      </c>
      <c r="E3002" s="67" t="inlineStr">
        <is>
          <t>Confuse Ray</t>
        </is>
      </c>
      <c r="F3002" s="46" t="n"/>
      <c r="G3002" s="68" t="inlineStr">
        <is>
          <t>Dragon Rush</t>
        </is>
      </c>
      <c r="H3002" s="46" t="n"/>
      <c r="Q3002" s="47" t="inlineStr">
        <is>
          <t>Moves</t>
        </is>
      </c>
    </row>
    <row r="3003">
      <c r="E3003" s="67" t="inlineStr">
        <is>
          <t>Ominous Wind</t>
        </is>
      </c>
      <c r="F3003" s="46" t="n"/>
      <c r="G3003" s="58" t="inlineStr">
        <is>
          <t>Fire Blast</t>
        </is>
      </c>
      <c r="H3003" s="46" t="n"/>
    </row>
    <row r="3004">
      <c r="E3004" s="60" t="inlineStr">
        <is>
          <t>Drill Peck</t>
        </is>
      </c>
      <c r="F3004" s="46" t="n"/>
      <c r="G3004" s="68" t="inlineStr">
        <is>
          <t>Dragon Breath</t>
        </is>
      </c>
      <c r="H3004" s="46" t="n"/>
    </row>
    <row r="3005">
      <c r="E3005" s="63" t="inlineStr">
        <is>
          <t>Psychic</t>
        </is>
      </c>
      <c r="F3005" s="46" t="n"/>
      <c r="G3005" s="51" t="inlineStr">
        <is>
          <t>Sing</t>
        </is>
      </c>
      <c r="H3005" s="46" t="n"/>
    </row>
    <row r="3007" ht="20" customHeight="1">
      <c r="B3007" s="40" t="inlineStr">
        <is>
          <t>Bird Keeper</t>
        </is>
      </c>
      <c r="C3007" s="41" t="n"/>
      <c r="D3007" s="41" t="n"/>
      <c r="E3007" s="42" t="inlineStr">
        <is>
          <t>Bird Keeper Robert (Rematch 4)</t>
        </is>
      </c>
      <c r="F3007" s="41" t="n"/>
      <c r="G3007" s="41" t="n"/>
      <c r="H3007" s="41" t="n"/>
      <c r="I3007" s="41" t="n"/>
      <c r="J3007" s="41" t="n"/>
      <c r="K3007" s="41" t="n"/>
      <c r="L3007" s="41" t="n"/>
      <c r="M3007" s="41" t="n"/>
      <c r="N3007" s="41" t="n"/>
      <c r="O3007" s="41" t="n"/>
      <c r="P3007" s="41" t="n"/>
      <c r="Q3007" s="41" t="n"/>
    </row>
    <row r="3008" ht="69" customHeight="1">
      <c r="E3008" s="43">
        <f>IFERROR(_xlfn.IMAGE("https://play.pokemonshowdown.com/sprites/gen5/altaria.png"),"")</f>
        <v/>
      </c>
      <c r="G3008" s="43">
        <f>IFERROR(_xlfn.IMAGE("https://play.pokemonshowdown.com/sprites/gen5/xatu.png"),"")</f>
        <v/>
      </c>
    </row>
    <row r="3009">
      <c r="E3009" s="45" t="inlineStr">
        <is>
          <t>Lv 41 Altaria</t>
        </is>
      </c>
      <c r="F3009" s="46" t="n"/>
      <c r="G3009" s="45" t="inlineStr">
        <is>
          <t>Lv 41 Xatu</t>
        </is>
      </c>
      <c r="H3009" s="46" t="n"/>
      <c r="Q3009" s="47" t="inlineStr">
        <is>
          <t>Pokémon</t>
        </is>
      </c>
    </row>
    <row r="3010">
      <c r="E3010" s="48" t="inlineStr">
        <is>
          <t>Adamant</t>
        </is>
      </c>
      <c r="F3010" s="48" t="inlineStr">
        <is>
          <t>Serene Grace</t>
        </is>
      </c>
      <c r="G3010" s="48" t="inlineStr">
        <is>
          <t>Jolly</t>
        </is>
      </c>
      <c r="H3010" s="48" t="inlineStr">
        <is>
          <t>Magic Guard</t>
        </is>
      </c>
      <c r="Q3010" s="47" t="inlineStr">
        <is>
          <t>Nature / Ability</t>
        </is>
      </c>
    </row>
    <row r="3011">
      <c r="B3011" s="47" t="inlineStr">
        <is>
          <t>AI Flags:</t>
        </is>
      </c>
      <c r="E3011" s="49" t="inlineStr">
        <is>
          <t>(None)</t>
        </is>
      </c>
      <c r="F3011" s="46" t="n"/>
      <c r="G3011" s="49" t="inlineStr">
        <is>
          <t>(None)</t>
        </is>
      </c>
      <c r="H3011" s="46" t="n"/>
      <c r="Q3011" s="47" t="inlineStr">
        <is>
          <t>Item</t>
        </is>
      </c>
    </row>
    <row r="3012">
      <c r="B3012" s="44" t="inlineStr">
        <is>
          <t>Smart Trainer</t>
        </is>
      </c>
      <c r="E3012" s="58" t="inlineStr">
        <is>
          <t>Fire Blast</t>
        </is>
      </c>
      <c r="F3012" s="46" t="n"/>
      <c r="G3012" s="51" t="inlineStr">
        <is>
          <t>Me First</t>
        </is>
      </c>
      <c r="H3012" s="46" t="n"/>
      <c r="Q3012" s="47" t="inlineStr">
        <is>
          <t>Moves</t>
        </is>
      </c>
    </row>
    <row r="3013">
      <c r="E3013" s="68" t="inlineStr">
        <is>
          <t>Dragon Breath</t>
        </is>
      </c>
      <c r="F3013" s="46" t="n"/>
      <c r="G3013" s="67" t="inlineStr">
        <is>
          <t>Confuse Ray</t>
        </is>
      </c>
      <c r="H3013" s="46" t="n"/>
    </row>
    <row r="3014">
      <c r="E3014" s="51" t="inlineStr">
        <is>
          <t>Sing</t>
        </is>
      </c>
      <c r="F3014" s="46" t="n"/>
      <c r="G3014" s="67" t="inlineStr">
        <is>
          <t>Ominous Wind</t>
        </is>
      </c>
      <c r="H3014" s="46" t="n"/>
    </row>
    <row r="3015">
      <c r="E3015" s="60" t="inlineStr">
        <is>
          <t>Air Slash</t>
        </is>
      </c>
      <c r="F3015" s="46" t="n"/>
      <c r="G3015" s="63" t="inlineStr">
        <is>
          <t>Zen Headbutt</t>
        </is>
      </c>
      <c r="H3015" s="46" t="n"/>
    </row>
    <row r="3017" ht="20" customHeight="1">
      <c r="B3017" s="40" t="inlineStr">
        <is>
          <t>Aroma Lady</t>
        </is>
      </c>
      <c r="C3017" s="41" t="n"/>
      <c r="D3017" s="41" t="n"/>
      <c r="E3017" s="42" t="inlineStr">
        <is>
          <t>Aroma Lady Rose (Rematch 1)</t>
        </is>
      </c>
      <c r="F3017" s="41" t="n"/>
      <c r="G3017" s="41" t="n"/>
      <c r="H3017" s="41" t="n"/>
      <c r="I3017" s="41" t="n"/>
      <c r="J3017" s="41" t="n"/>
      <c r="K3017" s="41" t="n"/>
      <c r="L3017" s="41" t="n"/>
      <c r="M3017" s="41" t="n"/>
      <c r="N3017" s="41" t="n"/>
      <c r="O3017" s="41" t="n"/>
      <c r="P3017" s="41" t="n"/>
      <c r="Q3017" s="41" t="n"/>
    </row>
    <row r="3018" ht="69" customHeight="1">
      <c r="E3018" s="43">
        <f>IFERROR(_xlfn.IMAGE("https://play.pokemonshowdown.com/sprites/gen5/shroomish.png"),"")</f>
        <v/>
      </c>
      <c r="G3018" s="43">
        <f>IFERROR(_xlfn.IMAGE("https://play.pokemonshowdown.com/sprites/gen5/roselia.png"),"")</f>
        <v/>
      </c>
    </row>
    <row r="3019">
      <c r="E3019" s="45" t="inlineStr">
        <is>
          <t>Lv 26 Shroomish</t>
        </is>
      </c>
      <c r="F3019" s="46" t="n"/>
      <c r="G3019" s="45" t="inlineStr">
        <is>
          <t>Lv 26 Roselia</t>
        </is>
      </c>
      <c r="H3019" s="46" t="n"/>
      <c r="Q3019" s="47" t="inlineStr">
        <is>
          <t>Pokémon</t>
        </is>
      </c>
    </row>
    <row r="3020">
      <c r="E3020" s="48" t="inlineStr">
        <is>
          <t>Adamant</t>
        </is>
      </c>
      <c r="F3020" s="48" t="inlineStr">
        <is>
          <t>Poison Heal</t>
        </is>
      </c>
      <c r="G3020" s="48" t="inlineStr">
        <is>
          <t>Modest</t>
        </is>
      </c>
      <c r="H3020" s="48" t="inlineStr">
        <is>
          <t>Natural Cure</t>
        </is>
      </c>
      <c r="Q3020" s="47" t="inlineStr">
        <is>
          <t>Nature / Ability</t>
        </is>
      </c>
    </row>
    <row r="3021">
      <c r="B3021" s="47" t="inlineStr">
        <is>
          <t>AI Flags:</t>
        </is>
      </c>
      <c r="E3021" s="49" t="inlineStr">
        <is>
          <t>(None)</t>
        </is>
      </c>
      <c r="F3021" s="46" t="n"/>
      <c r="G3021" s="49" t="inlineStr">
        <is>
          <t>(None)</t>
        </is>
      </c>
      <c r="H3021" s="46" t="n"/>
      <c r="Q3021" s="47" t="inlineStr">
        <is>
          <t>Item</t>
        </is>
      </c>
    </row>
    <row r="3022">
      <c r="B3022" s="44" t="inlineStr">
        <is>
          <t>Smart Trainer</t>
        </is>
      </c>
      <c r="E3022" s="59" t="inlineStr">
        <is>
          <t>Mega Drain</t>
        </is>
      </c>
      <c r="F3022" s="46" t="n"/>
      <c r="G3022" s="59" t="inlineStr">
        <is>
          <t>Stun Spore</t>
        </is>
      </c>
      <c r="H3022" s="46" t="n"/>
      <c r="Q3022" s="47" t="inlineStr">
        <is>
          <t>Moves</t>
        </is>
      </c>
    </row>
    <row r="3023">
      <c r="E3023" s="51" t="inlineStr">
        <is>
          <t>Take Down</t>
        </is>
      </c>
      <c r="F3023" s="46" t="n"/>
      <c r="G3023" s="51" t="inlineStr">
        <is>
          <t>Double Slap</t>
        </is>
      </c>
      <c r="H3023" s="46" t="n"/>
    </row>
    <row r="3024">
      <c r="E3024" s="59" t="inlineStr">
        <is>
          <t>Stun Spore</t>
        </is>
      </c>
      <c r="F3024" s="46" t="n"/>
      <c r="G3024" s="54" t="inlineStr">
        <is>
          <t>Pin Missile</t>
        </is>
      </c>
      <c r="H3024" s="46" t="n"/>
    </row>
    <row r="3025">
      <c r="E3025" s="51" t="inlineStr">
        <is>
          <t>Headbutt</t>
        </is>
      </c>
      <c r="F3025" s="46" t="n"/>
      <c r="G3025" s="55" t="inlineStr">
        <is>
          <t>Toxic</t>
        </is>
      </c>
      <c r="H3025" s="46" t="n"/>
    </row>
    <row r="3027" ht="20" customHeight="1">
      <c r="B3027" s="40" t="inlineStr">
        <is>
          <t>Aroma Lady</t>
        </is>
      </c>
      <c r="C3027" s="41" t="n"/>
      <c r="D3027" s="41" t="n"/>
      <c r="E3027" s="42" t="inlineStr">
        <is>
          <t>Aroma Lady Rose (Rematch 2)</t>
        </is>
      </c>
      <c r="F3027" s="41" t="n"/>
      <c r="G3027" s="41" t="n"/>
      <c r="H3027" s="41" t="n"/>
      <c r="I3027" s="41" t="n"/>
      <c r="J3027" s="41" t="n"/>
      <c r="K3027" s="41" t="n"/>
      <c r="L3027" s="41" t="n"/>
      <c r="M3027" s="41" t="n"/>
      <c r="N3027" s="41" t="n"/>
      <c r="O3027" s="41" t="n"/>
      <c r="P3027" s="41" t="n"/>
      <c r="Q3027" s="41" t="n"/>
    </row>
    <row r="3028" ht="69" customHeight="1">
      <c r="E3028" s="43">
        <f>IFERROR(_xlfn.IMAGE("https://play.pokemonshowdown.com/sprites/gen5/shroomish.png"),"")</f>
        <v/>
      </c>
      <c r="G3028" s="43">
        <f>IFERROR(_xlfn.IMAGE("https://play.pokemonshowdown.com/sprites/gen5/gloom.png"),"")</f>
        <v/>
      </c>
      <c r="I3028" s="43">
        <f>IFERROR(_xlfn.IMAGE("https://play.pokemonshowdown.com/sprites/gen5/roselia.png"),"")</f>
        <v/>
      </c>
    </row>
    <row r="3029">
      <c r="E3029" s="45" t="inlineStr">
        <is>
          <t>Lv 28 Shroomish</t>
        </is>
      </c>
      <c r="F3029" s="46" t="n"/>
      <c r="G3029" s="45" t="inlineStr">
        <is>
          <t>Lv 28 Gloom</t>
        </is>
      </c>
      <c r="H3029" s="46" t="n"/>
      <c r="I3029" s="45" t="inlineStr">
        <is>
          <t>Lv 28 Roselia</t>
        </is>
      </c>
      <c r="J3029" s="46" t="n"/>
      <c r="Q3029" s="47" t="inlineStr">
        <is>
          <t>Pokémon</t>
        </is>
      </c>
    </row>
    <row r="3030">
      <c r="E3030" s="48" t="inlineStr">
        <is>
          <t>Adamant</t>
        </is>
      </c>
      <c r="F3030" s="48" t="inlineStr">
        <is>
          <t>Poison Heal</t>
        </is>
      </c>
      <c r="G3030" s="48" t="inlineStr">
        <is>
          <t>Modest</t>
        </is>
      </c>
      <c r="H3030" s="48" t="inlineStr">
        <is>
          <t>Chlorophyll</t>
        </is>
      </c>
      <c r="I3030" s="48" t="inlineStr">
        <is>
          <t>Modest</t>
        </is>
      </c>
      <c r="J3030" s="48" t="inlineStr">
        <is>
          <t>Natural Cure</t>
        </is>
      </c>
      <c r="Q3030" s="47" t="inlineStr">
        <is>
          <t>Nature / Ability</t>
        </is>
      </c>
    </row>
    <row r="3031">
      <c r="B3031" s="47" t="inlineStr">
        <is>
          <t>AI Flags:</t>
        </is>
      </c>
      <c r="E3031" s="49" t="inlineStr">
        <is>
          <t>(None)</t>
        </is>
      </c>
      <c r="F3031" s="46" t="n"/>
      <c r="G3031" s="49" t="inlineStr">
        <is>
          <t>(None)</t>
        </is>
      </c>
      <c r="H3031" s="46" t="n"/>
      <c r="I3031" s="49" t="inlineStr">
        <is>
          <t>(None)</t>
        </is>
      </c>
      <c r="J3031" s="46" t="n"/>
      <c r="Q3031" s="47" t="inlineStr">
        <is>
          <t>Item</t>
        </is>
      </c>
    </row>
    <row r="3032">
      <c r="B3032" s="44" t="inlineStr">
        <is>
          <t>Smart Trainer</t>
        </is>
      </c>
      <c r="E3032" s="59" t="inlineStr">
        <is>
          <t>Mega Drain</t>
        </is>
      </c>
      <c r="F3032" s="46" t="n"/>
      <c r="G3032" s="55" t="inlineStr">
        <is>
          <t>Acid</t>
        </is>
      </c>
      <c r="H3032" s="46" t="n"/>
      <c r="I3032" s="51" t="inlineStr">
        <is>
          <t>Double Slap</t>
        </is>
      </c>
      <c r="J3032" s="46" t="n"/>
      <c r="Q3032" s="47" t="inlineStr">
        <is>
          <t>Moves</t>
        </is>
      </c>
    </row>
    <row r="3033">
      <c r="E3033" s="51" t="inlineStr">
        <is>
          <t>Take Down</t>
        </is>
      </c>
      <c r="F3033" s="46" t="n"/>
      <c r="G3033" s="59" t="inlineStr">
        <is>
          <t>Magical Leaf</t>
        </is>
      </c>
      <c r="H3033" s="46" t="n"/>
      <c r="I3033" s="54" t="inlineStr">
        <is>
          <t>Pin Missile</t>
        </is>
      </c>
      <c r="J3033" s="46" t="n"/>
    </row>
    <row r="3034">
      <c r="E3034" s="59" t="inlineStr">
        <is>
          <t>Stun Spore</t>
        </is>
      </c>
      <c r="F3034" s="46" t="n"/>
      <c r="G3034" s="59" t="inlineStr">
        <is>
          <t>Stun Spore</t>
        </is>
      </c>
      <c r="H3034" s="46" t="n"/>
      <c r="I3034" s="55" t="inlineStr">
        <is>
          <t>Toxic</t>
        </is>
      </c>
      <c r="J3034" s="46" t="n"/>
    </row>
    <row r="3035">
      <c r="E3035" s="51" t="inlineStr">
        <is>
          <t>Headbutt</t>
        </is>
      </c>
      <c r="F3035" s="46" t="n"/>
      <c r="G3035" s="55" t="inlineStr">
        <is>
          <t>Sludge</t>
        </is>
      </c>
      <c r="H3035" s="46" t="n"/>
      <c r="I3035" s="59" t="inlineStr">
        <is>
          <t>Magical Leaf</t>
        </is>
      </c>
      <c r="J3035" s="46" t="n"/>
    </row>
    <row r="3037" ht="20" customHeight="1">
      <c r="B3037" s="40" t="inlineStr">
        <is>
          <t>Aroma Lady</t>
        </is>
      </c>
      <c r="C3037" s="41" t="n"/>
      <c r="D3037" s="41" t="n"/>
      <c r="E3037" s="42" t="inlineStr">
        <is>
          <t>Aroma Lady Rose (Rematch 3)</t>
        </is>
      </c>
      <c r="F3037" s="41" t="n"/>
      <c r="G3037" s="41" t="n"/>
      <c r="H3037" s="41" t="n"/>
      <c r="I3037" s="41" t="n"/>
      <c r="J3037" s="41" t="n"/>
      <c r="K3037" s="41" t="n"/>
      <c r="L3037" s="41" t="n"/>
      <c r="M3037" s="41" t="n"/>
      <c r="N3037" s="41" t="n"/>
      <c r="O3037" s="41" t="n"/>
      <c r="P3037" s="41" t="n"/>
      <c r="Q3037" s="41" t="n"/>
    </row>
    <row r="3038" ht="69" customHeight="1">
      <c r="E3038" s="43">
        <f>IFERROR(_xlfn.IMAGE("https://play.pokemonshowdown.com/sprites/gen5/shroomish.png"),"")</f>
        <v/>
      </c>
      <c r="G3038" s="43">
        <f>IFERROR(_xlfn.IMAGE("https://play.pokemonshowdown.com/sprites/gen5/gloom.png"),"")</f>
        <v/>
      </c>
      <c r="I3038" s="43">
        <f>IFERROR(_xlfn.IMAGE("https://play.pokemonshowdown.com/sprites/gen5/roselia.png"),"")</f>
        <v/>
      </c>
    </row>
    <row r="3039">
      <c r="E3039" s="45" t="inlineStr">
        <is>
          <t>Lv 31 Shroomish</t>
        </is>
      </c>
      <c r="F3039" s="46" t="n"/>
      <c r="G3039" s="45" t="inlineStr">
        <is>
          <t>Lv 31 Gloom</t>
        </is>
      </c>
      <c r="H3039" s="46" t="n"/>
      <c r="I3039" s="45" t="inlineStr">
        <is>
          <t>Lv 31 Roselia</t>
        </is>
      </c>
      <c r="J3039" s="46" t="n"/>
      <c r="Q3039" s="47" t="inlineStr">
        <is>
          <t>Pokémon</t>
        </is>
      </c>
    </row>
    <row r="3040">
      <c r="E3040" s="48" t="inlineStr">
        <is>
          <t>Adamant</t>
        </is>
      </c>
      <c r="F3040" s="48" t="inlineStr">
        <is>
          <t>Poison Heal</t>
        </is>
      </c>
      <c r="G3040" s="48" t="inlineStr">
        <is>
          <t>Modest</t>
        </is>
      </c>
      <c r="H3040" s="48" t="inlineStr">
        <is>
          <t>Chlorophyll</t>
        </is>
      </c>
      <c r="I3040" s="48" t="inlineStr">
        <is>
          <t>Modest</t>
        </is>
      </c>
      <c r="J3040" s="48" t="inlineStr">
        <is>
          <t>Natural Cure</t>
        </is>
      </c>
      <c r="Q3040" s="47" t="inlineStr">
        <is>
          <t>Nature / Ability</t>
        </is>
      </c>
    </row>
    <row r="3041">
      <c r="B3041" s="47" t="inlineStr">
        <is>
          <t>AI Flags:</t>
        </is>
      </c>
      <c r="E3041" s="49" t="inlineStr">
        <is>
          <t>(None)</t>
        </is>
      </c>
      <c r="F3041" s="46" t="n"/>
      <c r="G3041" s="49" t="inlineStr">
        <is>
          <t>(None)</t>
        </is>
      </c>
      <c r="H3041" s="46" t="n"/>
      <c r="I3041" s="49" t="inlineStr">
        <is>
          <t>(None)</t>
        </is>
      </c>
      <c r="J3041" s="46" t="n"/>
      <c r="Q3041" s="47" t="inlineStr">
        <is>
          <t>Item</t>
        </is>
      </c>
    </row>
    <row r="3042">
      <c r="B3042" s="44" t="inlineStr">
        <is>
          <t>Smart Trainer</t>
        </is>
      </c>
      <c r="E3042" s="59" t="inlineStr">
        <is>
          <t>Mega Drain</t>
        </is>
      </c>
      <c r="F3042" s="46" t="n"/>
      <c r="G3042" s="59" t="inlineStr">
        <is>
          <t>Magical Leaf</t>
        </is>
      </c>
      <c r="H3042" s="46" t="n"/>
      <c r="I3042" s="54" t="inlineStr">
        <is>
          <t>Pin Missile</t>
        </is>
      </c>
      <c r="J3042" s="46" t="n"/>
      <c r="Q3042" s="47" t="inlineStr">
        <is>
          <t>Moves</t>
        </is>
      </c>
    </row>
    <row r="3043">
      <c r="E3043" s="51" t="inlineStr">
        <is>
          <t>Take Down</t>
        </is>
      </c>
      <c r="F3043" s="46" t="n"/>
      <c r="G3043" s="59" t="inlineStr">
        <is>
          <t>Stun Spore</t>
        </is>
      </c>
      <c r="H3043" s="46" t="n"/>
      <c r="I3043" s="55" t="inlineStr">
        <is>
          <t>Toxic</t>
        </is>
      </c>
      <c r="J3043" s="46" t="n"/>
    </row>
    <row r="3044">
      <c r="E3044" s="59" t="inlineStr">
        <is>
          <t>Stun Spore</t>
        </is>
      </c>
      <c r="F3044" s="46" t="n"/>
      <c r="G3044" s="55" t="inlineStr">
        <is>
          <t>Sludge</t>
        </is>
      </c>
      <c r="H3044" s="46" t="n"/>
      <c r="I3044" s="59" t="inlineStr">
        <is>
          <t>Magical Leaf</t>
        </is>
      </c>
      <c r="J3044" s="46" t="n"/>
    </row>
    <row r="3045">
      <c r="E3045" s="51" t="inlineStr">
        <is>
          <t>Headbutt</t>
        </is>
      </c>
      <c r="F3045" s="46" t="n"/>
      <c r="G3045" s="59" t="inlineStr">
        <is>
          <t>Mega Drain</t>
        </is>
      </c>
      <c r="H3045" s="46" t="n"/>
      <c r="I3045" s="55" t="inlineStr">
        <is>
          <t>Poison Jab</t>
        </is>
      </c>
      <c r="J3045" s="46" t="n"/>
    </row>
    <row r="3047" ht="20" customHeight="1">
      <c r="B3047" s="40" t="inlineStr">
        <is>
          <t>Aroma Lady</t>
        </is>
      </c>
      <c r="C3047" s="41" t="n"/>
      <c r="D3047" s="41" t="n"/>
      <c r="E3047" s="42" t="inlineStr">
        <is>
          <t>Aroma Lady Rose (Rematch 4)</t>
        </is>
      </c>
      <c r="F3047" s="41" t="n"/>
      <c r="G3047" s="41" t="n"/>
      <c r="H3047" s="41" t="n"/>
      <c r="I3047" s="41" t="n"/>
      <c r="J3047" s="41" t="n"/>
      <c r="K3047" s="41" t="n"/>
      <c r="L3047" s="41" t="n"/>
      <c r="M3047" s="41" t="n"/>
      <c r="N3047" s="41" t="n"/>
      <c r="O3047" s="41" t="n"/>
      <c r="P3047" s="41" t="n"/>
      <c r="Q3047" s="41" t="n"/>
    </row>
    <row r="3048" ht="69" customHeight="1">
      <c r="E3048" s="43">
        <f>IFERROR(_xlfn.IMAGE("https://play.pokemonshowdown.com/sprites/gen5/breloom.png"),"")</f>
        <v/>
      </c>
      <c r="G3048" s="43">
        <f>IFERROR(_xlfn.IMAGE("https://play.pokemonshowdown.com/sprites/gen5/gloom.png"),"")</f>
        <v/>
      </c>
      <c r="I3048" s="43">
        <f>IFERROR(_xlfn.IMAGE("https://play.pokemonshowdown.com/sprites/gen5/roselia.png"),"")</f>
        <v/>
      </c>
    </row>
    <row r="3049">
      <c r="E3049" s="45" t="inlineStr">
        <is>
          <t>Lv 34 Breloom</t>
        </is>
      </c>
      <c r="F3049" s="46" t="n"/>
      <c r="G3049" s="45" t="inlineStr">
        <is>
          <t>Lv 34 Gloom</t>
        </is>
      </c>
      <c r="H3049" s="46" t="n"/>
      <c r="I3049" s="45" t="inlineStr">
        <is>
          <t>Lv 34 Roselia</t>
        </is>
      </c>
      <c r="J3049" s="46" t="n"/>
      <c r="Q3049" s="47" t="inlineStr">
        <is>
          <t>Pokémon</t>
        </is>
      </c>
    </row>
    <row r="3050">
      <c r="E3050" s="48" t="inlineStr">
        <is>
          <t>Adamant</t>
        </is>
      </c>
      <c r="F3050" s="48" t="inlineStr">
        <is>
          <t>Technician</t>
        </is>
      </c>
      <c r="G3050" s="48" t="inlineStr">
        <is>
          <t>Modest</t>
        </is>
      </c>
      <c r="H3050" s="48" t="inlineStr">
        <is>
          <t>Chlorophyll</t>
        </is>
      </c>
      <c r="I3050" s="48" t="inlineStr">
        <is>
          <t>Modest</t>
        </is>
      </c>
      <c r="J3050" s="48" t="inlineStr">
        <is>
          <t>Natural Cure</t>
        </is>
      </c>
      <c r="Q3050" s="47" t="inlineStr">
        <is>
          <t>Nature / Ability</t>
        </is>
      </c>
    </row>
    <row r="3051">
      <c r="B3051" s="47" t="inlineStr">
        <is>
          <t>AI Flags:</t>
        </is>
      </c>
      <c r="E3051" s="49" t="inlineStr">
        <is>
          <t>(None)</t>
        </is>
      </c>
      <c r="F3051" s="46" t="n"/>
      <c r="G3051" s="49" t="inlineStr">
        <is>
          <t>(None)</t>
        </is>
      </c>
      <c r="H3051" s="46" t="n"/>
      <c r="I3051" s="49" t="inlineStr">
        <is>
          <t>(None)</t>
        </is>
      </c>
      <c r="J3051" s="46" t="n"/>
      <c r="Q3051" s="47" t="inlineStr">
        <is>
          <t>Item</t>
        </is>
      </c>
    </row>
    <row r="3052">
      <c r="B3052" s="44" t="inlineStr">
        <is>
          <t>Smart Trainer</t>
        </is>
      </c>
      <c r="E3052" s="59" t="inlineStr">
        <is>
          <t>Mega Drain</t>
        </is>
      </c>
      <c r="F3052" s="46" t="n"/>
      <c r="G3052" s="59" t="inlineStr">
        <is>
          <t>Magical Leaf</t>
        </is>
      </c>
      <c r="H3052" s="46" t="n"/>
      <c r="I3052" s="55" t="inlineStr">
        <is>
          <t>Toxic</t>
        </is>
      </c>
      <c r="J3052" s="46" t="n"/>
      <c r="Q3052" s="47" t="inlineStr">
        <is>
          <t>Moves</t>
        </is>
      </c>
    </row>
    <row r="3053">
      <c r="E3053" s="55" t="inlineStr">
        <is>
          <t>Sludge Bomb</t>
        </is>
      </c>
      <c r="F3053" s="46" t="n"/>
      <c r="G3053" s="59" t="inlineStr">
        <is>
          <t>Stun Spore</t>
        </is>
      </c>
      <c r="H3053" s="46" t="n"/>
      <c r="I3053" s="59" t="inlineStr">
        <is>
          <t>Magical Leaf</t>
        </is>
      </c>
      <c r="J3053" s="46" t="n"/>
    </row>
    <row r="3054">
      <c r="E3054" s="65" t="inlineStr">
        <is>
          <t>Force Palm</t>
        </is>
      </c>
      <c r="F3054" s="46" t="n"/>
      <c r="G3054" s="55" t="inlineStr">
        <is>
          <t>Sludge</t>
        </is>
      </c>
      <c r="H3054" s="46" t="n"/>
      <c r="I3054" s="55" t="inlineStr">
        <is>
          <t>Poison Jab</t>
        </is>
      </c>
      <c r="J3054" s="46" t="n"/>
    </row>
    <row r="3055">
      <c r="E3055" s="59" t="inlineStr">
        <is>
          <t>Giga Drain</t>
        </is>
      </c>
      <c r="F3055" s="46" t="n"/>
      <c r="G3055" s="59" t="inlineStr">
        <is>
          <t>Mega Drain</t>
        </is>
      </c>
      <c r="H3055" s="46" t="n"/>
      <c r="I3055" s="59" t="inlineStr">
        <is>
          <t>Needle Arm</t>
        </is>
      </c>
      <c r="J3055" s="46" t="n"/>
    </row>
    <row r="3057" ht="20" customHeight="1">
      <c r="B3057" s="40" t="inlineStr">
        <is>
          <t>Hiker</t>
        </is>
      </c>
      <c r="C3057" s="41" t="n"/>
      <c r="D3057" s="41" t="n"/>
      <c r="E3057" s="42" t="inlineStr">
        <is>
          <t>Hiker Sawyer (Rematch 1)</t>
        </is>
      </c>
      <c r="F3057" s="41" t="n"/>
      <c r="G3057" s="41" t="n"/>
      <c r="H3057" s="41" t="n"/>
      <c r="I3057" s="41" t="n"/>
      <c r="J3057" s="41" t="n"/>
      <c r="K3057" s="41" t="n"/>
      <c r="L3057" s="41" t="n"/>
      <c r="M3057" s="41" t="n"/>
      <c r="N3057" s="41" t="n"/>
      <c r="O3057" s="41" t="n"/>
      <c r="P3057" s="41" t="n"/>
      <c r="Q3057" s="41" t="n"/>
    </row>
    <row r="3058" ht="69" customHeight="1">
      <c r="E3058" s="43">
        <f>IFERROR(_xlfn.IMAGE("https://play.pokemonshowdown.com/sprites/gen5/geodude.png"),"")</f>
        <v/>
      </c>
      <c r="G3058" s="43">
        <f>IFERROR(_xlfn.IMAGE("https://play.pokemonshowdown.com/sprites/gen5/numel.png"),"")</f>
        <v/>
      </c>
    </row>
    <row r="3059">
      <c r="E3059" s="45" t="inlineStr">
        <is>
          <t>Lv 26 Geodude</t>
        </is>
      </c>
      <c r="F3059" s="46" t="n"/>
      <c r="G3059" s="45" t="inlineStr">
        <is>
          <t>Lv 26 Numel</t>
        </is>
      </c>
      <c r="H3059" s="46" t="n"/>
      <c r="Q3059" s="47" t="inlineStr">
        <is>
          <t>Pokémon</t>
        </is>
      </c>
    </row>
    <row r="3060">
      <c r="E3060" s="48" t="inlineStr">
        <is>
          <t>Adamant</t>
        </is>
      </c>
      <c r="F3060" s="48" t="inlineStr">
        <is>
          <t>Rock Head</t>
        </is>
      </c>
      <c r="G3060" s="48" t="inlineStr">
        <is>
          <t>Modest</t>
        </is>
      </c>
      <c r="H3060" s="48" t="inlineStr">
        <is>
          <t>Oblivious</t>
        </is>
      </c>
      <c r="Q3060" s="47" t="inlineStr">
        <is>
          <t>Nature / Ability</t>
        </is>
      </c>
    </row>
    <row r="3061">
      <c r="B3061" s="47" t="inlineStr">
        <is>
          <t>AI Flags:</t>
        </is>
      </c>
      <c r="E3061" s="49" t="inlineStr">
        <is>
          <t>(None)</t>
        </is>
      </c>
      <c r="F3061" s="46" t="n"/>
      <c r="G3061" s="49" t="inlineStr">
        <is>
          <t>(None)</t>
        </is>
      </c>
      <c r="H3061" s="46" t="n"/>
      <c r="Q3061" s="47" t="inlineStr">
        <is>
          <t>Item</t>
        </is>
      </c>
    </row>
    <row r="3062">
      <c r="B3062" s="44" t="inlineStr">
        <is>
          <t>Smart Trainer</t>
        </is>
      </c>
      <c r="E3062" s="51" t="inlineStr">
        <is>
          <t>Self Destruct</t>
        </is>
      </c>
      <c r="F3062" s="46" t="n"/>
      <c r="G3062" s="58" t="inlineStr">
        <is>
          <t>Fire Spin</t>
        </is>
      </c>
      <c r="H3062" s="46" t="n"/>
      <c r="Q3062" s="47" t="inlineStr">
        <is>
          <t>Moves</t>
        </is>
      </c>
    </row>
    <row r="3063">
      <c r="E3063" s="53" t="inlineStr">
        <is>
          <t>Dig</t>
        </is>
      </c>
      <c r="F3063" s="46" t="n"/>
      <c r="G3063" s="51" t="inlineStr">
        <is>
          <t>Self Destruct</t>
        </is>
      </c>
      <c r="H3063" s="46" t="n"/>
    </row>
    <row r="3064">
      <c r="E3064" s="62" t="inlineStr">
        <is>
          <t>Rock Slide</t>
        </is>
      </c>
      <c r="F3064" s="46" t="n"/>
      <c r="G3064" s="53" t="inlineStr">
        <is>
          <t>Earth Power</t>
        </is>
      </c>
      <c r="H3064" s="46" t="n"/>
    </row>
    <row r="3065">
      <c r="E3065" s="58" t="inlineStr">
        <is>
          <t>Fire Punch</t>
        </is>
      </c>
      <c r="F3065" s="46" t="n"/>
      <c r="G3065" s="62" t="inlineStr">
        <is>
          <t>Rock Slide</t>
        </is>
      </c>
      <c r="H3065" s="46" t="n"/>
    </row>
    <row r="3067" ht="20" customHeight="1">
      <c r="B3067" s="40" t="inlineStr">
        <is>
          <t>Hiker</t>
        </is>
      </c>
      <c r="C3067" s="41" t="n"/>
      <c r="D3067" s="41" t="n"/>
      <c r="E3067" s="42" t="inlineStr">
        <is>
          <t>Hiker Sawyer (Rematch 2)</t>
        </is>
      </c>
      <c r="F3067" s="41" t="n"/>
      <c r="G3067" s="41" t="n"/>
      <c r="H3067" s="41" t="n"/>
      <c r="I3067" s="41" t="n"/>
      <c r="J3067" s="41" t="n"/>
      <c r="K3067" s="41" t="n"/>
      <c r="L3067" s="41" t="n"/>
      <c r="M3067" s="41" t="n"/>
      <c r="N3067" s="41" t="n"/>
      <c r="O3067" s="41" t="n"/>
      <c r="P3067" s="41" t="n"/>
      <c r="Q3067" s="41" t="n"/>
    </row>
    <row r="3068" ht="69" customHeight="1">
      <c r="E3068" s="43">
        <f>IFERROR(_xlfn.IMAGE("https://play.pokemonshowdown.com/sprites/gen5/machop.png"),"")</f>
        <v/>
      </c>
      <c r="G3068" s="43">
        <f>IFERROR(_xlfn.IMAGE("https://play.pokemonshowdown.com/sprites/gen5/numel.png"),"")</f>
        <v/>
      </c>
      <c r="I3068" s="43">
        <f>IFERROR(_xlfn.IMAGE("https://play.pokemonshowdown.com/sprites/gen5/graveler.png"),"")</f>
        <v/>
      </c>
    </row>
    <row r="3069">
      <c r="E3069" s="45" t="inlineStr">
        <is>
          <t>Lv 28 Machop</t>
        </is>
      </c>
      <c r="F3069" s="46" t="n"/>
      <c r="G3069" s="45" t="inlineStr">
        <is>
          <t>Lv 28 Numel</t>
        </is>
      </c>
      <c r="H3069" s="46" t="n"/>
      <c r="I3069" s="45" t="inlineStr">
        <is>
          <t>Lv 28 Graveler</t>
        </is>
      </c>
      <c r="J3069" s="46" t="n"/>
      <c r="Q3069" s="47" t="inlineStr">
        <is>
          <t>Pokémon</t>
        </is>
      </c>
    </row>
    <row r="3070">
      <c r="E3070" s="48" t="inlineStr">
        <is>
          <t>Adamant</t>
        </is>
      </c>
      <c r="F3070" s="48" t="inlineStr">
        <is>
          <t>No Guard</t>
        </is>
      </c>
      <c r="G3070" s="48" t="inlineStr">
        <is>
          <t>Modest</t>
        </is>
      </c>
      <c r="H3070" s="48" t="inlineStr">
        <is>
          <t>Oblivious</t>
        </is>
      </c>
      <c r="I3070" s="48" t="inlineStr">
        <is>
          <t>Adamant</t>
        </is>
      </c>
      <c r="J3070" s="48" t="inlineStr">
        <is>
          <t>Rock Head</t>
        </is>
      </c>
      <c r="Q3070" s="47" t="inlineStr">
        <is>
          <t>Nature / Ability</t>
        </is>
      </c>
    </row>
    <row r="3071">
      <c r="B3071" s="47" t="inlineStr">
        <is>
          <t>AI Flags:</t>
        </is>
      </c>
      <c r="E3071" s="49" t="inlineStr">
        <is>
          <t>(None)</t>
        </is>
      </c>
      <c r="F3071" s="46" t="n"/>
      <c r="G3071" s="49" t="inlineStr">
        <is>
          <t>(None)</t>
        </is>
      </c>
      <c r="H3071" s="46" t="n"/>
      <c r="I3071" s="49" t="inlineStr">
        <is>
          <t>(None)</t>
        </is>
      </c>
      <c r="J3071" s="46" t="n"/>
      <c r="Q3071" s="47" t="inlineStr">
        <is>
          <t>Item</t>
        </is>
      </c>
    </row>
    <row r="3072">
      <c r="B3072" s="44" t="inlineStr">
        <is>
          <t>Smart Trainer</t>
        </is>
      </c>
      <c r="E3072" s="65" t="inlineStr">
        <is>
          <t>Wake Up Slap</t>
        </is>
      </c>
      <c r="F3072" s="46" t="n"/>
      <c r="G3072" s="58" t="inlineStr">
        <is>
          <t>Fire Spin</t>
        </is>
      </c>
      <c r="H3072" s="46" t="n"/>
      <c r="I3072" s="51" t="inlineStr">
        <is>
          <t>Self Destruct</t>
        </is>
      </c>
      <c r="J3072" s="46" t="n"/>
      <c r="Q3072" s="47" t="inlineStr">
        <is>
          <t>Moves</t>
        </is>
      </c>
    </row>
    <row r="3073">
      <c r="E3073" s="51" t="inlineStr">
        <is>
          <t>Mega Punch</t>
        </is>
      </c>
      <c r="F3073" s="46" t="n"/>
      <c r="G3073" s="51" t="inlineStr">
        <is>
          <t>Self Destruct</t>
        </is>
      </c>
      <c r="H3073" s="46" t="n"/>
      <c r="I3073" s="51" t="inlineStr">
        <is>
          <t>Double Edge</t>
        </is>
      </c>
      <c r="J3073" s="46" t="n"/>
    </row>
    <row r="3074">
      <c r="E3074" s="58" t="inlineStr">
        <is>
          <t>Fire Punch</t>
        </is>
      </c>
      <c r="F3074" s="46" t="n"/>
      <c r="G3074" s="53" t="inlineStr">
        <is>
          <t>Earth Power</t>
        </is>
      </c>
      <c r="H3074" s="46" t="n"/>
      <c r="I3074" s="66" t="inlineStr">
        <is>
          <t>Gyro Ball</t>
        </is>
      </c>
      <c r="J3074" s="46" t="n"/>
    </row>
    <row r="3075">
      <c r="E3075" s="65" t="inlineStr">
        <is>
          <t>Vital Throw</t>
        </is>
      </c>
      <c r="F3075" s="46" t="n"/>
      <c r="G3075" s="62" t="inlineStr">
        <is>
          <t>Rock Slide</t>
        </is>
      </c>
      <c r="H3075" s="46" t="n"/>
      <c r="I3075" s="62" t="inlineStr">
        <is>
          <t>Rock Blast</t>
        </is>
      </c>
      <c r="J3075" s="46" t="n"/>
    </row>
    <row r="3077" ht="20" customHeight="1">
      <c r="B3077" s="40" t="inlineStr">
        <is>
          <t>Hiker</t>
        </is>
      </c>
      <c r="C3077" s="41" t="n"/>
      <c r="D3077" s="41" t="n"/>
      <c r="E3077" s="42" t="inlineStr">
        <is>
          <t>Hiker Sawyer (Rematch 3)</t>
        </is>
      </c>
      <c r="F3077" s="41" t="n"/>
      <c r="G3077" s="41" t="n"/>
      <c r="H3077" s="41" t="n"/>
      <c r="I3077" s="41" t="n"/>
      <c r="J3077" s="41" t="n"/>
      <c r="K3077" s="41" t="n"/>
      <c r="L3077" s="41" t="n"/>
      <c r="M3077" s="41" t="n"/>
      <c r="N3077" s="41" t="n"/>
      <c r="O3077" s="41" t="n"/>
      <c r="P3077" s="41" t="n"/>
      <c r="Q3077" s="41" t="n"/>
    </row>
    <row r="3078" ht="69" customHeight="1">
      <c r="E3078" s="43">
        <f>IFERROR(_xlfn.IMAGE("https://play.pokemonshowdown.com/sprites/gen5/machop.png"),"")</f>
        <v/>
      </c>
      <c r="G3078" s="43">
        <f>IFERROR(_xlfn.IMAGE("https://play.pokemonshowdown.com/sprites/gen5/numel.png"),"")</f>
        <v/>
      </c>
      <c r="I3078" s="43">
        <f>IFERROR(_xlfn.IMAGE("https://play.pokemonshowdown.com/sprites/gen5/graveler.png"),"")</f>
        <v/>
      </c>
    </row>
    <row r="3079">
      <c r="E3079" s="45" t="inlineStr">
        <is>
          <t>Lv 30 Machop</t>
        </is>
      </c>
      <c r="F3079" s="46" t="n"/>
      <c r="G3079" s="45" t="inlineStr">
        <is>
          <t>Lv 30 Numel</t>
        </is>
      </c>
      <c r="H3079" s="46" t="n"/>
      <c r="I3079" s="45" t="inlineStr">
        <is>
          <t>Lv 30 Graveler</t>
        </is>
      </c>
      <c r="J3079" s="46" t="n"/>
      <c r="Q3079" s="47" t="inlineStr">
        <is>
          <t>Pokémon</t>
        </is>
      </c>
    </row>
    <row r="3080">
      <c r="E3080" s="48" t="inlineStr">
        <is>
          <t>Adamant</t>
        </is>
      </c>
      <c r="F3080" s="48" t="inlineStr">
        <is>
          <t>No Guard</t>
        </is>
      </c>
      <c r="G3080" s="48" t="inlineStr">
        <is>
          <t>Modest</t>
        </is>
      </c>
      <c r="H3080" s="48" t="inlineStr">
        <is>
          <t>Oblivious</t>
        </is>
      </c>
      <c r="I3080" s="48" t="inlineStr">
        <is>
          <t>Adamant</t>
        </is>
      </c>
      <c r="J3080" s="48" t="inlineStr">
        <is>
          <t>Rock Head</t>
        </is>
      </c>
      <c r="Q3080" s="47" t="inlineStr">
        <is>
          <t>Nature / Ability</t>
        </is>
      </c>
    </row>
    <row r="3081">
      <c r="B3081" s="47" t="inlineStr">
        <is>
          <t>AI Flags:</t>
        </is>
      </c>
      <c r="E3081" s="49" t="inlineStr">
        <is>
          <t>(None)</t>
        </is>
      </c>
      <c r="F3081" s="46" t="n"/>
      <c r="G3081" s="49" t="inlineStr">
        <is>
          <t>(None)</t>
        </is>
      </c>
      <c r="H3081" s="46" t="n"/>
      <c r="I3081" s="49" t="inlineStr">
        <is>
          <t>(None)</t>
        </is>
      </c>
      <c r="J3081" s="46" t="n"/>
      <c r="Q3081" s="47" t="inlineStr">
        <is>
          <t>Item</t>
        </is>
      </c>
    </row>
    <row r="3082">
      <c r="B3082" s="44" t="inlineStr">
        <is>
          <t>Smart Trainer</t>
        </is>
      </c>
      <c r="E3082" s="65" t="inlineStr">
        <is>
          <t>Wake Up Slap</t>
        </is>
      </c>
      <c r="F3082" s="46" t="n"/>
      <c r="G3082" s="58" t="inlineStr">
        <is>
          <t>Fire Spin</t>
        </is>
      </c>
      <c r="H3082" s="46" t="n"/>
      <c r="I3082" s="51" t="inlineStr">
        <is>
          <t>Self Destruct</t>
        </is>
      </c>
      <c r="J3082" s="46" t="n"/>
      <c r="Q3082" s="47" t="inlineStr">
        <is>
          <t>Moves</t>
        </is>
      </c>
    </row>
    <row r="3083">
      <c r="E3083" s="51" t="inlineStr">
        <is>
          <t>Mega Punch</t>
        </is>
      </c>
      <c r="F3083" s="46" t="n"/>
      <c r="G3083" s="51" t="inlineStr">
        <is>
          <t>Self Destruct</t>
        </is>
      </c>
      <c r="H3083" s="46" t="n"/>
      <c r="I3083" s="51" t="inlineStr">
        <is>
          <t>Double Edge</t>
        </is>
      </c>
      <c r="J3083" s="46" t="n"/>
    </row>
    <row r="3084">
      <c r="E3084" s="58" t="inlineStr">
        <is>
          <t>Fire Punch</t>
        </is>
      </c>
      <c r="F3084" s="46" t="n"/>
      <c r="G3084" s="53" t="inlineStr">
        <is>
          <t>Earth Power</t>
        </is>
      </c>
      <c r="H3084" s="46" t="n"/>
      <c r="I3084" s="66" t="inlineStr">
        <is>
          <t>Gyro Ball</t>
        </is>
      </c>
      <c r="J3084" s="46" t="n"/>
    </row>
    <row r="3085">
      <c r="E3085" s="65" t="inlineStr">
        <is>
          <t>Vital Throw</t>
        </is>
      </c>
      <c r="F3085" s="46" t="n"/>
      <c r="G3085" s="62" t="inlineStr">
        <is>
          <t>Rock Slide</t>
        </is>
      </c>
      <c r="H3085" s="46" t="n"/>
      <c r="I3085" s="62" t="inlineStr">
        <is>
          <t>Rock Blast</t>
        </is>
      </c>
      <c r="J3085" s="46" t="n"/>
    </row>
    <row r="3087" ht="20" customHeight="1">
      <c r="B3087" s="40" t="inlineStr">
        <is>
          <t>Hiker</t>
        </is>
      </c>
      <c r="C3087" s="41" t="n"/>
      <c r="D3087" s="41" t="n"/>
      <c r="E3087" s="42" t="inlineStr">
        <is>
          <t>Hiker Sawyer (Rematch 4)</t>
        </is>
      </c>
      <c r="F3087" s="41" t="n"/>
      <c r="G3087" s="41" t="n"/>
      <c r="H3087" s="41" t="n"/>
      <c r="I3087" s="41" t="n"/>
      <c r="J3087" s="41" t="n"/>
      <c r="K3087" s="41" t="n"/>
      <c r="L3087" s="41" t="n"/>
      <c r="M3087" s="41" t="n"/>
      <c r="N3087" s="41" t="n"/>
      <c r="O3087" s="41" t="n"/>
      <c r="P3087" s="41" t="n"/>
      <c r="Q3087" s="41" t="n"/>
    </row>
    <row r="3088" ht="69" customHeight="1">
      <c r="E3088" s="43">
        <f>IFERROR(_xlfn.IMAGE("https://play.pokemonshowdown.com/sprites/gen5/machoke.png"),"")</f>
        <v/>
      </c>
      <c r="G3088" s="43">
        <f>IFERROR(_xlfn.IMAGE("https://play.pokemonshowdown.com/sprites/gen5/camerupt.png"),"")</f>
        <v/>
      </c>
      <c r="I3088" s="43">
        <f>IFERROR(_xlfn.IMAGE("https://play.pokemonshowdown.com/sprites/gen5/golem.png"),"")</f>
        <v/>
      </c>
    </row>
    <row r="3089">
      <c r="E3089" s="45" t="inlineStr">
        <is>
          <t>Lv 33 Machoke</t>
        </is>
      </c>
      <c r="F3089" s="46" t="n"/>
      <c r="G3089" s="45" t="inlineStr">
        <is>
          <t>Lv 33 Camerupt</t>
        </is>
      </c>
      <c r="H3089" s="46" t="n"/>
      <c r="I3089" s="45" t="inlineStr">
        <is>
          <t>Lv 33 Golem</t>
        </is>
      </c>
      <c r="J3089" s="46" t="n"/>
      <c r="Q3089" s="47" t="inlineStr">
        <is>
          <t>Pokémon</t>
        </is>
      </c>
    </row>
    <row r="3090">
      <c r="E3090" s="48" t="inlineStr">
        <is>
          <t>Adamant</t>
        </is>
      </c>
      <c r="F3090" s="48" t="inlineStr">
        <is>
          <t>Huge Power</t>
        </is>
      </c>
      <c r="G3090" s="48" t="inlineStr">
        <is>
          <t>Modest</t>
        </is>
      </c>
      <c r="H3090" s="48" t="inlineStr">
        <is>
          <t>Magma Armor</t>
        </is>
      </c>
      <c r="I3090" s="48" t="inlineStr">
        <is>
          <t>Adamant</t>
        </is>
      </c>
      <c r="J3090" s="48" t="inlineStr">
        <is>
          <t>Shell Armor</t>
        </is>
      </c>
      <c r="Q3090" s="47" t="inlineStr">
        <is>
          <t>Nature / Ability</t>
        </is>
      </c>
    </row>
    <row r="3091">
      <c r="B3091" s="47" t="inlineStr">
        <is>
          <t>AI Flags:</t>
        </is>
      </c>
      <c r="E3091" s="49" t="inlineStr">
        <is>
          <t>(None)</t>
        </is>
      </c>
      <c r="F3091" s="46" t="n"/>
      <c r="G3091" s="49" t="inlineStr">
        <is>
          <t>(None)</t>
        </is>
      </c>
      <c r="H3091" s="46" t="n"/>
      <c r="I3091" s="49" t="inlineStr">
        <is>
          <t>(None)</t>
        </is>
      </c>
      <c r="J3091" s="46" t="n"/>
      <c r="Q3091" s="47" t="inlineStr">
        <is>
          <t>Item</t>
        </is>
      </c>
    </row>
    <row r="3092">
      <c r="B3092" s="44" t="inlineStr">
        <is>
          <t>Smart Trainer</t>
        </is>
      </c>
      <c r="E3092" s="65" t="inlineStr">
        <is>
          <t>Seismic Toss</t>
        </is>
      </c>
      <c r="F3092" s="46" t="n"/>
      <c r="G3092" s="51" t="inlineStr">
        <is>
          <t>Self Destruct</t>
        </is>
      </c>
      <c r="H3092" s="46" t="n"/>
      <c r="I3092" s="66" t="inlineStr">
        <is>
          <t>Gyro Ball</t>
        </is>
      </c>
      <c r="J3092" s="46" t="n"/>
      <c r="Q3092" s="47" t="inlineStr">
        <is>
          <t>Moves</t>
        </is>
      </c>
    </row>
    <row r="3093">
      <c r="E3093" s="52" t="inlineStr">
        <is>
          <t>Thunder Punch</t>
        </is>
      </c>
      <c r="F3093" s="46" t="n"/>
      <c r="G3093" s="53" t="inlineStr">
        <is>
          <t>Earth Power</t>
        </is>
      </c>
      <c r="H3093" s="46" t="n"/>
      <c r="I3093" s="62" t="inlineStr">
        <is>
          <t>Rollout</t>
        </is>
      </c>
      <c r="J3093" s="46" t="n"/>
    </row>
    <row r="3094">
      <c r="E3094" s="65" t="inlineStr">
        <is>
          <t>Wake Up Slap</t>
        </is>
      </c>
      <c r="F3094" s="46" t="n"/>
      <c r="G3094" s="62" t="inlineStr">
        <is>
          <t>Rock Slide</t>
        </is>
      </c>
      <c r="H3094" s="46" t="n"/>
      <c r="I3094" s="51" t="inlineStr">
        <is>
          <t>Double Edge</t>
        </is>
      </c>
      <c r="J3094" s="46" t="n"/>
    </row>
    <row r="3095">
      <c r="E3095" s="51" t="inlineStr">
        <is>
          <t>Smelling Salts</t>
        </is>
      </c>
      <c r="F3095" s="46" t="n"/>
      <c r="G3095" s="58" t="inlineStr">
        <is>
          <t>Lava Plume</t>
        </is>
      </c>
      <c r="H3095" s="46" t="n"/>
      <c r="I3095" s="51" t="inlineStr">
        <is>
          <t>Explosion</t>
        </is>
      </c>
      <c r="J3095" s="46" t="n"/>
    </row>
    <row r="3097" ht="20" customHeight="1">
      <c r="B3097" s="40" t="inlineStr">
        <is>
          <t>Expert</t>
        </is>
      </c>
      <c r="C3097" s="41" t="n"/>
      <c r="D3097" s="41" t="n"/>
      <c r="E3097" s="42" t="inlineStr">
        <is>
          <t>Expert Shelby (Rematch 1)</t>
        </is>
      </c>
      <c r="F3097" s="41" t="n"/>
      <c r="G3097" s="41" t="n"/>
      <c r="H3097" s="41" t="n"/>
      <c r="I3097" s="41" t="n"/>
      <c r="J3097" s="41" t="n"/>
      <c r="K3097" s="41" t="n"/>
      <c r="L3097" s="41" t="n"/>
      <c r="M3097" s="41" t="n"/>
      <c r="N3097" s="41" t="n"/>
      <c r="O3097" s="41" t="n"/>
      <c r="P3097" s="41" t="n"/>
      <c r="Q3097" s="41" t="n"/>
    </row>
    <row r="3098" ht="69" customHeight="1">
      <c r="E3098" s="43">
        <f>IFERROR(_xlfn.IMAGE("https://play.pokemonshowdown.com/sprites/gen5/meditite.png"),"")</f>
        <v/>
      </c>
      <c r="G3098" s="43">
        <f>IFERROR(_xlfn.IMAGE("https://play.pokemonshowdown.com/sprites/gen5/makuhita.png"),"")</f>
        <v/>
      </c>
    </row>
    <row r="3099">
      <c r="E3099" s="45" t="inlineStr">
        <is>
          <t>Lv 30 Meditite</t>
        </is>
      </c>
      <c r="F3099" s="46" t="n"/>
      <c r="G3099" s="45" t="inlineStr">
        <is>
          <t>Lv 30 Makuhita</t>
        </is>
      </c>
      <c r="H3099" s="46" t="n"/>
      <c r="Q3099" s="47" t="inlineStr">
        <is>
          <t>Pokémon</t>
        </is>
      </c>
    </row>
    <row r="3100">
      <c r="E3100" s="48" t="inlineStr">
        <is>
          <t>Adamant</t>
        </is>
      </c>
      <c r="F3100" s="48" t="inlineStr">
        <is>
          <t>Pure Power</t>
        </is>
      </c>
      <c r="G3100" s="48" t="inlineStr">
        <is>
          <t>Adamant</t>
        </is>
      </c>
      <c r="H3100" s="48" t="inlineStr">
        <is>
          <t>Guts</t>
        </is>
      </c>
      <c r="Q3100" s="47" t="inlineStr">
        <is>
          <t>Nature / Ability</t>
        </is>
      </c>
    </row>
    <row r="3101">
      <c r="B3101" s="47" t="inlineStr">
        <is>
          <t>AI Flags:</t>
        </is>
      </c>
      <c r="E3101" s="49" t="inlineStr">
        <is>
          <t>(None)</t>
        </is>
      </c>
      <c r="F3101" s="46" t="n"/>
      <c r="G3101" s="49" t="inlineStr">
        <is>
          <t>(None)</t>
        </is>
      </c>
      <c r="H3101" s="46" t="n"/>
      <c r="Q3101" s="47" t="inlineStr">
        <is>
          <t>Item</t>
        </is>
      </c>
    </row>
    <row r="3102">
      <c r="B3102" s="44" t="inlineStr">
        <is>
          <t>Smart Trainer</t>
        </is>
      </c>
      <c r="E3102" s="63" t="inlineStr">
        <is>
          <t>Teleport</t>
        </is>
      </c>
      <c r="F3102" s="46" t="n"/>
      <c r="G3102" s="65" t="inlineStr">
        <is>
          <t>Seismic Toss</t>
        </is>
      </c>
      <c r="H3102" s="46" t="n"/>
      <c r="Q3102" s="47" t="inlineStr">
        <is>
          <t>Moves</t>
        </is>
      </c>
    </row>
    <row r="3103">
      <c r="E3103" s="62" t="inlineStr">
        <is>
          <t>Rock Throw</t>
        </is>
      </c>
      <c r="F3103" s="46" t="n"/>
      <c r="G3103" s="65" t="inlineStr">
        <is>
          <t>Submission</t>
        </is>
      </c>
      <c r="H3103" s="46" t="n"/>
    </row>
    <row r="3104">
      <c r="E3104" s="65" t="inlineStr">
        <is>
          <t>Seismic Toss</t>
        </is>
      </c>
      <c r="F3104" s="46" t="n"/>
      <c r="G3104" s="51" t="inlineStr">
        <is>
          <t>Smelling Salts</t>
        </is>
      </c>
      <c r="H3104" s="46" t="n"/>
    </row>
    <row r="3105">
      <c r="E3105" s="63" t="inlineStr">
        <is>
          <t>Psybeam</t>
        </is>
      </c>
      <c r="F3105" s="46" t="n"/>
      <c r="G3105" s="65" t="inlineStr">
        <is>
          <t>Force Palm</t>
        </is>
      </c>
      <c r="H3105" s="46" t="n"/>
    </row>
    <row r="3107" ht="20" customHeight="1">
      <c r="B3107" s="40" t="inlineStr">
        <is>
          <t>Expert</t>
        </is>
      </c>
      <c r="C3107" s="41" t="n"/>
      <c r="D3107" s="41" t="n"/>
      <c r="E3107" s="42" t="inlineStr">
        <is>
          <t>Expert Shelby (Rematch 2)</t>
        </is>
      </c>
      <c r="F3107" s="41" t="n"/>
      <c r="G3107" s="41" t="n"/>
      <c r="H3107" s="41" t="n"/>
      <c r="I3107" s="41" t="n"/>
      <c r="J3107" s="41" t="n"/>
      <c r="K3107" s="41" t="n"/>
      <c r="L3107" s="41" t="n"/>
      <c r="M3107" s="41" t="n"/>
      <c r="N3107" s="41" t="n"/>
      <c r="O3107" s="41" t="n"/>
      <c r="P3107" s="41" t="n"/>
      <c r="Q3107" s="41" t="n"/>
    </row>
    <row r="3108" ht="69" customHeight="1">
      <c r="E3108" s="43">
        <f>IFERROR(_xlfn.IMAGE("https://play.pokemonshowdown.com/sprites/gen5/medicham.png"),"")</f>
        <v/>
      </c>
      <c r="G3108" s="43">
        <f>IFERROR(_xlfn.IMAGE("https://play.pokemonshowdown.com/sprites/gen5/hariyama.png"),"")</f>
        <v/>
      </c>
    </row>
    <row r="3109">
      <c r="E3109" s="45" t="inlineStr">
        <is>
          <t>Lv 33 Medicham</t>
        </is>
      </c>
      <c r="F3109" s="46" t="n"/>
      <c r="G3109" s="45" t="inlineStr">
        <is>
          <t>Lv 33 Hariyama</t>
        </is>
      </c>
      <c r="H3109" s="46" t="n"/>
      <c r="Q3109" s="47" t="inlineStr">
        <is>
          <t>Pokémon</t>
        </is>
      </c>
    </row>
    <row r="3110">
      <c r="E3110" s="48" t="inlineStr">
        <is>
          <t>Adamant</t>
        </is>
      </c>
      <c r="F3110" s="48" t="inlineStr">
        <is>
          <t>Pure Power</t>
        </is>
      </c>
      <c r="G3110" s="48" t="inlineStr">
        <is>
          <t>Adamant</t>
        </is>
      </c>
      <c r="H3110" s="48" t="inlineStr">
        <is>
          <t>Guts</t>
        </is>
      </c>
      <c r="Q3110" s="47" t="inlineStr">
        <is>
          <t>Nature / Ability</t>
        </is>
      </c>
    </row>
    <row r="3111">
      <c r="B3111" s="47" t="inlineStr">
        <is>
          <t>AI Flags:</t>
        </is>
      </c>
      <c r="E3111" s="49" t="inlineStr">
        <is>
          <t>(None)</t>
        </is>
      </c>
      <c r="F3111" s="46" t="n"/>
      <c r="G3111" s="49" t="inlineStr">
        <is>
          <t>(None)</t>
        </is>
      </c>
      <c r="H3111" s="46" t="n"/>
      <c r="Q3111" s="47" t="inlineStr">
        <is>
          <t>Item</t>
        </is>
      </c>
    </row>
    <row r="3112">
      <c r="B3112" s="44" t="inlineStr">
        <is>
          <t>Smart Trainer</t>
        </is>
      </c>
      <c r="E3112" s="58" t="inlineStr">
        <is>
          <t>Fire Punch</t>
        </is>
      </c>
      <c r="F3112" s="46" t="n"/>
      <c r="G3112" s="51" t="inlineStr">
        <is>
          <t>Whirlwind</t>
        </is>
      </c>
      <c r="H3112" s="46" t="n"/>
      <c r="Q3112" s="47" t="inlineStr">
        <is>
          <t>Moves</t>
        </is>
      </c>
    </row>
    <row r="3113">
      <c r="E3113" s="64" t="inlineStr">
        <is>
          <t>Ice Punch</t>
        </is>
      </c>
      <c r="F3113" s="46" t="n"/>
      <c r="G3113" s="51" t="inlineStr">
        <is>
          <t>Smelling Salts</t>
        </is>
      </c>
      <c r="H3113" s="46" t="n"/>
    </row>
    <row r="3114">
      <c r="E3114" s="65" t="inlineStr">
        <is>
          <t>Force Palm</t>
        </is>
      </c>
      <c r="F3114" s="46" t="n"/>
      <c r="G3114" s="65" t="inlineStr">
        <is>
          <t>Submission</t>
        </is>
      </c>
      <c r="H3114" s="46" t="n"/>
    </row>
    <row r="3115">
      <c r="E3115" s="63" t="inlineStr">
        <is>
          <t>Psychic</t>
        </is>
      </c>
      <c r="F3115" s="46" t="n"/>
      <c r="G3115" s="65" t="inlineStr">
        <is>
          <t>Force Palm</t>
        </is>
      </c>
      <c r="H3115" s="46" t="n"/>
    </row>
    <row r="3117" ht="20" customHeight="1">
      <c r="B3117" s="40" t="inlineStr">
        <is>
          <t>Expert</t>
        </is>
      </c>
      <c r="C3117" s="41" t="n"/>
      <c r="D3117" s="41" t="n"/>
      <c r="E3117" s="42" t="inlineStr">
        <is>
          <t>Expert Shelby (Rematch 3)</t>
        </is>
      </c>
      <c r="F3117" s="41" t="n"/>
      <c r="G3117" s="41" t="n"/>
      <c r="H3117" s="41" t="n"/>
      <c r="I3117" s="41" t="n"/>
      <c r="J3117" s="41" t="n"/>
      <c r="K3117" s="41" t="n"/>
      <c r="L3117" s="41" t="n"/>
      <c r="M3117" s="41" t="n"/>
      <c r="N3117" s="41" t="n"/>
      <c r="O3117" s="41" t="n"/>
      <c r="P3117" s="41" t="n"/>
      <c r="Q3117" s="41" t="n"/>
    </row>
    <row r="3118" ht="69" customHeight="1">
      <c r="E3118" s="43">
        <f>IFERROR(_xlfn.IMAGE("https://play.pokemonshowdown.com/sprites/gen5/medicham.png"),"")</f>
        <v/>
      </c>
      <c r="G3118" s="43">
        <f>IFERROR(_xlfn.IMAGE("https://play.pokemonshowdown.com/sprites/gen5/hariyama.png"),"")</f>
        <v/>
      </c>
    </row>
    <row r="3119">
      <c r="E3119" s="45" t="inlineStr">
        <is>
          <t>Lv 36 Medicham</t>
        </is>
      </c>
      <c r="F3119" s="46" t="n"/>
      <c r="G3119" s="45" t="inlineStr">
        <is>
          <t>Lv 36 Hariyama</t>
        </is>
      </c>
      <c r="H3119" s="46" t="n"/>
      <c r="Q3119" s="47" t="inlineStr">
        <is>
          <t>Pokémon</t>
        </is>
      </c>
    </row>
    <row r="3120">
      <c r="E3120" s="48" t="inlineStr">
        <is>
          <t>Adamant</t>
        </is>
      </c>
      <c r="F3120" s="48" t="inlineStr">
        <is>
          <t>Pure Power</t>
        </is>
      </c>
      <c r="G3120" s="48" t="inlineStr">
        <is>
          <t>Adamant</t>
        </is>
      </c>
      <c r="H3120" s="48" t="inlineStr">
        <is>
          <t>Guts</t>
        </is>
      </c>
      <c r="Q3120" s="47" t="inlineStr">
        <is>
          <t>Nature / Ability</t>
        </is>
      </c>
    </row>
    <row r="3121">
      <c r="B3121" s="47" t="inlineStr">
        <is>
          <t>AI Flags:</t>
        </is>
      </c>
      <c r="E3121" s="49" t="inlineStr">
        <is>
          <t>(None)</t>
        </is>
      </c>
      <c r="F3121" s="46" t="n"/>
      <c r="G3121" s="49" t="inlineStr">
        <is>
          <t>(None)</t>
        </is>
      </c>
      <c r="H3121" s="46" t="n"/>
      <c r="Q3121" s="47" t="inlineStr">
        <is>
          <t>Item</t>
        </is>
      </c>
    </row>
    <row r="3122">
      <c r="B3122" s="44" t="inlineStr">
        <is>
          <t>Smart Trainer</t>
        </is>
      </c>
      <c r="E3122" s="64" t="inlineStr">
        <is>
          <t>Ice Punch</t>
        </is>
      </c>
      <c r="F3122" s="46" t="n"/>
      <c r="G3122" s="51" t="inlineStr">
        <is>
          <t>Whirlwind</t>
        </is>
      </c>
      <c r="H3122" s="46" t="n"/>
      <c r="Q3122" s="47" t="inlineStr">
        <is>
          <t>Moves</t>
        </is>
      </c>
    </row>
    <row r="3123">
      <c r="E3123" s="65" t="inlineStr">
        <is>
          <t>Force Palm</t>
        </is>
      </c>
      <c r="F3123" s="46" t="n"/>
      <c r="G3123" s="51" t="inlineStr">
        <is>
          <t>Smelling Salts</t>
        </is>
      </c>
      <c r="H3123" s="46" t="n"/>
    </row>
    <row r="3124">
      <c r="E3124" s="63" t="inlineStr">
        <is>
          <t>Psychic</t>
        </is>
      </c>
      <c r="F3124" s="46" t="n"/>
      <c r="G3124" s="65" t="inlineStr">
        <is>
          <t>Submission</t>
        </is>
      </c>
      <c r="H3124" s="46" t="n"/>
    </row>
    <row r="3125">
      <c r="E3125" s="63" t="inlineStr">
        <is>
          <t>Teleport</t>
        </is>
      </c>
      <c r="F3125" s="46" t="n"/>
      <c r="G3125" s="65" t="inlineStr">
        <is>
          <t>Force Palm</t>
        </is>
      </c>
      <c r="H3125" s="46" t="n"/>
    </row>
    <row r="3127" ht="20" customHeight="1">
      <c r="B3127" s="40" t="inlineStr">
        <is>
          <t>Expert</t>
        </is>
      </c>
      <c r="C3127" s="41" t="n"/>
      <c r="D3127" s="41" t="n"/>
      <c r="E3127" s="42" t="inlineStr">
        <is>
          <t>Expert Shelby (Rematch 4)</t>
        </is>
      </c>
      <c r="F3127" s="41" t="n"/>
      <c r="G3127" s="41" t="n"/>
      <c r="H3127" s="41" t="n"/>
      <c r="I3127" s="41" t="n"/>
      <c r="J3127" s="41" t="n"/>
      <c r="K3127" s="41" t="n"/>
      <c r="L3127" s="41" t="n"/>
      <c r="M3127" s="41" t="n"/>
      <c r="N3127" s="41" t="n"/>
      <c r="O3127" s="41" t="n"/>
      <c r="P3127" s="41" t="n"/>
      <c r="Q3127" s="41" t="n"/>
    </row>
    <row r="3128" ht="69" customHeight="1">
      <c r="E3128" s="43">
        <f>IFERROR(_xlfn.IMAGE("https://play.pokemonshowdown.com/sprites/gen5/medicham.png"),"")</f>
        <v/>
      </c>
      <c r="G3128" s="43">
        <f>IFERROR(_xlfn.IMAGE("https://play.pokemonshowdown.com/sprites/gen5/hariyama.png"),"")</f>
        <v/>
      </c>
    </row>
    <row r="3129">
      <c r="E3129" s="45" t="inlineStr">
        <is>
          <t>Lv 39 Medicham</t>
        </is>
      </c>
      <c r="F3129" s="46" t="n"/>
      <c r="G3129" s="45" t="inlineStr">
        <is>
          <t>Lv 39 Hariyama</t>
        </is>
      </c>
      <c r="H3129" s="46" t="n"/>
      <c r="Q3129" s="47" t="inlineStr">
        <is>
          <t>Pokémon</t>
        </is>
      </c>
    </row>
    <row r="3130">
      <c r="E3130" s="48" t="inlineStr">
        <is>
          <t>Adamant</t>
        </is>
      </c>
      <c r="F3130" s="48" t="inlineStr">
        <is>
          <t>Pure Power</t>
        </is>
      </c>
      <c r="G3130" s="48" t="inlineStr">
        <is>
          <t>Adamant</t>
        </is>
      </c>
      <c r="H3130" s="48" t="inlineStr">
        <is>
          <t>Guts</t>
        </is>
      </c>
      <c r="Q3130" s="47" t="inlineStr">
        <is>
          <t>Nature / Ability</t>
        </is>
      </c>
    </row>
    <row r="3131">
      <c r="B3131" s="47" t="inlineStr">
        <is>
          <t>AI Flags:</t>
        </is>
      </c>
      <c r="E3131" s="49" t="inlineStr">
        <is>
          <t>(None)</t>
        </is>
      </c>
      <c r="F3131" s="46" t="n"/>
      <c r="G3131" s="49" t="inlineStr">
        <is>
          <t>(None)</t>
        </is>
      </c>
      <c r="H3131" s="46" t="n"/>
      <c r="Q3131" s="47" t="inlineStr">
        <is>
          <t>Item</t>
        </is>
      </c>
    </row>
    <row r="3132">
      <c r="B3132" s="44" t="inlineStr">
        <is>
          <t>Smart Trainer</t>
        </is>
      </c>
      <c r="E3132" s="64" t="inlineStr">
        <is>
          <t>Ice Punch</t>
        </is>
      </c>
      <c r="F3132" s="46" t="n"/>
      <c r="G3132" s="51" t="inlineStr">
        <is>
          <t>Smelling Salts</t>
        </is>
      </c>
      <c r="H3132" s="46" t="n"/>
      <c r="Q3132" s="47" t="inlineStr">
        <is>
          <t>Moves</t>
        </is>
      </c>
    </row>
    <row r="3133">
      <c r="E3133" s="65" t="inlineStr">
        <is>
          <t>Force Palm</t>
        </is>
      </c>
      <c r="F3133" s="46" t="n"/>
      <c r="G3133" s="65" t="inlineStr">
        <is>
          <t>Submission</t>
        </is>
      </c>
      <c r="H3133" s="46" t="n"/>
    </row>
    <row r="3134">
      <c r="E3134" s="63" t="inlineStr">
        <is>
          <t>Psychic</t>
        </is>
      </c>
      <c r="F3134" s="46" t="n"/>
      <c r="G3134" s="65" t="inlineStr">
        <is>
          <t>Force Palm</t>
        </is>
      </c>
      <c r="H3134" s="46" t="n"/>
    </row>
    <row r="3135">
      <c r="E3135" s="63" t="inlineStr">
        <is>
          <t>Teleport</t>
        </is>
      </c>
      <c r="F3135" s="46" t="n"/>
      <c r="G3135" s="51" t="inlineStr">
        <is>
          <t>Body Slam</t>
        </is>
      </c>
      <c r="H3135" s="46" t="n"/>
    </row>
    <row r="3137" ht="20" customHeight="1">
      <c r="B3137" s="40" t="inlineStr">
        <is>
          <t>Palace Maven</t>
        </is>
      </c>
      <c r="C3137" s="41" t="n"/>
      <c r="D3137" s="41" t="n"/>
      <c r="E3137" s="42" t="inlineStr">
        <is>
          <t>Palace Maven Spenser</t>
        </is>
      </c>
      <c r="F3137" s="41" t="n"/>
      <c r="G3137" s="41" t="n"/>
      <c r="H3137" s="41" t="n"/>
      <c r="I3137" s="41" t="n"/>
      <c r="J3137" s="41" t="n"/>
      <c r="K3137" s="41" t="n"/>
      <c r="L3137" s="41" t="n"/>
      <c r="M3137" s="41" t="n"/>
      <c r="N3137" s="41" t="n"/>
      <c r="O3137" s="41" t="n"/>
      <c r="P3137" s="41" t="n"/>
      <c r="Q3137" s="41" t="n"/>
    </row>
    <row r="3138" ht="69" customHeight="1">
      <c r="E3138" s="43">
        <f>IFERROR(_xlfn.IMAGE("https://play.pokemonshowdown.com/sprites/gen5/beldum.png"),"")</f>
        <v/>
      </c>
    </row>
    <row r="3139">
      <c r="E3139" s="45" t="inlineStr">
        <is>
          <t>Lv 5 Beldum</t>
        </is>
      </c>
      <c r="F3139" s="46" t="n"/>
      <c r="Q3139" s="47" t="inlineStr">
        <is>
          <t>Pokémon</t>
        </is>
      </c>
    </row>
    <row r="3140">
      <c r="E3140" s="48" t="inlineStr">
        <is>
          <t>Adamant</t>
        </is>
      </c>
      <c r="F3140" s="48" t="inlineStr">
        <is>
          <t>Clear Body</t>
        </is>
      </c>
      <c r="Q3140" s="47" t="inlineStr">
        <is>
          <t>Nature / Ability</t>
        </is>
      </c>
    </row>
    <row r="3141">
      <c r="B3141" s="47" t="inlineStr">
        <is>
          <t>AI Flags:</t>
        </is>
      </c>
      <c r="E3141" s="49" t="inlineStr">
        <is>
          <t>(None)</t>
        </is>
      </c>
      <c r="F3141" s="46" t="n"/>
      <c r="Q3141" s="47" t="inlineStr">
        <is>
          <t>Item</t>
        </is>
      </c>
    </row>
    <row r="3142">
      <c r="B3142" s="44" t="inlineStr">
        <is>
          <t>Smart Trainer</t>
        </is>
      </c>
      <c r="E3142" s="51" t="inlineStr">
        <is>
          <t>Take Down</t>
        </is>
      </c>
      <c r="F3142" s="46" t="n"/>
      <c r="Q3142" s="47" t="inlineStr">
        <is>
          <t>Moves</t>
        </is>
      </c>
    </row>
    <row r="3143">
      <c r="E3143" s="56" t="inlineStr">
        <is>
          <t>-</t>
        </is>
      </c>
      <c r="F3143" s="46" t="n"/>
    </row>
    <row r="3144">
      <c r="E3144" s="56" t="inlineStr">
        <is>
          <t>-</t>
        </is>
      </c>
      <c r="F3144" s="46" t="n"/>
    </row>
    <row r="3145">
      <c r="E3145" s="56" t="inlineStr">
        <is>
          <t>-</t>
        </is>
      </c>
      <c r="F3145" s="46" t="n"/>
    </row>
    <row r="3147" ht="20" customHeight="1">
      <c r="B3147" s="40" t="inlineStr">
        <is>
          <t>Pokemaniac</t>
        </is>
      </c>
      <c r="C3147" s="41" t="n"/>
      <c r="D3147" s="41" t="n"/>
      <c r="E3147" s="42" t="inlineStr">
        <is>
          <t>Pokemaniac Steve (Rematch 1)</t>
        </is>
      </c>
      <c r="F3147" s="41" t="n"/>
      <c r="G3147" s="41" t="n"/>
      <c r="H3147" s="41" t="n"/>
      <c r="I3147" s="41" t="n"/>
      <c r="J3147" s="41" t="n"/>
      <c r="K3147" s="41" t="n"/>
      <c r="L3147" s="41" t="n"/>
      <c r="M3147" s="41" t="n"/>
      <c r="N3147" s="41" t="n"/>
      <c r="O3147" s="41" t="n"/>
      <c r="P3147" s="41" t="n"/>
      <c r="Q3147" s="41" t="n"/>
    </row>
    <row r="3148" ht="69" customHeight="1">
      <c r="E3148" s="43">
        <f>IFERROR(_xlfn.IMAGE("https://play.pokemonshowdown.com/sprites/gen5/lairon.png"),"")</f>
        <v/>
      </c>
    </row>
    <row r="3149">
      <c r="E3149" s="45" t="inlineStr">
        <is>
          <t>Lv 27 Lairon</t>
        </is>
      </c>
      <c r="F3149" s="46" t="n"/>
      <c r="Q3149" s="47" t="inlineStr">
        <is>
          <t>Pokémon</t>
        </is>
      </c>
    </row>
    <row r="3150">
      <c r="E3150" s="48" t="inlineStr">
        <is>
          <t>Adamant</t>
        </is>
      </c>
      <c r="F3150" s="48" t="inlineStr">
        <is>
          <t>Rock Head</t>
        </is>
      </c>
      <c r="Q3150" s="47" t="inlineStr">
        <is>
          <t>Nature / Ability</t>
        </is>
      </c>
    </row>
    <row r="3151">
      <c r="B3151" s="47" t="inlineStr">
        <is>
          <t>AI Flags:</t>
        </is>
      </c>
      <c r="E3151" s="49" t="inlineStr">
        <is>
          <t>(None)</t>
        </is>
      </c>
      <c r="F3151" s="46" t="n"/>
      <c r="Q3151" s="47" t="inlineStr">
        <is>
          <t>Item</t>
        </is>
      </c>
    </row>
    <row r="3152">
      <c r="B3152" s="44" t="inlineStr">
        <is>
          <t>Smart Trainer</t>
        </is>
      </c>
      <c r="E3152" s="62" t="inlineStr">
        <is>
          <t>Rock Slide</t>
        </is>
      </c>
      <c r="F3152" s="46" t="n"/>
      <c r="Q3152" s="47" t="inlineStr">
        <is>
          <t>Moves</t>
        </is>
      </c>
    </row>
    <row r="3153">
      <c r="E3153" s="51" t="inlineStr">
        <is>
          <t>Roar</t>
        </is>
      </c>
      <c r="F3153" s="46" t="n"/>
    </row>
    <row r="3154">
      <c r="E3154" s="51" t="inlineStr">
        <is>
          <t>Double Edge</t>
        </is>
      </c>
      <c r="F3154" s="46" t="n"/>
    </row>
    <row r="3155">
      <c r="E3155" s="66" t="inlineStr">
        <is>
          <t>Flash Cannon</t>
        </is>
      </c>
      <c r="F3155" s="46" t="n"/>
    </row>
    <row r="3157" ht="20" customHeight="1">
      <c r="B3157" s="40" t="inlineStr">
        <is>
          <t>Pokemaniac</t>
        </is>
      </c>
      <c r="C3157" s="41" t="n"/>
      <c r="D3157" s="41" t="n"/>
      <c r="E3157" s="42" t="inlineStr">
        <is>
          <t>Pokemaniac Steve (Rematch 2)</t>
        </is>
      </c>
      <c r="F3157" s="41" t="n"/>
      <c r="G3157" s="41" t="n"/>
      <c r="H3157" s="41" t="n"/>
      <c r="I3157" s="41" t="n"/>
      <c r="J3157" s="41" t="n"/>
      <c r="K3157" s="41" t="n"/>
      <c r="L3157" s="41" t="n"/>
      <c r="M3157" s="41" t="n"/>
      <c r="N3157" s="41" t="n"/>
      <c r="O3157" s="41" t="n"/>
      <c r="P3157" s="41" t="n"/>
      <c r="Q3157" s="41" t="n"/>
    </row>
    <row r="3158" ht="69" customHeight="1">
      <c r="E3158" s="43">
        <f>IFERROR(_xlfn.IMAGE("https://play.pokemonshowdown.com/sprites/gen5/lairon.png"),"")</f>
        <v/>
      </c>
      <c r="G3158" s="43">
        <f>IFERROR(_xlfn.IMAGE("https://play.pokemonshowdown.com/sprites/gen5/rhyhorn.png"),"")</f>
        <v/>
      </c>
    </row>
    <row r="3159">
      <c r="E3159" s="45" t="inlineStr">
        <is>
          <t>Lv 29 Lairon</t>
        </is>
      </c>
      <c r="F3159" s="46" t="n"/>
      <c r="G3159" s="45" t="inlineStr">
        <is>
          <t>Lv 29 Rhyhorn</t>
        </is>
      </c>
      <c r="H3159" s="46" t="n"/>
      <c r="Q3159" s="47" t="inlineStr">
        <is>
          <t>Pokémon</t>
        </is>
      </c>
    </row>
    <row r="3160">
      <c r="E3160" s="48" t="inlineStr">
        <is>
          <t>Adamant</t>
        </is>
      </c>
      <c r="F3160" s="48" t="inlineStr">
        <is>
          <t>Rock Head</t>
        </is>
      </c>
      <c r="G3160" s="48" t="inlineStr">
        <is>
          <t>Adamant</t>
        </is>
      </c>
      <c r="H3160" s="48" t="inlineStr">
        <is>
          <t>Lightning Rod</t>
        </is>
      </c>
      <c r="Q3160" s="47" t="inlineStr">
        <is>
          <t>Nature / Ability</t>
        </is>
      </c>
    </row>
    <row r="3161">
      <c r="B3161" s="47" t="inlineStr">
        <is>
          <t>AI Flags:</t>
        </is>
      </c>
      <c r="E3161" s="49" t="inlineStr">
        <is>
          <t>(None)</t>
        </is>
      </c>
      <c r="F3161" s="46" t="n"/>
      <c r="G3161" s="49" t="inlineStr">
        <is>
          <t>(None)</t>
        </is>
      </c>
      <c r="H3161" s="46" t="n"/>
      <c r="Q3161" s="47" t="inlineStr">
        <is>
          <t>Item</t>
        </is>
      </c>
    </row>
    <row r="3162">
      <c r="B3162" s="44" t="inlineStr">
        <is>
          <t>Smart Trainer</t>
        </is>
      </c>
      <c r="E3162" s="51" t="inlineStr">
        <is>
          <t>Roar</t>
        </is>
      </c>
      <c r="F3162" s="46" t="n"/>
      <c r="G3162" s="53" t="inlineStr">
        <is>
          <t>Dig</t>
        </is>
      </c>
      <c r="H3162" s="46" t="n"/>
      <c r="Q3162" s="47" t="inlineStr">
        <is>
          <t>Moves</t>
        </is>
      </c>
    </row>
    <row r="3163">
      <c r="E3163" s="51" t="inlineStr">
        <is>
          <t>Double Edge</t>
        </is>
      </c>
      <c r="F3163" s="46" t="n"/>
      <c r="G3163" s="50" t="inlineStr">
        <is>
          <t>Bite</t>
        </is>
      </c>
      <c r="H3163" s="46" t="n"/>
    </row>
    <row r="3164">
      <c r="E3164" s="66" t="inlineStr">
        <is>
          <t>Flash Cannon</t>
        </is>
      </c>
      <c r="F3164" s="46" t="n"/>
      <c r="G3164" s="60" t="inlineStr">
        <is>
          <t>Peck</t>
        </is>
      </c>
      <c r="H3164" s="46" t="n"/>
    </row>
    <row r="3165">
      <c r="E3165" s="53" t="inlineStr">
        <is>
          <t>Earthquake</t>
        </is>
      </c>
      <c r="F3165" s="46" t="n"/>
      <c r="G3165" s="53" t="inlineStr">
        <is>
          <t>Stomp</t>
        </is>
      </c>
      <c r="H3165" s="46" t="n"/>
    </row>
    <row r="3167" ht="20" customHeight="1">
      <c r="B3167" s="40" t="inlineStr">
        <is>
          <t>Pokemaniac</t>
        </is>
      </c>
      <c r="C3167" s="41" t="n"/>
      <c r="D3167" s="41" t="n"/>
      <c r="E3167" s="42" t="inlineStr">
        <is>
          <t>Pokemaniac Steve (Rematch 3)</t>
        </is>
      </c>
      <c r="F3167" s="41" t="n"/>
      <c r="G3167" s="41" t="n"/>
      <c r="H3167" s="41" t="n"/>
      <c r="I3167" s="41" t="n"/>
      <c r="J3167" s="41" t="n"/>
      <c r="K3167" s="41" t="n"/>
      <c r="L3167" s="41" t="n"/>
      <c r="M3167" s="41" t="n"/>
      <c r="N3167" s="41" t="n"/>
      <c r="O3167" s="41" t="n"/>
      <c r="P3167" s="41" t="n"/>
      <c r="Q3167" s="41" t="n"/>
    </row>
    <row r="3168" ht="69" customHeight="1">
      <c r="E3168" s="43">
        <f>IFERROR(_xlfn.IMAGE("https://play.pokemonshowdown.com/sprites/gen5/lairon.png"),"")</f>
        <v/>
      </c>
      <c r="G3168" s="43">
        <f>IFERROR(_xlfn.IMAGE("https://play.pokemonshowdown.com/sprites/gen5/rhyhorn.png"),"")</f>
        <v/>
      </c>
    </row>
    <row r="3169">
      <c r="E3169" s="45" t="inlineStr">
        <is>
          <t>Lv 32 Lairon</t>
        </is>
      </c>
      <c r="F3169" s="46" t="n"/>
      <c r="G3169" s="45" t="inlineStr">
        <is>
          <t>Lv 32 Rhyhorn</t>
        </is>
      </c>
      <c r="H3169" s="46" t="n"/>
      <c r="Q3169" s="47" t="inlineStr">
        <is>
          <t>Pokémon</t>
        </is>
      </c>
    </row>
    <row r="3170">
      <c r="E3170" s="48" t="inlineStr">
        <is>
          <t>Adamant</t>
        </is>
      </c>
      <c r="F3170" s="48" t="inlineStr">
        <is>
          <t>Rock Head</t>
        </is>
      </c>
      <c r="G3170" s="48" t="inlineStr">
        <is>
          <t>Adamant</t>
        </is>
      </c>
      <c r="H3170" s="48" t="inlineStr">
        <is>
          <t>Lightning Rod</t>
        </is>
      </c>
      <c r="Q3170" s="47" t="inlineStr">
        <is>
          <t>Nature / Ability</t>
        </is>
      </c>
    </row>
    <row r="3171">
      <c r="B3171" s="47" t="inlineStr">
        <is>
          <t>AI Flags:</t>
        </is>
      </c>
      <c r="E3171" s="49" t="inlineStr">
        <is>
          <t>(None)</t>
        </is>
      </c>
      <c r="F3171" s="46" t="n"/>
      <c r="G3171" s="49" t="inlineStr">
        <is>
          <t>(None)</t>
        </is>
      </c>
      <c r="H3171" s="46" t="n"/>
      <c r="Q3171" s="47" t="inlineStr">
        <is>
          <t>Item</t>
        </is>
      </c>
    </row>
    <row r="3172">
      <c r="B3172" s="44" t="inlineStr">
        <is>
          <t>Smart Trainer</t>
        </is>
      </c>
      <c r="E3172" s="51" t="inlineStr">
        <is>
          <t>Roar</t>
        </is>
      </c>
      <c r="F3172" s="46" t="n"/>
      <c r="G3172" s="53" t="inlineStr">
        <is>
          <t>Dig</t>
        </is>
      </c>
      <c r="H3172" s="46" t="n"/>
      <c r="Q3172" s="47" t="inlineStr">
        <is>
          <t>Moves</t>
        </is>
      </c>
    </row>
    <row r="3173">
      <c r="E3173" s="51" t="inlineStr">
        <is>
          <t>Double Edge</t>
        </is>
      </c>
      <c r="F3173" s="46" t="n"/>
      <c r="G3173" s="50" t="inlineStr">
        <is>
          <t>Bite</t>
        </is>
      </c>
      <c r="H3173" s="46" t="n"/>
    </row>
    <row r="3174">
      <c r="E3174" s="66" t="inlineStr">
        <is>
          <t>Flash Cannon</t>
        </is>
      </c>
      <c r="F3174" s="46" t="n"/>
      <c r="G3174" s="60" t="inlineStr">
        <is>
          <t>Peck</t>
        </is>
      </c>
      <c r="H3174" s="46" t="n"/>
    </row>
    <row r="3175">
      <c r="E3175" s="53" t="inlineStr">
        <is>
          <t>Earthquake</t>
        </is>
      </c>
      <c r="F3175" s="46" t="n"/>
      <c r="G3175" s="53" t="inlineStr">
        <is>
          <t>Stomp</t>
        </is>
      </c>
      <c r="H3175" s="46" t="n"/>
    </row>
    <row r="3177" ht="20" customHeight="1">
      <c r="B3177" s="40" t="inlineStr">
        <is>
          <t>Pokemaniac</t>
        </is>
      </c>
      <c r="C3177" s="41" t="n"/>
      <c r="D3177" s="41" t="n"/>
      <c r="E3177" s="42" t="inlineStr">
        <is>
          <t>Pokemaniac Steve (Rematch 4)</t>
        </is>
      </c>
      <c r="F3177" s="41" t="n"/>
      <c r="G3177" s="41" t="n"/>
      <c r="H3177" s="41" t="n"/>
      <c r="I3177" s="41" t="n"/>
      <c r="J3177" s="41" t="n"/>
      <c r="K3177" s="41" t="n"/>
      <c r="L3177" s="41" t="n"/>
      <c r="M3177" s="41" t="n"/>
      <c r="N3177" s="41" t="n"/>
      <c r="O3177" s="41" t="n"/>
      <c r="P3177" s="41" t="n"/>
      <c r="Q3177" s="41" t="n"/>
    </row>
    <row r="3178" ht="69" customHeight="1">
      <c r="E3178" s="43">
        <f>IFERROR(_xlfn.IMAGE("https://play.pokemonshowdown.com/sprites/gen5/aggron.png"),"")</f>
        <v/>
      </c>
      <c r="G3178" s="43">
        <f>IFERROR(_xlfn.IMAGE("https://play.pokemonshowdown.com/sprites/gen5/rhydon.png"),"")</f>
        <v/>
      </c>
    </row>
    <row r="3179">
      <c r="E3179" s="45" t="inlineStr">
        <is>
          <t>Lv 35 Aggron</t>
        </is>
      </c>
      <c r="F3179" s="46" t="n"/>
      <c r="G3179" s="45" t="inlineStr">
        <is>
          <t>Lv 35 Rhydon</t>
        </is>
      </c>
      <c r="H3179" s="46" t="n"/>
      <c r="Q3179" s="47" t="inlineStr">
        <is>
          <t>Pokémon</t>
        </is>
      </c>
    </row>
    <row r="3180">
      <c r="E3180" s="48" t="inlineStr">
        <is>
          <t>Adamant</t>
        </is>
      </c>
      <c r="F3180" s="48" t="inlineStr">
        <is>
          <t>Rock Head</t>
        </is>
      </c>
      <c r="G3180" s="48" t="inlineStr">
        <is>
          <t>Adamant</t>
        </is>
      </c>
      <c r="H3180" s="48" t="inlineStr">
        <is>
          <t>Lightning Rod</t>
        </is>
      </c>
      <c r="Q3180" s="47" t="inlineStr">
        <is>
          <t>Nature / Ability</t>
        </is>
      </c>
    </row>
    <row r="3181">
      <c r="B3181" s="47" t="inlineStr">
        <is>
          <t>AI Flags:</t>
        </is>
      </c>
      <c r="E3181" s="49" t="inlineStr">
        <is>
          <t>(None)</t>
        </is>
      </c>
      <c r="F3181" s="46" t="n"/>
      <c r="G3181" s="49" t="inlineStr">
        <is>
          <t>(None)</t>
        </is>
      </c>
      <c r="H3181" s="46" t="n"/>
      <c r="Q3181" s="47" t="inlineStr">
        <is>
          <t>Item</t>
        </is>
      </c>
    </row>
    <row r="3182">
      <c r="B3182" s="44" t="inlineStr">
        <is>
          <t>Smart Trainer</t>
        </is>
      </c>
      <c r="E3182" s="51" t="inlineStr">
        <is>
          <t>Double Edge</t>
        </is>
      </c>
      <c r="F3182" s="46" t="n"/>
      <c r="G3182" s="51" t="inlineStr">
        <is>
          <t>Headbutt</t>
        </is>
      </c>
      <c r="H3182" s="46" t="n"/>
      <c r="Q3182" s="47" t="inlineStr">
        <is>
          <t>Moves</t>
        </is>
      </c>
    </row>
    <row r="3183">
      <c r="E3183" s="66" t="inlineStr">
        <is>
          <t>Flash Cannon</t>
        </is>
      </c>
      <c r="F3183" s="46" t="n"/>
      <c r="G3183" s="53" t="inlineStr">
        <is>
          <t>Stomp</t>
        </is>
      </c>
      <c r="H3183" s="46" t="n"/>
    </row>
    <row r="3184">
      <c r="E3184" s="53" t="inlineStr">
        <is>
          <t>Earthquake</t>
        </is>
      </c>
      <c r="F3184" s="46" t="n"/>
      <c r="G3184" s="55" t="inlineStr">
        <is>
          <t>Poison Jab</t>
        </is>
      </c>
      <c r="H3184" s="46" t="n"/>
    </row>
    <row r="3185">
      <c r="E3185" s="62" t="inlineStr">
        <is>
          <t>Stone Edge</t>
        </is>
      </c>
      <c r="F3185" s="46" t="n"/>
      <c r="G3185" s="62" t="inlineStr">
        <is>
          <t>Rock Blast</t>
        </is>
      </c>
      <c r="H3185" s="46" t="n"/>
    </row>
    <row r="3187" ht="20" customHeight="1">
      <c r="B3187" s="40" t="inlineStr">
        <is>
          <t>Psychic</t>
        </is>
      </c>
      <c r="C3187" s="41" t="n"/>
      <c r="D3187" s="41" t="n"/>
      <c r="E3187" s="42" t="inlineStr">
        <is>
          <t>Psychic Terry</t>
        </is>
      </c>
      <c r="F3187" s="41" t="n"/>
      <c r="G3187" s="41" t="n"/>
      <c r="H3187" s="41" t="n"/>
      <c r="I3187" s="41" t="n"/>
      <c r="J3187" s="41" t="n"/>
      <c r="K3187" s="41" t="n"/>
      <c r="L3187" s="41" t="n"/>
      <c r="M3187" s="41" t="n"/>
      <c r="N3187" s="41" t="n"/>
      <c r="O3187" s="41" t="n"/>
      <c r="P3187" s="41" t="n"/>
      <c r="Q3187" s="41" t="n"/>
    </row>
    <row r="3188" ht="69" customHeight="1">
      <c r="E3188" s="43">
        <f>IFERROR(_xlfn.IMAGE("https://play.pokemonshowdown.com/sprites/gen5/girafarig.png"),"")</f>
        <v/>
      </c>
    </row>
    <row r="3189">
      <c r="E3189" s="45" t="inlineStr">
        <is>
          <t>Lv 37 Girafarig</t>
        </is>
      </c>
      <c r="F3189" s="46" t="n"/>
      <c r="Q3189" s="47" t="inlineStr">
        <is>
          <t>Pokémon</t>
        </is>
      </c>
    </row>
    <row r="3190">
      <c r="E3190" s="48" t="inlineStr">
        <is>
          <t>Modest</t>
        </is>
      </c>
      <c r="F3190" s="48" t="inlineStr">
        <is>
          <t>Quick Feet</t>
        </is>
      </c>
      <c r="Q3190" s="47" t="inlineStr">
        <is>
          <t>Nature / Ability</t>
        </is>
      </c>
    </row>
    <row r="3191">
      <c r="B3191" s="47" t="inlineStr">
        <is>
          <t>AI Flags:</t>
        </is>
      </c>
      <c r="E3191" s="49" t="inlineStr">
        <is>
          <t>(None)</t>
        </is>
      </c>
      <c r="F3191" s="46" t="n"/>
      <c r="Q3191" s="47" t="inlineStr">
        <is>
          <t>Item</t>
        </is>
      </c>
    </row>
    <row r="3192">
      <c r="B3192" s="44" t="inlineStr">
        <is>
          <t>Smart Trainer</t>
        </is>
      </c>
      <c r="E3192" s="51" t="inlineStr">
        <is>
          <t>Sleep Talk</t>
        </is>
      </c>
      <c r="F3192" s="46" t="n"/>
      <c r="Q3192" s="47" t="inlineStr">
        <is>
          <t>Moves</t>
        </is>
      </c>
    </row>
    <row r="3193">
      <c r="E3193" s="50" t="inlineStr">
        <is>
          <t>Crunch</t>
        </is>
      </c>
      <c r="F3193" s="46" t="n"/>
    </row>
    <row r="3194">
      <c r="E3194" s="51" t="inlineStr">
        <is>
          <t>Double Hit</t>
        </is>
      </c>
      <c r="F3194" s="46" t="n"/>
    </row>
    <row r="3195">
      <c r="E3195" s="63" t="inlineStr">
        <is>
          <t>Psychic</t>
        </is>
      </c>
      <c r="F3195" s="46" t="n"/>
    </row>
    <row r="3197" ht="20" customHeight="1">
      <c r="B3197" s="40" t="inlineStr">
        <is>
          <t>Beauty</t>
        </is>
      </c>
      <c r="C3197" s="41" t="n"/>
      <c r="D3197" s="41" t="n"/>
      <c r="E3197" s="42" t="inlineStr">
        <is>
          <t>Beauty Thalia (Rematch 1)</t>
        </is>
      </c>
      <c r="F3197" s="41" t="n"/>
      <c r="G3197" s="41" t="n"/>
      <c r="H3197" s="41" t="n"/>
      <c r="I3197" s="41" t="n"/>
      <c r="J3197" s="41" t="n"/>
      <c r="K3197" s="41" t="n"/>
      <c r="L3197" s="41" t="n"/>
      <c r="M3197" s="41" t="n"/>
      <c r="N3197" s="41" t="n"/>
      <c r="O3197" s="41" t="n"/>
      <c r="P3197" s="41" t="n"/>
      <c r="Q3197" s="41" t="n"/>
    </row>
    <row r="3198" ht="69" customHeight="1">
      <c r="E3198" s="43">
        <f>IFERROR(_xlfn.IMAGE("https://play.pokemonshowdown.com/sprites/gen5/wailmer.png"),"")</f>
        <v/>
      </c>
      <c r="G3198" s="43">
        <f>IFERROR(_xlfn.IMAGE("https://play.pokemonshowdown.com/sprites/gen5/horsea.png"),"")</f>
        <v/>
      </c>
    </row>
    <row r="3199">
      <c r="E3199" s="45" t="inlineStr">
        <is>
          <t>Lv 34 Wailmer</t>
        </is>
      </c>
      <c r="F3199" s="46" t="n"/>
      <c r="G3199" s="45" t="inlineStr">
        <is>
          <t>Lv 34 Horsea</t>
        </is>
      </c>
      <c r="H3199" s="46" t="n"/>
      <c r="Q3199" s="47" t="inlineStr">
        <is>
          <t>Pokémon</t>
        </is>
      </c>
    </row>
    <row r="3200">
      <c r="E3200" s="48" t="inlineStr">
        <is>
          <t>Adamant</t>
        </is>
      </c>
      <c r="F3200" s="48" t="inlineStr">
        <is>
          <t>Pressure</t>
        </is>
      </c>
      <c r="G3200" s="48" t="inlineStr">
        <is>
          <t>Modest</t>
        </is>
      </c>
      <c r="H3200" s="48" t="inlineStr">
        <is>
          <t>Swift Swim</t>
        </is>
      </c>
      <c r="Q3200" s="47" t="inlineStr">
        <is>
          <t>Nature / Ability</t>
        </is>
      </c>
    </row>
    <row r="3201">
      <c r="B3201" s="47" t="inlineStr">
        <is>
          <t>AI Flags:</t>
        </is>
      </c>
      <c r="E3201" s="49" t="inlineStr">
        <is>
          <t>(None)</t>
        </is>
      </c>
      <c r="F3201" s="46" t="n"/>
      <c r="G3201" s="49" t="inlineStr">
        <is>
          <t>(None)</t>
        </is>
      </c>
      <c r="H3201" s="46" t="n"/>
      <c r="Q3201" s="47" t="inlineStr">
        <is>
          <t>Item</t>
        </is>
      </c>
    </row>
    <row r="3202">
      <c r="B3202" s="44" t="inlineStr">
        <is>
          <t>Smart Trainer</t>
        </is>
      </c>
      <c r="E3202" s="51" t="inlineStr">
        <is>
          <t>Roar</t>
        </is>
      </c>
      <c r="F3202" s="46" t="n"/>
      <c r="G3202" s="64" t="inlineStr">
        <is>
          <t>Aurora Beam</t>
        </is>
      </c>
      <c r="H3202" s="46" t="n"/>
      <c r="Q3202" s="47" t="inlineStr">
        <is>
          <t>Moves</t>
        </is>
      </c>
    </row>
    <row r="3203">
      <c r="E3203" s="55" t="inlineStr">
        <is>
          <t>Swallow</t>
        </is>
      </c>
      <c r="F3203" s="46" t="n"/>
      <c r="G3203" s="61" t="inlineStr">
        <is>
          <t>Bubble Beam</t>
        </is>
      </c>
      <c r="H3203" s="46" t="n"/>
    </row>
    <row r="3204">
      <c r="E3204" s="61" t="inlineStr">
        <is>
          <t>Dive</t>
        </is>
      </c>
      <c r="F3204" s="46" t="n"/>
      <c r="G3204" s="68" t="inlineStr">
        <is>
          <t>Dragon Breath</t>
        </is>
      </c>
      <c r="H3204" s="46" t="n"/>
    </row>
    <row r="3205">
      <c r="E3205" s="60" t="inlineStr">
        <is>
          <t>Bounce</t>
        </is>
      </c>
      <c r="F3205" s="46" t="n"/>
      <c r="G3205" s="51" t="inlineStr">
        <is>
          <t>Double Edge</t>
        </is>
      </c>
      <c r="H3205" s="46" t="n"/>
    </row>
    <row r="3207" ht="20" customHeight="1">
      <c r="B3207" s="40" t="inlineStr">
        <is>
          <t>Beauty</t>
        </is>
      </c>
      <c r="C3207" s="41" t="n"/>
      <c r="D3207" s="41" t="n"/>
      <c r="E3207" s="42" t="inlineStr">
        <is>
          <t>Beauty Thalia (Rematch 2)</t>
        </is>
      </c>
      <c r="F3207" s="41" t="n"/>
      <c r="G3207" s="41" t="n"/>
      <c r="H3207" s="41" t="n"/>
      <c r="I3207" s="41" t="n"/>
      <c r="J3207" s="41" t="n"/>
      <c r="K3207" s="41" t="n"/>
      <c r="L3207" s="41" t="n"/>
      <c r="M3207" s="41" t="n"/>
      <c r="N3207" s="41" t="n"/>
      <c r="O3207" s="41" t="n"/>
      <c r="P3207" s="41" t="n"/>
      <c r="Q3207" s="41" t="n"/>
    </row>
    <row r="3208" ht="69" customHeight="1">
      <c r="E3208" s="43">
        <f>IFERROR(_xlfn.IMAGE("https://play.pokemonshowdown.com/sprites/gen5/luvdisc.png"),"")</f>
        <v/>
      </c>
      <c r="G3208" s="43">
        <f>IFERROR(_xlfn.IMAGE("https://play.pokemonshowdown.com/sprites/gen5/wailmer.png"),"")</f>
        <v/>
      </c>
      <c r="I3208" s="43">
        <f>IFERROR(_xlfn.IMAGE("https://play.pokemonshowdown.com/sprites/gen5/seadra.png"),"")</f>
        <v/>
      </c>
    </row>
    <row r="3209">
      <c r="E3209" s="45" t="inlineStr">
        <is>
          <t>Lv 36 Luvdisc</t>
        </is>
      </c>
      <c r="F3209" s="46" t="n"/>
      <c r="G3209" s="45" t="inlineStr">
        <is>
          <t>Lv 36 Wailmer</t>
        </is>
      </c>
      <c r="H3209" s="46" t="n"/>
      <c r="I3209" s="45" t="inlineStr">
        <is>
          <t>Lv 36 Seadra</t>
        </is>
      </c>
      <c r="J3209" s="46" t="n"/>
      <c r="Q3209" s="47" t="inlineStr">
        <is>
          <t>Pokémon</t>
        </is>
      </c>
    </row>
    <row r="3210">
      <c r="E3210" s="48" t="inlineStr">
        <is>
          <t>Timid</t>
        </is>
      </c>
      <c r="F3210" s="48" t="inlineStr">
        <is>
          <t>Swift Swim</t>
        </is>
      </c>
      <c r="G3210" s="48" t="inlineStr">
        <is>
          <t>Adamant</t>
        </is>
      </c>
      <c r="H3210" s="48" t="inlineStr">
        <is>
          <t>Pressure</t>
        </is>
      </c>
      <c r="I3210" s="48" t="inlineStr">
        <is>
          <t>Modest</t>
        </is>
      </c>
      <c r="J3210" s="48" t="inlineStr">
        <is>
          <t>Sniper</t>
        </is>
      </c>
      <c r="Q3210" s="47" t="inlineStr">
        <is>
          <t>Nature / Ability</t>
        </is>
      </c>
    </row>
    <row r="3211">
      <c r="B3211" s="47" t="inlineStr">
        <is>
          <t>AI Flags:</t>
        </is>
      </c>
      <c r="E3211" s="49" t="inlineStr">
        <is>
          <t>(None)</t>
        </is>
      </c>
      <c r="F3211" s="46" t="n"/>
      <c r="G3211" s="49" t="inlineStr">
        <is>
          <t>(None)</t>
        </is>
      </c>
      <c r="H3211" s="46" t="n"/>
      <c r="I3211" s="49" t="inlineStr">
        <is>
          <t>(None)</t>
        </is>
      </c>
      <c r="J3211" s="46" t="n"/>
      <c r="Q3211" s="47" t="inlineStr">
        <is>
          <t>Item</t>
        </is>
      </c>
    </row>
    <row r="3212">
      <c r="B3212" s="44" t="inlineStr">
        <is>
          <t>Smart Trainer</t>
        </is>
      </c>
      <c r="E3212" s="51" t="inlineStr">
        <is>
          <t>Lucky Chant</t>
        </is>
      </c>
      <c r="F3212" s="46" t="n"/>
      <c r="G3212" s="51" t="inlineStr">
        <is>
          <t>Roar</t>
        </is>
      </c>
      <c r="H3212" s="46" t="n"/>
      <c r="I3212" s="64" t="inlineStr">
        <is>
          <t>Aurora Beam</t>
        </is>
      </c>
      <c r="J3212" s="46" t="n"/>
      <c r="Q3212" s="47" t="inlineStr">
        <is>
          <t>Moves</t>
        </is>
      </c>
    </row>
    <row r="3213">
      <c r="E3213" s="51" t="inlineStr">
        <is>
          <t>Attract</t>
        </is>
      </c>
      <c r="F3213" s="46" t="n"/>
      <c r="G3213" s="55" t="inlineStr">
        <is>
          <t>Swallow</t>
        </is>
      </c>
      <c r="H3213" s="46" t="n"/>
      <c r="I3213" s="61" t="inlineStr">
        <is>
          <t>Bubble Beam</t>
        </is>
      </c>
      <c r="J3213" s="46" t="n"/>
    </row>
    <row r="3214">
      <c r="E3214" s="51" t="inlineStr">
        <is>
          <t>Sweet Kiss</t>
        </is>
      </c>
      <c r="F3214" s="46" t="n"/>
      <c r="G3214" s="61" t="inlineStr">
        <is>
          <t>Dive</t>
        </is>
      </c>
      <c r="H3214" s="46" t="n"/>
      <c r="I3214" s="68" t="inlineStr">
        <is>
          <t>Dragon Breath</t>
        </is>
      </c>
      <c r="J3214" s="46" t="n"/>
    </row>
    <row r="3215">
      <c r="E3215" s="61" t="inlineStr">
        <is>
          <t>Brine</t>
        </is>
      </c>
      <c r="F3215" s="46" t="n"/>
      <c r="G3215" s="60" t="inlineStr">
        <is>
          <t>Bounce</t>
        </is>
      </c>
      <c r="H3215" s="46" t="n"/>
      <c r="I3215" s="51" t="inlineStr">
        <is>
          <t>Double Edge</t>
        </is>
      </c>
      <c r="J3215" s="46" t="n"/>
    </row>
    <row r="3217" ht="20" customHeight="1">
      <c r="B3217" s="40" t="inlineStr">
        <is>
          <t>Beauty</t>
        </is>
      </c>
      <c r="C3217" s="41" t="n"/>
      <c r="D3217" s="41" t="n"/>
      <c r="E3217" s="42" t="inlineStr">
        <is>
          <t>Beauty Thalia (Rematch 3)</t>
        </is>
      </c>
      <c r="F3217" s="41" t="n"/>
      <c r="G3217" s="41" t="n"/>
      <c r="H3217" s="41" t="n"/>
      <c r="I3217" s="41" t="n"/>
      <c r="J3217" s="41" t="n"/>
      <c r="K3217" s="41" t="n"/>
      <c r="L3217" s="41" t="n"/>
      <c r="M3217" s="41" t="n"/>
      <c r="N3217" s="41" t="n"/>
      <c r="O3217" s="41" t="n"/>
      <c r="P3217" s="41" t="n"/>
      <c r="Q3217" s="41" t="n"/>
    </row>
    <row r="3218" ht="69" customHeight="1">
      <c r="E3218" s="43">
        <f>IFERROR(_xlfn.IMAGE("https://play.pokemonshowdown.com/sprites/gen5/luvdisc.png"),"")</f>
        <v/>
      </c>
      <c r="G3218" s="43">
        <f>IFERROR(_xlfn.IMAGE("https://play.pokemonshowdown.com/sprites/gen5/wailmer.png"),"")</f>
        <v/>
      </c>
      <c r="I3218" s="43">
        <f>IFERROR(_xlfn.IMAGE("https://play.pokemonshowdown.com/sprites/gen5/seadra.png"),"")</f>
        <v/>
      </c>
    </row>
    <row r="3219">
      <c r="E3219" s="45" t="inlineStr">
        <is>
          <t>Lv 38 Luvdisc</t>
        </is>
      </c>
      <c r="F3219" s="46" t="n"/>
      <c r="G3219" s="45" t="inlineStr">
        <is>
          <t>Lv 38 Wailmer</t>
        </is>
      </c>
      <c r="H3219" s="46" t="n"/>
      <c r="I3219" s="45" t="inlineStr">
        <is>
          <t>Lv 38 Seadra</t>
        </is>
      </c>
      <c r="J3219" s="46" t="n"/>
      <c r="Q3219" s="47" t="inlineStr">
        <is>
          <t>Pokémon</t>
        </is>
      </c>
    </row>
    <row r="3220">
      <c r="E3220" s="48" t="inlineStr">
        <is>
          <t>Timid</t>
        </is>
      </c>
      <c r="F3220" s="48" t="inlineStr">
        <is>
          <t>Swift Swim</t>
        </is>
      </c>
      <c r="G3220" s="48" t="inlineStr">
        <is>
          <t>Adamant</t>
        </is>
      </c>
      <c r="H3220" s="48" t="inlineStr">
        <is>
          <t>Pressure</t>
        </is>
      </c>
      <c r="I3220" s="48" t="inlineStr">
        <is>
          <t>Modest</t>
        </is>
      </c>
      <c r="J3220" s="48" t="inlineStr">
        <is>
          <t>Sniper</t>
        </is>
      </c>
      <c r="Q3220" s="47" t="inlineStr">
        <is>
          <t>Nature / Ability</t>
        </is>
      </c>
    </row>
    <row r="3221">
      <c r="B3221" s="47" t="inlineStr">
        <is>
          <t>AI Flags:</t>
        </is>
      </c>
      <c r="E3221" s="49" t="inlineStr">
        <is>
          <t>(None)</t>
        </is>
      </c>
      <c r="F3221" s="46" t="n"/>
      <c r="G3221" s="49" t="inlineStr">
        <is>
          <t>(None)</t>
        </is>
      </c>
      <c r="H3221" s="46" t="n"/>
      <c r="I3221" s="49" t="inlineStr">
        <is>
          <t>(None)</t>
        </is>
      </c>
      <c r="J3221" s="46" t="n"/>
      <c r="Q3221" s="47" t="inlineStr">
        <is>
          <t>Item</t>
        </is>
      </c>
    </row>
    <row r="3222">
      <c r="B3222" s="44" t="inlineStr">
        <is>
          <t>Smart Trainer</t>
        </is>
      </c>
      <c r="E3222" s="51" t="inlineStr">
        <is>
          <t>Attract</t>
        </is>
      </c>
      <c r="F3222" s="46" t="n"/>
      <c r="G3222" s="55" t="inlineStr">
        <is>
          <t>Swallow</t>
        </is>
      </c>
      <c r="H3222" s="46" t="n"/>
      <c r="I3222" s="64" t="inlineStr">
        <is>
          <t>Aurora Beam</t>
        </is>
      </c>
      <c r="J3222" s="46" t="n"/>
      <c r="Q3222" s="47" t="inlineStr">
        <is>
          <t>Moves</t>
        </is>
      </c>
    </row>
    <row r="3223">
      <c r="E3223" s="51" t="inlineStr">
        <is>
          <t>Sweet Kiss</t>
        </is>
      </c>
      <c r="F3223" s="46" t="n"/>
      <c r="G3223" s="61" t="inlineStr">
        <is>
          <t>Dive</t>
        </is>
      </c>
      <c r="H3223" s="46" t="n"/>
      <c r="I3223" s="61" t="inlineStr">
        <is>
          <t>Bubble Beam</t>
        </is>
      </c>
      <c r="J3223" s="46" t="n"/>
    </row>
    <row r="3224">
      <c r="E3224" s="61" t="inlineStr">
        <is>
          <t>Brine</t>
        </is>
      </c>
      <c r="F3224" s="46" t="n"/>
      <c r="G3224" s="60" t="inlineStr">
        <is>
          <t>Bounce</t>
        </is>
      </c>
      <c r="H3224" s="46" t="n"/>
      <c r="I3224" s="68" t="inlineStr">
        <is>
          <t>Dragon Breath</t>
        </is>
      </c>
      <c r="J3224" s="46" t="n"/>
    </row>
    <row r="3225">
      <c r="E3225" s="51" t="inlineStr">
        <is>
          <t>Safeguard</t>
        </is>
      </c>
      <c r="F3225" s="46" t="n"/>
      <c r="G3225" s="51" t="inlineStr">
        <is>
          <t>Self Destruct</t>
        </is>
      </c>
      <c r="H3225" s="46" t="n"/>
      <c r="I3225" s="51" t="inlineStr">
        <is>
          <t>Double Edge</t>
        </is>
      </c>
      <c r="J3225" s="46" t="n"/>
    </row>
    <row r="3227" ht="20" customHeight="1">
      <c r="B3227" s="40" t="inlineStr">
        <is>
          <t>Beauty</t>
        </is>
      </c>
      <c r="C3227" s="41" t="n"/>
      <c r="D3227" s="41" t="n"/>
      <c r="E3227" s="42" t="inlineStr">
        <is>
          <t>Beauty Thalia (Rematch 4)</t>
        </is>
      </c>
      <c r="F3227" s="41" t="n"/>
      <c r="G3227" s="41" t="n"/>
      <c r="H3227" s="41" t="n"/>
      <c r="I3227" s="41" t="n"/>
      <c r="J3227" s="41" t="n"/>
      <c r="K3227" s="41" t="n"/>
      <c r="L3227" s="41" t="n"/>
      <c r="M3227" s="41" t="n"/>
      <c r="N3227" s="41" t="n"/>
      <c r="O3227" s="41" t="n"/>
      <c r="P3227" s="41" t="n"/>
      <c r="Q3227" s="41" t="n"/>
    </row>
    <row r="3228" ht="69" customHeight="1">
      <c r="E3228" s="43">
        <f>IFERROR(_xlfn.IMAGE("https://play.pokemonshowdown.com/sprites/gen5/luvdisc.png"),"")</f>
        <v/>
      </c>
      <c r="G3228" s="43">
        <f>IFERROR(_xlfn.IMAGE("https://play.pokemonshowdown.com/sprites/gen5/wailord.png"),"")</f>
        <v/>
      </c>
      <c r="I3228" s="43">
        <f>IFERROR(_xlfn.IMAGE("https://play.pokemonshowdown.com/sprites/gen5/kingdra.png"),"")</f>
        <v/>
      </c>
    </row>
    <row r="3229">
      <c r="E3229" s="45" t="inlineStr">
        <is>
          <t>Lv 40 Luvdisc</t>
        </is>
      </c>
      <c r="F3229" s="46" t="n"/>
      <c r="G3229" s="45" t="inlineStr">
        <is>
          <t>Lv 40 Wailord</t>
        </is>
      </c>
      <c r="H3229" s="46" t="n"/>
      <c r="I3229" s="45" t="inlineStr">
        <is>
          <t>Lv 40 Kingdra</t>
        </is>
      </c>
      <c r="J3229" s="46" t="n"/>
      <c r="Q3229" s="47" t="inlineStr">
        <is>
          <t>Pokémon</t>
        </is>
      </c>
    </row>
    <row r="3230">
      <c r="E3230" s="48" t="inlineStr">
        <is>
          <t>Timid</t>
        </is>
      </c>
      <c r="F3230" s="48" t="inlineStr">
        <is>
          <t>Swift Swim</t>
        </is>
      </c>
      <c r="G3230" s="48" t="inlineStr">
        <is>
          <t>Adamant</t>
        </is>
      </c>
      <c r="H3230" s="48" t="inlineStr">
        <is>
          <t>Pressure</t>
        </is>
      </c>
      <c r="I3230" s="48" t="inlineStr">
        <is>
          <t>Adamant</t>
        </is>
      </c>
      <c r="J3230" s="48" t="inlineStr">
        <is>
          <t>Swift Swim</t>
        </is>
      </c>
      <c r="Q3230" s="47" t="inlineStr">
        <is>
          <t>Nature / Ability</t>
        </is>
      </c>
    </row>
    <row r="3231">
      <c r="B3231" s="47" t="inlineStr">
        <is>
          <t>AI Flags:</t>
        </is>
      </c>
      <c r="E3231" s="49" t="inlineStr">
        <is>
          <t>(None)</t>
        </is>
      </c>
      <c r="F3231" s="46" t="n"/>
      <c r="G3231" s="49" t="inlineStr">
        <is>
          <t>(None)</t>
        </is>
      </c>
      <c r="H3231" s="46" t="n"/>
      <c r="I3231" s="49" t="inlineStr">
        <is>
          <t>(None)</t>
        </is>
      </c>
      <c r="J3231" s="46" t="n"/>
      <c r="Q3231" s="47" t="inlineStr">
        <is>
          <t>Item</t>
        </is>
      </c>
    </row>
    <row r="3232">
      <c r="B3232" s="44" t="inlineStr">
        <is>
          <t>Smart Trainer</t>
        </is>
      </c>
      <c r="E3232" s="51" t="inlineStr">
        <is>
          <t>Sweet Kiss</t>
        </is>
      </c>
      <c r="F3232" s="46" t="n"/>
      <c r="G3232" s="51" t="inlineStr">
        <is>
          <t>Roar</t>
        </is>
      </c>
      <c r="H3232" s="46" t="n"/>
      <c r="I3232" s="61" t="inlineStr">
        <is>
          <t>Hydro Pump</t>
        </is>
      </c>
      <c r="J3232" s="46" t="n"/>
      <c r="Q3232" s="47" t="inlineStr">
        <is>
          <t>Moves</t>
        </is>
      </c>
    </row>
    <row r="3233">
      <c r="E3233" s="61" t="inlineStr">
        <is>
          <t>Brine</t>
        </is>
      </c>
      <c r="F3233" s="46" t="n"/>
      <c r="G3233" s="55" t="inlineStr">
        <is>
          <t>Swallow</t>
        </is>
      </c>
      <c r="H3233" s="46" t="n"/>
      <c r="I3233" s="68" t="inlineStr">
        <is>
          <t>Dragon Breath</t>
        </is>
      </c>
      <c r="J3233" s="46" t="n"/>
    </row>
    <row r="3234">
      <c r="E3234" s="51" t="inlineStr">
        <is>
          <t>Safeguard</t>
        </is>
      </c>
      <c r="F3234" s="46" t="n"/>
      <c r="G3234" s="61" t="inlineStr">
        <is>
          <t>Aqua Tail</t>
        </is>
      </c>
      <c r="H3234" s="46" t="n"/>
      <c r="I3234" s="51" t="inlineStr">
        <is>
          <t>Double Edge</t>
        </is>
      </c>
      <c r="J3234" s="46" t="n"/>
    </row>
    <row r="3235">
      <c r="E3235" s="51" t="inlineStr">
        <is>
          <t>Captivate</t>
        </is>
      </c>
      <c r="F3235" s="46" t="n"/>
      <c r="G3235" s="60" t="inlineStr">
        <is>
          <t>Bounce</t>
        </is>
      </c>
      <c r="H3235" s="46" t="n"/>
      <c r="I3235" s="64" t="inlineStr">
        <is>
          <t>Ice Beam</t>
        </is>
      </c>
      <c r="J3235" s="46" t="n"/>
    </row>
    <row r="3237" ht="20" customHeight="1">
      <c r="B3237" s="40" t="inlineStr">
        <is>
          <t>Expert</t>
        </is>
      </c>
      <c r="C3237" s="41" t="n"/>
      <c r="D3237" s="41" t="n"/>
      <c r="E3237" s="42" t="inlineStr">
        <is>
          <t>Expert Timothy (Rematch 1)</t>
        </is>
      </c>
      <c r="F3237" s="41" t="n"/>
      <c r="G3237" s="41" t="n"/>
      <c r="H3237" s="41" t="n"/>
      <c r="I3237" s="41" t="n"/>
      <c r="J3237" s="41" t="n"/>
      <c r="K3237" s="41" t="n"/>
      <c r="L3237" s="41" t="n"/>
      <c r="M3237" s="41" t="n"/>
      <c r="N3237" s="41" t="n"/>
      <c r="O3237" s="41" t="n"/>
      <c r="P3237" s="41" t="n"/>
      <c r="Q3237" s="41" t="n"/>
    </row>
    <row r="3238" ht="69" customHeight="1">
      <c r="E3238" s="43">
        <f>IFERROR(_xlfn.IMAGE("https://play.pokemonshowdown.com/sprites/gen5/hariyama.png"),"")</f>
        <v/>
      </c>
    </row>
    <row r="3239">
      <c r="E3239" s="45" t="inlineStr">
        <is>
          <t>Lv 33 Hariyama</t>
        </is>
      </c>
      <c r="F3239" s="46" t="n"/>
      <c r="Q3239" s="47" t="inlineStr">
        <is>
          <t>Pokémon</t>
        </is>
      </c>
    </row>
    <row r="3240">
      <c r="E3240" s="48" t="inlineStr">
        <is>
          <t>Adamant</t>
        </is>
      </c>
      <c r="F3240" s="48" t="inlineStr">
        <is>
          <t>Guts</t>
        </is>
      </c>
      <c r="Q3240" s="47" t="inlineStr">
        <is>
          <t>Nature / Ability</t>
        </is>
      </c>
    </row>
    <row r="3241">
      <c r="B3241" s="47" t="inlineStr">
        <is>
          <t>AI Flags:</t>
        </is>
      </c>
      <c r="E3241" s="49" t="inlineStr">
        <is>
          <t>(None)</t>
        </is>
      </c>
      <c r="F3241" s="46" t="n"/>
      <c r="Q3241" s="47" t="inlineStr">
        <is>
          <t>Item</t>
        </is>
      </c>
    </row>
    <row r="3242">
      <c r="B3242" s="44" t="inlineStr">
        <is>
          <t>Smart Trainer</t>
        </is>
      </c>
      <c r="E3242" s="65" t="inlineStr">
        <is>
          <t>Arm Thrust</t>
        </is>
      </c>
      <c r="F3242" s="46" t="n"/>
      <c r="Q3242" s="47" t="inlineStr">
        <is>
          <t>Moves</t>
        </is>
      </c>
    </row>
    <row r="3243">
      <c r="E3243" s="50" t="inlineStr">
        <is>
          <t>Knock Off</t>
        </is>
      </c>
      <c r="F3243" s="46" t="n"/>
    </row>
    <row r="3244">
      <c r="E3244" s="53" t="inlineStr">
        <is>
          <t>Sand Attack</t>
        </is>
      </c>
      <c r="F3244" s="46" t="n"/>
    </row>
    <row r="3245">
      <c r="E3245" s="53" t="inlineStr">
        <is>
          <t>Dig</t>
        </is>
      </c>
      <c r="F3245" s="46" t="n"/>
    </row>
    <row r="3247" ht="20" customHeight="1">
      <c r="B3247" s="40" t="inlineStr">
        <is>
          <t>Expert</t>
        </is>
      </c>
      <c r="C3247" s="41" t="n"/>
      <c r="D3247" s="41" t="n"/>
      <c r="E3247" s="42" t="inlineStr">
        <is>
          <t>Expert Timothy (Rematch 2)</t>
        </is>
      </c>
      <c r="F3247" s="41" t="n"/>
      <c r="G3247" s="41" t="n"/>
      <c r="H3247" s="41" t="n"/>
      <c r="I3247" s="41" t="n"/>
      <c r="J3247" s="41" t="n"/>
      <c r="K3247" s="41" t="n"/>
      <c r="L3247" s="41" t="n"/>
      <c r="M3247" s="41" t="n"/>
      <c r="N3247" s="41" t="n"/>
      <c r="O3247" s="41" t="n"/>
      <c r="P3247" s="41" t="n"/>
      <c r="Q3247" s="41" t="n"/>
    </row>
    <row r="3248" ht="69" customHeight="1">
      <c r="E3248" s="43">
        <f>IFERROR(_xlfn.IMAGE("https://play.pokemonshowdown.com/sprites/gen5/hariyama.png"),"")</f>
        <v/>
      </c>
    </row>
    <row r="3249">
      <c r="E3249" s="45" t="inlineStr">
        <is>
          <t>Lv 36 Hariyama</t>
        </is>
      </c>
      <c r="F3249" s="46" t="n"/>
      <c r="Q3249" s="47" t="inlineStr">
        <is>
          <t>Pokémon</t>
        </is>
      </c>
    </row>
    <row r="3250">
      <c r="E3250" s="48" t="inlineStr">
        <is>
          <t>Adamant</t>
        </is>
      </c>
      <c r="F3250" s="48" t="inlineStr">
        <is>
          <t>Guts</t>
        </is>
      </c>
      <c r="Q3250" s="47" t="inlineStr">
        <is>
          <t>Nature / Ability</t>
        </is>
      </c>
    </row>
    <row r="3251">
      <c r="B3251" s="47" t="inlineStr">
        <is>
          <t>AI Flags:</t>
        </is>
      </c>
      <c r="E3251" s="49" t="inlineStr">
        <is>
          <t>(None)</t>
        </is>
      </c>
      <c r="F3251" s="46" t="n"/>
      <c r="Q3251" s="47" t="inlineStr">
        <is>
          <t>Item</t>
        </is>
      </c>
    </row>
    <row r="3252">
      <c r="B3252" s="44" t="inlineStr">
        <is>
          <t>Smart Trainer</t>
        </is>
      </c>
      <c r="E3252" s="65" t="inlineStr">
        <is>
          <t>Arm Thrust</t>
        </is>
      </c>
      <c r="F3252" s="46" t="n"/>
      <c r="Q3252" s="47" t="inlineStr">
        <is>
          <t>Moves</t>
        </is>
      </c>
    </row>
    <row r="3253">
      <c r="E3253" s="50" t="inlineStr">
        <is>
          <t>Knock Off</t>
        </is>
      </c>
      <c r="F3253" s="46" t="n"/>
    </row>
    <row r="3254">
      <c r="E3254" s="53" t="inlineStr">
        <is>
          <t>Sand Attack</t>
        </is>
      </c>
      <c r="F3254" s="46" t="n"/>
    </row>
    <row r="3255">
      <c r="E3255" s="53" t="inlineStr">
        <is>
          <t>Dig</t>
        </is>
      </c>
      <c r="F3255" s="46" t="n"/>
    </row>
    <row r="3257" ht="20" customHeight="1">
      <c r="B3257" s="40" t="inlineStr">
        <is>
          <t>Expert</t>
        </is>
      </c>
      <c r="C3257" s="41" t="n"/>
      <c r="D3257" s="41" t="n"/>
      <c r="E3257" s="42" t="inlineStr">
        <is>
          <t>Expert Timothy (Rematch 3)</t>
        </is>
      </c>
      <c r="F3257" s="41" t="n"/>
      <c r="G3257" s="41" t="n"/>
      <c r="H3257" s="41" t="n"/>
      <c r="I3257" s="41" t="n"/>
      <c r="J3257" s="41" t="n"/>
      <c r="K3257" s="41" t="n"/>
      <c r="L3257" s="41" t="n"/>
      <c r="M3257" s="41" t="n"/>
      <c r="N3257" s="41" t="n"/>
      <c r="O3257" s="41" t="n"/>
      <c r="P3257" s="41" t="n"/>
      <c r="Q3257" s="41" t="n"/>
    </row>
    <row r="3258" ht="69" customHeight="1">
      <c r="E3258" s="43">
        <f>IFERROR(_xlfn.IMAGE("https://play.pokemonshowdown.com/sprites/gen5/hariyama.png"),"")</f>
        <v/>
      </c>
    </row>
    <row r="3259">
      <c r="E3259" s="45" t="inlineStr">
        <is>
          <t>Lv 39 Hariyama</t>
        </is>
      </c>
      <c r="F3259" s="46" t="n"/>
      <c r="Q3259" s="47" t="inlineStr">
        <is>
          <t>Pokémon</t>
        </is>
      </c>
    </row>
    <row r="3260">
      <c r="E3260" s="48" t="inlineStr">
        <is>
          <t>Adamant</t>
        </is>
      </c>
      <c r="F3260" s="48" t="inlineStr">
        <is>
          <t>Guts</t>
        </is>
      </c>
      <c r="Q3260" s="47" t="inlineStr">
        <is>
          <t>Nature / Ability</t>
        </is>
      </c>
    </row>
    <row r="3261">
      <c r="B3261" s="47" t="inlineStr">
        <is>
          <t>AI Flags:</t>
        </is>
      </c>
      <c r="E3261" s="49" t="inlineStr">
        <is>
          <t>(None)</t>
        </is>
      </c>
      <c r="F3261" s="46" t="n"/>
      <c r="Q3261" s="47" t="inlineStr">
        <is>
          <t>Item</t>
        </is>
      </c>
    </row>
    <row r="3262">
      <c r="B3262" s="44" t="inlineStr">
        <is>
          <t>Smart Trainer</t>
        </is>
      </c>
      <c r="E3262" s="65" t="inlineStr">
        <is>
          <t>Arm Thrust</t>
        </is>
      </c>
      <c r="F3262" s="46" t="n"/>
      <c r="Q3262" s="47" t="inlineStr">
        <is>
          <t>Moves</t>
        </is>
      </c>
    </row>
    <row r="3263">
      <c r="E3263" s="51" t="inlineStr">
        <is>
          <t>Belly Drum</t>
        </is>
      </c>
      <c r="F3263" s="46" t="n"/>
    </row>
    <row r="3264">
      <c r="E3264" s="53" t="inlineStr">
        <is>
          <t>Sand Attack</t>
        </is>
      </c>
      <c r="F3264" s="46" t="n"/>
    </row>
    <row r="3265">
      <c r="E3265" s="53" t="inlineStr">
        <is>
          <t>Dig</t>
        </is>
      </c>
      <c r="F3265" s="46" t="n"/>
    </row>
    <row r="3267" ht="20" customHeight="1">
      <c r="B3267" s="40" t="inlineStr">
        <is>
          <t>Expert</t>
        </is>
      </c>
      <c r="C3267" s="41" t="n"/>
      <c r="D3267" s="41" t="n"/>
      <c r="E3267" s="42" t="inlineStr">
        <is>
          <t>Expert Timothy (Rematch 4)</t>
        </is>
      </c>
      <c r="F3267" s="41" t="n"/>
      <c r="G3267" s="41" t="n"/>
      <c r="H3267" s="41" t="n"/>
      <c r="I3267" s="41" t="n"/>
      <c r="J3267" s="41" t="n"/>
      <c r="K3267" s="41" t="n"/>
      <c r="L3267" s="41" t="n"/>
      <c r="M3267" s="41" t="n"/>
      <c r="N3267" s="41" t="n"/>
      <c r="O3267" s="41" t="n"/>
      <c r="P3267" s="41" t="n"/>
      <c r="Q3267" s="41" t="n"/>
    </row>
    <row r="3268" ht="69" customHeight="1">
      <c r="E3268" s="43">
        <f>IFERROR(_xlfn.IMAGE("https://play.pokemonshowdown.com/sprites/gen5/hariyama.png"),"")</f>
        <v/>
      </c>
    </row>
    <row r="3269">
      <c r="E3269" s="45" t="inlineStr">
        <is>
          <t>Lv 42 Hariyama</t>
        </is>
      </c>
      <c r="F3269" s="46" t="n"/>
      <c r="Q3269" s="47" t="inlineStr">
        <is>
          <t>Pokémon</t>
        </is>
      </c>
    </row>
    <row r="3270">
      <c r="E3270" s="48" t="inlineStr">
        <is>
          <t>Adamant</t>
        </is>
      </c>
      <c r="F3270" s="48" t="inlineStr">
        <is>
          <t>Guts</t>
        </is>
      </c>
      <c r="Q3270" s="47" t="inlineStr">
        <is>
          <t>Nature / Ability</t>
        </is>
      </c>
    </row>
    <row r="3271">
      <c r="B3271" s="47" t="inlineStr">
        <is>
          <t>AI Flags:</t>
        </is>
      </c>
      <c r="E3271" s="49" t="inlineStr">
        <is>
          <t>(None)</t>
        </is>
      </c>
      <c r="F3271" s="46" t="n"/>
      <c r="Q3271" s="47" t="inlineStr">
        <is>
          <t>Item</t>
        </is>
      </c>
    </row>
    <row r="3272">
      <c r="B3272" s="44" t="inlineStr">
        <is>
          <t>Smart Trainer</t>
        </is>
      </c>
      <c r="E3272" s="65" t="inlineStr">
        <is>
          <t>Arm Thrust</t>
        </is>
      </c>
      <c r="F3272" s="46" t="n"/>
      <c r="Q3272" s="47" t="inlineStr">
        <is>
          <t>Moves</t>
        </is>
      </c>
    </row>
    <row r="3273">
      <c r="E3273" s="51" t="inlineStr">
        <is>
          <t>Belly Drum</t>
        </is>
      </c>
      <c r="F3273" s="46" t="n"/>
    </row>
    <row r="3274">
      <c r="E3274" s="53" t="inlineStr">
        <is>
          <t>Sand Attack</t>
        </is>
      </c>
      <c r="F3274" s="46" t="n"/>
    </row>
    <row r="3275">
      <c r="E3275" s="53" t="inlineStr">
        <is>
          <t>Dig</t>
        </is>
      </c>
      <c r="F3275" s="46" t="n"/>
    </row>
    <row r="3277" ht="20" customHeight="1">
      <c r="B3277" s="40" t="inlineStr">
        <is>
          <t>Swimmer M</t>
        </is>
      </c>
      <c r="C3277" s="41" t="n"/>
      <c r="D3277" s="41" t="n"/>
      <c r="E3277" s="42" t="inlineStr">
        <is>
          <t>Swimmer M Tony (Rematch 1)</t>
        </is>
      </c>
      <c r="F3277" s="41" t="n"/>
      <c r="G3277" s="41" t="n"/>
      <c r="H3277" s="41" t="n"/>
      <c r="I3277" s="41" t="n"/>
      <c r="J3277" s="41" t="n"/>
      <c r="K3277" s="41" t="n"/>
      <c r="L3277" s="41" t="n"/>
      <c r="M3277" s="41" t="n"/>
      <c r="N3277" s="41" t="n"/>
      <c r="O3277" s="41" t="n"/>
      <c r="P3277" s="41" t="n"/>
      <c r="Q3277" s="41" t="n"/>
    </row>
    <row r="3278" ht="69" customHeight="1">
      <c r="E3278" s="43">
        <f>IFERROR(_xlfn.IMAGE("https://play.pokemonshowdown.com/sprites/gen5/sharpedo.png"),"")</f>
        <v/>
      </c>
    </row>
    <row r="3279">
      <c r="E3279" s="45" t="inlineStr">
        <is>
          <t>Lv 30 Sharpedo</t>
        </is>
      </c>
      <c r="F3279" s="46" t="n"/>
      <c r="Q3279" s="47" t="inlineStr">
        <is>
          <t>Pokémon</t>
        </is>
      </c>
    </row>
    <row r="3280">
      <c r="E3280" s="48" t="inlineStr">
        <is>
          <t>Jolly</t>
        </is>
      </c>
      <c r="F3280" s="48" t="inlineStr">
        <is>
          <t>Tinted Lens</t>
        </is>
      </c>
      <c r="Q3280" s="47" t="inlineStr">
        <is>
          <t>Nature / Ability</t>
        </is>
      </c>
    </row>
    <row r="3281">
      <c r="B3281" s="47" t="inlineStr">
        <is>
          <t>AI Flags:</t>
        </is>
      </c>
      <c r="E3281" s="49" t="inlineStr">
        <is>
          <t>(None)</t>
        </is>
      </c>
      <c r="F3281" s="46" t="n"/>
      <c r="Q3281" s="47" t="inlineStr">
        <is>
          <t>Item</t>
        </is>
      </c>
    </row>
    <row r="3282">
      <c r="B3282" s="44" t="inlineStr">
        <is>
          <t>Smart Trainer</t>
        </is>
      </c>
      <c r="E3282" s="52" t="inlineStr">
        <is>
          <t>Thunder Fang</t>
        </is>
      </c>
      <c r="F3282" s="46" t="n"/>
      <c r="Q3282" s="47" t="inlineStr">
        <is>
          <t>Moves</t>
        </is>
      </c>
    </row>
    <row r="3283">
      <c r="E3283" s="50" t="inlineStr">
        <is>
          <t>Assurance</t>
        </is>
      </c>
      <c r="F3283" s="46" t="n"/>
    </row>
    <row r="3284">
      <c r="E3284" s="61" t="inlineStr">
        <is>
          <t>Aqua Cutter</t>
        </is>
      </c>
      <c r="F3284" s="46" t="n"/>
    </row>
    <row r="3285">
      <c r="E3285" s="51" t="inlineStr">
        <is>
          <t>Hyper Fang</t>
        </is>
      </c>
      <c r="F3285" s="46" t="n"/>
    </row>
    <row r="3287" ht="20" customHeight="1">
      <c r="B3287" s="40" t="inlineStr">
        <is>
          <t>Swimmer M</t>
        </is>
      </c>
      <c r="C3287" s="41" t="n"/>
      <c r="D3287" s="41" t="n"/>
      <c r="E3287" s="42" t="inlineStr">
        <is>
          <t>Swimmer M Tony (Rematch 2)</t>
        </is>
      </c>
      <c r="F3287" s="41" t="n"/>
      <c r="G3287" s="41" t="n"/>
      <c r="H3287" s="41" t="n"/>
      <c r="I3287" s="41" t="n"/>
      <c r="J3287" s="41" t="n"/>
      <c r="K3287" s="41" t="n"/>
      <c r="L3287" s="41" t="n"/>
      <c r="M3287" s="41" t="n"/>
      <c r="N3287" s="41" t="n"/>
      <c r="O3287" s="41" t="n"/>
      <c r="P3287" s="41" t="n"/>
      <c r="Q3287" s="41" t="n"/>
    </row>
    <row r="3288" ht="69" customHeight="1">
      <c r="E3288" s="43">
        <f>IFERROR(_xlfn.IMAGE("https://play.pokemonshowdown.com/sprites/gen5/sharpedo.png"),"")</f>
        <v/>
      </c>
    </row>
    <row r="3289">
      <c r="E3289" s="45" t="inlineStr">
        <is>
          <t>Lv 33 Sharpedo</t>
        </is>
      </c>
      <c r="F3289" s="46" t="n"/>
      <c r="Q3289" s="47" t="inlineStr">
        <is>
          <t>Pokémon</t>
        </is>
      </c>
    </row>
    <row r="3290">
      <c r="E3290" s="48" t="inlineStr">
        <is>
          <t>Jolly</t>
        </is>
      </c>
      <c r="F3290" s="48" t="inlineStr">
        <is>
          <t>Tinted Lens</t>
        </is>
      </c>
      <c r="Q3290" s="47" t="inlineStr">
        <is>
          <t>Nature / Ability</t>
        </is>
      </c>
    </row>
    <row r="3291">
      <c r="B3291" s="47" t="inlineStr">
        <is>
          <t>AI Flags:</t>
        </is>
      </c>
      <c r="E3291" s="49" t="inlineStr">
        <is>
          <t>(None)</t>
        </is>
      </c>
      <c r="F3291" s="46" t="n"/>
      <c r="Q3291" s="47" t="inlineStr">
        <is>
          <t>Item</t>
        </is>
      </c>
    </row>
    <row r="3292">
      <c r="B3292" s="44" t="inlineStr">
        <is>
          <t>Smart Trainer</t>
        </is>
      </c>
      <c r="E3292" s="52" t="inlineStr">
        <is>
          <t>Thunder Fang</t>
        </is>
      </c>
      <c r="F3292" s="46" t="n"/>
      <c r="Q3292" s="47" t="inlineStr">
        <is>
          <t>Moves</t>
        </is>
      </c>
    </row>
    <row r="3293">
      <c r="E3293" s="50" t="inlineStr">
        <is>
          <t>Assurance</t>
        </is>
      </c>
      <c r="F3293" s="46" t="n"/>
    </row>
    <row r="3294">
      <c r="E3294" s="61" t="inlineStr">
        <is>
          <t>Aqua Cutter</t>
        </is>
      </c>
      <c r="F3294" s="46" t="n"/>
    </row>
    <row r="3295">
      <c r="E3295" s="51" t="inlineStr">
        <is>
          <t>Hyper Fang</t>
        </is>
      </c>
      <c r="F3295" s="46" t="n"/>
    </row>
    <row r="3297" ht="20" customHeight="1">
      <c r="B3297" s="40" t="inlineStr">
        <is>
          <t>Swimmer M</t>
        </is>
      </c>
      <c r="C3297" s="41" t="n"/>
      <c r="D3297" s="41" t="n"/>
      <c r="E3297" s="42" t="inlineStr">
        <is>
          <t>Swimmer M Tony (Rematch 3)</t>
        </is>
      </c>
      <c r="F3297" s="41" t="n"/>
      <c r="G3297" s="41" t="n"/>
      <c r="H3297" s="41" t="n"/>
      <c r="I3297" s="41" t="n"/>
      <c r="J3297" s="41" t="n"/>
      <c r="K3297" s="41" t="n"/>
      <c r="L3297" s="41" t="n"/>
      <c r="M3297" s="41" t="n"/>
      <c r="N3297" s="41" t="n"/>
      <c r="O3297" s="41" t="n"/>
      <c r="P3297" s="41" t="n"/>
      <c r="Q3297" s="41" t="n"/>
    </row>
    <row r="3298" ht="69" customHeight="1">
      <c r="E3298" s="43">
        <f>IFERROR(_xlfn.IMAGE("https://play.pokemonshowdown.com/sprites/gen5/staryu.png"),"")</f>
        <v/>
      </c>
      <c r="G3298" s="43">
        <f>IFERROR(_xlfn.IMAGE("https://play.pokemonshowdown.com/sprites/gen5/sharpedo.png"),"")</f>
        <v/>
      </c>
    </row>
    <row r="3299">
      <c r="E3299" s="45" t="inlineStr">
        <is>
          <t>Lv 34 Staryu</t>
        </is>
      </c>
      <c r="F3299" s="46" t="n"/>
      <c r="G3299" s="45" t="inlineStr">
        <is>
          <t>Lv 36 Sharpedo</t>
        </is>
      </c>
      <c r="H3299" s="46" t="n"/>
      <c r="Q3299" s="47" t="inlineStr">
        <is>
          <t>Pokémon</t>
        </is>
      </c>
    </row>
    <row r="3300">
      <c r="E3300" s="48" t="inlineStr">
        <is>
          <t>Modest</t>
        </is>
      </c>
      <c r="F3300" s="48" t="inlineStr">
        <is>
          <t>Magic Guard</t>
        </is>
      </c>
      <c r="G3300" s="48" t="inlineStr">
        <is>
          <t>Jolly</t>
        </is>
      </c>
      <c r="H3300" s="48" t="inlineStr">
        <is>
          <t>Tinted Lens</t>
        </is>
      </c>
      <c r="Q3300" s="47" t="inlineStr">
        <is>
          <t>Nature / Ability</t>
        </is>
      </c>
    </row>
    <row r="3301">
      <c r="B3301" s="47" t="inlineStr">
        <is>
          <t>AI Flags:</t>
        </is>
      </c>
      <c r="E3301" s="49" t="inlineStr">
        <is>
          <t>(None)</t>
        </is>
      </c>
      <c r="F3301" s="46" t="n"/>
      <c r="G3301" s="49" t="inlineStr">
        <is>
          <t>(None)</t>
        </is>
      </c>
      <c r="H3301" s="46" t="n"/>
      <c r="Q3301" s="47" t="inlineStr">
        <is>
          <t>Item</t>
        </is>
      </c>
    </row>
    <row r="3302">
      <c r="B3302" s="44" t="inlineStr">
        <is>
          <t>Smart Trainer</t>
        </is>
      </c>
      <c r="E3302" s="63" t="inlineStr">
        <is>
          <t>Teleport</t>
        </is>
      </c>
      <c r="F3302" s="46" t="n"/>
      <c r="G3302" s="50" t="inlineStr">
        <is>
          <t>Assurance</t>
        </is>
      </c>
      <c r="H3302" s="46" t="n"/>
      <c r="Q3302" s="47" t="inlineStr">
        <is>
          <t>Moves</t>
        </is>
      </c>
    </row>
    <row r="3303">
      <c r="E3303" s="51" t="inlineStr">
        <is>
          <t>Take Down</t>
        </is>
      </c>
      <c r="F3303" s="46" t="n"/>
      <c r="G3303" s="61" t="inlineStr">
        <is>
          <t>Aqua Cutter</t>
        </is>
      </c>
      <c r="H3303" s="46" t="n"/>
    </row>
    <row r="3304">
      <c r="E3304" s="63" t="inlineStr">
        <is>
          <t>Psybeam</t>
        </is>
      </c>
      <c r="F3304" s="46" t="n"/>
      <c r="G3304" s="51" t="inlineStr">
        <is>
          <t>Hyper Fang</t>
        </is>
      </c>
      <c r="H3304" s="46" t="n"/>
    </row>
    <row r="3305">
      <c r="E3305" s="62" t="inlineStr">
        <is>
          <t>Power Gem</t>
        </is>
      </c>
      <c r="F3305" s="46" t="n"/>
      <c r="G3305" s="61" t="inlineStr">
        <is>
          <t>Water Pulse</t>
        </is>
      </c>
      <c r="H3305" s="46" t="n"/>
    </row>
    <row r="3307" ht="20" customHeight="1">
      <c r="B3307" s="40" t="inlineStr">
        <is>
          <t>Swimmer M</t>
        </is>
      </c>
      <c r="C3307" s="41" t="n"/>
      <c r="D3307" s="41" t="n"/>
      <c r="E3307" s="42" t="inlineStr">
        <is>
          <t>Swimmer M Tony (Rematch 4)</t>
        </is>
      </c>
      <c r="F3307" s="41" t="n"/>
      <c r="G3307" s="41" t="n"/>
      <c r="H3307" s="41" t="n"/>
      <c r="I3307" s="41" t="n"/>
      <c r="J3307" s="41" t="n"/>
      <c r="K3307" s="41" t="n"/>
      <c r="L3307" s="41" t="n"/>
      <c r="M3307" s="41" t="n"/>
      <c r="N3307" s="41" t="n"/>
      <c r="O3307" s="41" t="n"/>
      <c r="P3307" s="41" t="n"/>
      <c r="Q3307" s="41" t="n"/>
    </row>
    <row r="3308" ht="69" customHeight="1">
      <c r="E3308" s="43">
        <f>IFERROR(_xlfn.IMAGE("https://play.pokemonshowdown.com/sprites/gen5/starmie.png"),"")</f>
        <v/>
      </c>
      <c r="G3308" s="43">
        <f>IFERROR(_xlfn.IMAGE("https://play.pokemonshowdown.com/sprites/gen5/sharpedo.png"),"")</f>
        <v/>
      </c>
    </row>
    <row r="3309">
      <c r="E3309" s="45" t="inlineStr">
        <is>
          <t>Lv 37 Starmie</t>
        </is>
      </c>
      <c r="F3309" s="46" t="n"/>
      <c r="G3309" s="45" t="inlineStr">
        <is>
          <t>Lv 39 Sharpedo</t>
        </is>
      </c>
      <c r="H3309" s="46" t="n"/>
      <c r="Q3309" s="47" t="inlineStr">
        <is>
          <t>Pokémon</t>
        </is>
      </c>
    </row>
    <row r="3310">
      <c r="E3310" s="48" t="inlineStr">
        <is>
          <t>Timid</t>
        </is>
      </c>
      <c r="F3310" s="48" t="inlineStr">
        <is>
          <t>Magic Guard</t>
        </is>
      </c>
      <c r="G3310" s="48" t="inlineStr">
        <is>
          <t>Jolly</t>
        </is>
      </c>
      <c r="H3310" s="48" t="inlineStr">
        <is>
          <t>Tinted Lens</t>
        </is>
      </c>
      <c r="Q3310" s="47" t="inlineStr">
        <is>
          <t>Nature / Ability</t>
        </is>
      </c>
    </row>
    <row r="3311">
      <c r="B3311" s="47" t="inlineStr">
        <is>
          <t>AI Flags:</t>
        </is>
      </c>
      <c r="E3311" s="49" t="inlineStr">
        <is>
          <t>(None)</t>
        </is>
      </c>
      <c r="F3311" s="46" t="n"/>
      <c r="G3311" s="49" t="inlineStr">
        <is>
          <t>(None)</t>
        </is>
      </c>
      <c r="H3311" s="46" t="n"/>
      <c r="Q3311" s="47" t="inlineStr">
        <is>
          <t>Item</t>
        </is>
      </c>
    </row>
    <row r="3312">
      <c r="B3312" s="44" t="inlineStr">
        <is>
          <t>Smart Trainer</t>
        </is>
      </c>
      <c r="E3312" s="51" t="inlineStr">
        <is>
          <t>Double Edge</t>
        </is>
      </c>
      <c r="F3312" s="46" t="n"/>
      <c r="G3312" s="50" t="inlineStr">
        <is>
          <t>Assurance</t>
        </is>
      </c>
      <c r="H3312" s="46" t="n"/>
      <c r="Q3312" s="47" t="inlineStr">
        <is>
          <t>Moves</t>
        </is>
      </c>
    </row>
    <row r="3313">
      <c r="E3313" s="51" t="inlineStr">
        <is>
          <t>Recover</t>
        </is>
      </c>
      <c r="F3313" s="46" t="n"/>
      <c r="G3313" s="61" t="inlineStr">
        <is>
          <t>Aqua Cutter</t>
        </is>
      </c>
      <c r="H3313" s="46" t="n"/>
    </row>
    <row r="3314">
      <c r="E3314" s="62" t="inlineStr">
        <is>
          <t>Power Gem</t>
        </is>
      </c>
      <c r="F3314" s="46" t="n"/>
      <c r="G3314" s="51" t="inlineStr">
        <is>
          <t>Hyper Fang</t>
        </is>
      </c>
      <c r="H3314" s="46" t="n"/>
    </row>
    <row r="3315">
      <c r="E3315" s="63" t="inlineStr">
        <is>
          <t>Teleport</t>
        </is>
      </c>
      <c r="F3315" s="46" t="n"/>
      <c r="G3315" s="61" t="inlineStr">
        <is>
          <t>Water Pulse</t>
        </is>
      </c>
      <c r="H3315" s="46" t="n"/>
    </row>
    <row r="3317" ht="20" customHeight="1">
      <c r="B3317" s="40" t="inlineStr">
        <is>
          <t>Hiker</t>
        </is>
      </c>
      <c r="C3317" s="41" t="n"/>
      <c r="D3317" s="41" t="n"/>
      <c r="E3317" s="42" t="inlineStr">
        <is>
          <t>Hiker Trent (Rematch 1)</t>
        </is>
      </c>
      <c r="F3317" s="41" t="n"/>
      <c r="G3317" s="41" t="n"/>
      <c r="H3317" s="41" t="n"/>
      <c r="I3317" s="41" t="n"/>
      <c r="J3317" s="41" t="n"/>
      <c r="K3317" s="41" t="n"/>
      <c r="L3317" s="41" t="n"/>
      <c r="M3317" s="41" t="n"/>
      <c r="N3317" s="41" t="n"/>
      <c r="O3317" s="41" t="n"/>
      <c r="P3317" s="41" t="n"/>
      <c r="Q3317" s="41" t="n"/>
    </row>
    <row r="3318" ht="69" customHeight="1">
      <c r="E3318" s="43">
        <f>IFERROR(_xlfn.IMAGE("https://play.pokemonshowdown.com/sprites/gen5/geodude.png"),"")</f>
        <v/>
      </c>
      <c r="G3318" s="43">
        <f>IFERROR(_xlfn.IMAGE("https://play.pokemonshowdown.com/sprites/gen5/geodude.png"),"")</f>
        <v/>
      </c>
      <c r="I3318" s="43">
        <f>IFERROR(_xlfn.IMAGE("https://play.pokemonshowdown.com/sprites/gen5/geodude.png"),"")</f>
        <v/>
      </c>
      <c r="K3318" s="43">
        <f>IFERROR(_xlfn.IMAGE("https://play.pokemonshowdown.com/sprites/gen5/graveler.png"),"")</f>
        <v/>
      </c>
    </row>
    <row r="3319">
      <c r="E3319" s="45" t="inlineStr">
        <is>
          <t>Lv 24 Geodude</t>
        </is>
      </c>
      <c r="F3319" s="46" t="n"/>
      <c r="G3319" s="45" t="inlineStr">
        <is>
          <t>Lv 24 Geodude</t>
        </is>
      </c>
      <c r="H3319" s="46" t="n"/>
      <c r="I3319" s="45" t="inlineStr">
        <is>
          <t>Lv 24 Geodude</t>
        </is>
      </c>
      <c r="J3319" s="46" t="n"/>
      <c r="K3319" s="45" t="inlineStr">
        <is>
          <t>Lv 24 Graveler</t>
        </is>
      </c>
      <c r="L3319" s="46" t="n"/>
      <c r="Q3319" s="47" t="inlineStr">
        <is>
          <t>Pokémon</t>
        </is>
      </c>
    </row>
    <row r="3320">
      <c r="E3320" s="48" t="inlineStr">
        <is>
          <t>Adamant</t>
        </is>
      </c>
      <c r="F3320" s="48" t="inlineStr">
        <is>
          <t>Rock Head</t>
        </is>
      </c>
      <c r="G3320" s="48" t="inlineStr">
        <is>
          <t>Adamant</t>
        </is>
      </c>
      <c r="H3320" s="48" t="inlineStr">
        <is>
          <t>Rock Head</t>
        </is>
      </c>
      <c r="I3320" s="48" t="inlineStr">
        <is>
          <t>Adamant</t>
        </is>
      </c>
      <c r="J3320" s="48" t="inlineStr">
        <is>
          <t>Rock Head</t>
        </is>
      </c>
      <c r="K3320" s="48" t="inlineStr">
        <is>
          <t>Adamant</t>
        </is>
      </c>
      <c r="L3320" s="48" t="inlineStr">
        <is>
          <t>Rock Head</t>
        </is>
      </c>
      <c r="Q3320" s="47" t="inlineStr">
        <is>
          <t>Nature / Ability</t>
        </is>
      </c>
    </row>
    <row r="3321">
      <c r="B3321" s="47" t="inlineStr">
        <is>
          <t>AI Flags:</t>
        </is>
      </c>
      <c r="E3321" s="49" t="inlineStr">
        <is>
          <t>(None)</t>
        </is>
      </c>
      <c r="F3321" s="46" t="n"/>
      <c r="G3321" s="49" t="inlineStr">
        <is>
          <t>(None)</t>
        </is>
      </c>
      <c r="H3321" s="46" t="n"/>
      <c r="I3321" s="49" t="inlineStr">
        <is>
          <t>(None)</t>
        </is>
      </c>
      <c r="J3321" s="46" t="n"/>
      <c r="K3321" s="49" t="inlineStr">
        <is>
          <t>(None)</t>
        </is>
      </c>
      <c r="L3321" s="46" t="n"/>
      <c r="Q3321" s="47" t="inlineStr">
        <is>
          <t>Item</t>
        </is>
      </c>
    </row>
    <row r="3322">
      <c r="B3322" s="44" t="inlineStr">
        <is>
          <t>Smart Trainer</t>
        </is>
      </c>
      <c r="E3322" s="65" t="inlineStr">
        <is>
          <t>Karate Chop</t>
        </is>
      </c>
      <c r="F3322" s="46" t="n"/>
      <c r="G3322" s="65" t="inlineStr">
        <is>
          <t>Karate Chop</t>
        </is>
      </c>
      <c r="H3322" s="46" t="n"/>
      <c r="I3322" s="65" t="inlineStr">
        <is>
          <t>Karate Chop</t>
        </is>
      </c>
      <c r="J3322" s="46" t="n"/>
      <c r="K3322" s="62" t="inlineStr">
        <is>
          <t>Rock Slide</t>
        </is>
      </c>
      <c r="L3322" s="46" t="n"/>
      <c r="Q3322" s="47" t="inlineStr">
        <is>
          <t>Moves</t>
        </is>
      </c>
    </row>
    <row r="3323">
      <c r="E3323" s="51" t="inlineStr">
        <is>
          <t>Self Destruct</t>
        </is>
      </c>
      <c r="F3323" s="46" t="n"/>
      <c r="G3323" s="51" t="inlineStr">
        <is>
          <t>Self Destruct</t>
        </is>
      </c>
      <c r="H3323" s="46" t="n"/>
      <c r="I3323" s="51" t="inlineStr">
        <is>
          <t>Self Destruct</t>
        </is>
      </c>
      <c r="J3323" s="46" t="n"/>
      <c r="K3323" s="51" t="inlineStr">
        <is>
          <t>Self Destruct</t>
        </is>
      </c>
      <c r="L3323" s="46" t="n"/>
    </row>
    <row r="3324">
      <c r="E3324" s="53" t="inlineStr">
        <is>
          <t>Dig</t>
        </is>
      </c>
      <c r="F3324" s="46" t="n"/>
      <c r="G3324" s="53" t="inlineStr">
        <is>
          <t>Dig</t>
        </is>
      </c>
      <c r="H3324" s="46" t="n"/>
      <c r="I3324" s="53" t="inlineStr">
        <is>
          <t>Dig</t>
        </is>
      </c>
      <c r="J3324" s="46" t="n"/>
      <c r="K3324" s="51" t="inlineStr">
        <is>
          <t>Double Edge</t>
        </is>
      </c>
      <c r="L3324" s="46" t="n"/>
    </row>
    <row r="3325">
      <c r="E3325" s="62" t="inlineStr">
        <is>
          <t>Rock Slide</t>
        </is>
      </c>
      <c r="F3325" s="46" t="n"/>
      <c r="G3325" s="62" t="inlineStr">
        <is>
          <t>Rock Slide</t>
        </is>
      </c>
      <c r="H3325" s="46" t="n"/>
      <c r="I3325" s="62" t="inlineStr">
        <is>
          <t>Rock Slide</t>
        </is>
      </c>
      <c r="J3325" s="46" t="n"/>
      <c r="K3325" s="66" t="inlineStr">
        <is>
          <t>Gyro Ball</t>
        </is>
      </c>
      <c r="L3325" s="46" t="n"/>
    </row>
    <row r="3327" ht="20" customHeight="1">
      <c r="B3327" s="40" t="inlineStr">
        <is>
          <t>Hiker</t>
        </is>
      </c>
      <c r="C3327" s="41" t="n"/>
      <c r="D3327" s="41" t="n"/>
      <c r="E3327" s="42" t="inlineStr">
        <is>
          <t>Hiker Trent (Rematch 2)</t>
        </is>
      </c>
      <c r="F3327" s="41" t="n"/>
      <c r="G3327" s="41" t="n"/>
      <c r="H3327" s="41" t="n"/>
      <c r="I3327" s="41" t="n"/>
      <c r="J3327" s="41" t="n"/>
      <c r="K3327" s="41" t="n"/>
      <c r="L3327" s="41" t="n"/>
      <c r="M3327" s="41" t="n"/>
      <c r="N3327" s="41" t="n"/>
      <c r="O3327" s="41" t="n"/>
      <c r="P3327" s="41" t="n"/>
      <c r="Q3327" s="41" t="n"/>
    </row>
    <row r="3328" ht="69" customHeight="1">
      <c r="E3328" s="43">
        <f>IFERROR(_xlfn.IMAGE("https://play.pokemonshowdown.com/sprites/gen5/geodude.png"),"")</f>
        <v/>
      </c>
      <c r="G3328" s="43">
        <f>IFERROR(_xlfn.IMAGE("https://play.pokemonshowdown.com/sprites/gen5/geodude.png"),"")</f>
        <v/>
      </c>
      <c r="I3328" s="43">
        <f>IFERROR(_xlfn.IMAGE("https://play.pokemonshowdown.com/sprites/gen5/graveler.png"),"")</f>
        <v/>
      </c>
      <c r="K3328" s="43">
        <f>IFERROR(_xlfn.IMAGE("https://play.pokemonshowdown.com/sprites/gen5/graveler.png"),"")</f>
        <v/>
      </c>
    </row>
    <row r="3329">
      <c r="E3329" s="45" t="inlineStr">
        <is>
          <t>Lv 27 Geodude</t>
        </is>
      </c>
      <c r="F3329" s="46" t="n"/>
      <c r="G3329" s="45" t="inlineStr">
        <is>
          <t>Lv 27 Geodude</t>
        </is>
      </c>
      <c r="H3329" s="46" t="n"/>
      <c r="I3329" s="45" t="inlineStr">
        <is>
          <t>Lv 27 Graveler</t>
        </is>
      </c>
      <c r="J3329" s="46" t="n"/>
      <c r="K3329" s="45" t="inlineStr">
        <is>
          <t>Lv 27 Graveler</t>
        </is>
      </c>
      <c r="L3329" s="46" t="n"/>
      <c r="Q3329" s="47" t="inlineStr">
        <is>
          <t>Pokémon</t>
        </is>
      </c>
    </row>
    <row r="3330">
      <c r="E3330" s="48" t="inlineStr">
        <is>
          <t>Adamant</t>
        </is>
      </c>
      <c r="F3330" s="48" t="inlineStr">
        <is>
          <t>Rock Head</t>
        </is>
      </c>
      <c r="G3330" s="48" t="inlineStr">
        <is>
          <t>Adamant</t>
        </is>
      </c>
      <c r="H3330" s="48" t="inlineStr">
        <is>
          <t>Rock Head</t>
        </is>
      </c>
      <c r="I3330" s="48" t="inlineStr">
        <is>
          <t>Adamant</t>
        </is>
      </c>
      <c r="J3330" s="48" t="inlineStr">
        <is>
          <t>Rock Head</t>
        </is>
      </c>
      <c r="K3330" s="48" t="inlineStr">
        <is>
          <t>Adamant</t>
        </is>
      </c>
      <c r="L3330" s="48" t="inlineStr">
        <is>
          <t>Rock Head</t>
        </is>
      </c>
      <c r="Q3330" s="47" t="inlineStr">
        <is>
          <t>Nature / Ability</t>
        </is>
      </c>
    </row>
    <row r="3331">
      <c r="B3331" s="47" t="inlineStr">
        <is>
          <t>AI Flags:</t>
        </is>
      </c>
      <c r="E3331" s="49" t="inlineStr">
        <is>
          <t>(None)</t>
        </is>
      </c>
      <c r="F3331" s="46" t="n"/>
      <c r="G3331" s="49" t="inlineStr">
        <is>
          <t>(None)</t>
        </is>
      </c>
      <c r="H3331" s="46" t="n"/>
      <c r="I3331" s="49" t="inlineStr">
        <is>
          <t>(None)</t>
        </is>
      </c>
      <c r="J3331" s="46" t="n"/>
      <c r="K3331" s="49" t="inlineStr">
        <is>
          <t>(None)</t>
        </is>
      </c>
      <c r="L3331" s="46" t="n"/>
      <c r="Q3331" s="47" t="inlineStr">
        <is>
          <t>Item</t>
        </is>
      </c>
    </row>
    <row r="3332">
      <c r="B3332" s="44" t="inlineStr">
        <is>
          <t>Smart Trainer</t>
        </is>
      </c>
      <c r="E3332" s="51" t="inlineStr">
        <is>
          <t>Self Destruct</t>
        </is>
      </c>
      <c r="F3332" s="46" t="n"/>
      <c r="G3332" s="51" t="inlineStr">
        <is>
          <t>Self Destruct</t>
        </is>
      </c>
      <c r="H3332" s="46" t="n"/>
      <c r="I3332" s="51" t="inlineStr">
        <is>
          <t>Self Destruct</t>
        </is>
      </c>
      <c r="J3332" s="46" t="n"/>
      <c r="K3332" s="51" t="inlineStr">
        <is>
          <t>Self Destruct</t>
        </is>
      </c>
      <c r="L3332" s="46" t="n"/>
      <c r="Q3332" s="47" t="inlineStr">
        <is>
          <t>Moves</t>
        </is>
      </c>
    </row>
    <row r="3333">
      <c r="E3333" s="53" t="inlineStr">
        <is>
          <t>Dig</t>
        </is>
      </c>
      <c r="F3333" s="46" t="n"/>
      <c r="G3333" s="53" t="inlineStr">
        <is>
          <t>Dig</t>
        </is>
      </c>
      <c r="H3333" s="46" t="n"/>
      <c r="I3333" s="51" t="inlineStr">
        <is>
          <t>Double Edge</t>
        </is>
      </c>
      <c r="J3333" s="46" t="n"/>
      <c r="K3333" s="51" t="inlineStr">
        <is>
          <t>Double Edge</t>
        </is>
      </c>
      <c r="L3333" s="46" t="n"/>
    </row>
    <row r="3334">
      <c r="E3334" s="62" t="inlineStr">
        <is>
          <t>Rock Slide</t>
        </is>
      </c>
      <c r="F3334" s="46" t="n"/>
      <c r="G3334" s="62" t="inlineStr">
        <is>
          <t>Rock Slide</t>
        </is>
      </c>
      <c r="H3334" s="46" t="n"/>
      <c r="I3334" s="66" t="inlineStr">
        <is>
          <t>Gyro Ball</t>
        </is>
      </c>
      <c r="J3334" s="46" t="n"/>
      <c r="K3334" s="66" t="inlineStr">
        <is>
          <t>Gyro Ball</t>
        </is>
      </c>
      <c r="L3334" s="46" t="n"/>
    </row>
    <row r="3335">
      <c r="E3335" s="58" t="inlineStr">
        <is>
          <t>Fire Punch</t>
        </is>
      </c>
      <c r="F3335" s="46" t="n"/>
      <c r="G3335" s="58" t="inlineStr">
        <is>
          <t>Fire Punch</t>
        </is>
      </c>
      <c r="H3335" s="46" t="n"/>
      <c r="I3335" s="62" t="inlineStr">
        <is>
          <t>Rock Blast</t>
        </is>
      </c>
      <c r="J3335" s="46" t="n"/>
      <c r="K3335" s="62" t="inlineStr">
        <is>
          <t>Rock Blast</t>
        </is>
      </c>
      <c r="L3335" s="46" t="n"/>
    </row>
    <row r="3337" ht="20" customHeight="1">
      <c r="B3337" s="40" t="inlineStr">
        <is>
          <t>Hiker</t>
        </is>
      </c>
      <c r="C3337" s="41" t="n"/>
      <c r="D3337" s="41" t="n"/>
      <c r="E3337" s="42" t="inlineStr">
        <is>
          <t>Hiker Trent (Rematch 3)</t>
        </is>
      </c>
      <c r="F3337" s="41" t="n"/>
      <c r="G3337" s="41" t="n"/>
      <c r="H3337" s="41" t="n"/>
      <c r="I3337" s="41" t="n"/>
      <c r="J3337" s="41" t="n"/>
      <c r="K3337" s="41" t="n"/>
      <c r="L3337" s="41" t="n"/>
      <c r="M3337" s="41" t="n"/>
      <c r="N3337" s="41" t="n"/>
      <c r="O3337" s="41" t="n"/>
      <c r="P3337" s="41" t="n"/>
      <c r="Q3337" s="41" t="n"/>
    </row>
    <row r="3338" ht="69" customHeight="1">
      <c r="E3338" s="43">
        <f>IFERROR(_xlfn.IMAGE("https://play.pokemonshowdown.com/sprites/gen5/geodude.png"),"")</f>
        <v/>
      </c>
      <c r="G3338" s="43">
        <f>IFERROR(_xlfn.IMAGE("https://play.pokemonshowdown.com/sprites/gen5/graveler.png"),"")</f>
        <v/>
      </c>
      <c r="I3338" s="43">
        <f>IFERROR(_xlfn.IMAGE("https://play.pokemonshowdown.com/sprites/gen5/graveler.png"),"")</f>
        <v/>
      </c>
      <c r="K3338" s="43">
        <f>IFERROR(_xlfn.IMAGE("https://play.pokemonshowdown.com/sprites/gen5/graveler.png"),"")</f>
        <v/>
      </c>
    </row>
    <row r="3339">
      <c r="E3339" s="45" t="inlineStr">
        <is>
          <t>Lv 30 Geodude</t>
        </is>
      </c>
      <c r="F3339" s="46" t="n"/>
      <c r="G3339" s="45" t="inlineStr">
        <is>
          <t>Lv 30 Graveler</t>
        </is>
      </c>
      <c r="H3339" s="46" t="n"/>
      <c r="I3339" s="45" t="inlineStr">
        <is>
          <t>Lv 30 Graveler</t>
        </is>
      </c>
      <c r="J3339" s="46" t="n"/>
      <c r="K3339" s="45" t="inlineStr">
        <is>
          <t>Lv 30 Graveler</t>
        </is>
      </c>
      <c r="L3339" s="46" t="n"/>
      <c r="Q3339" s="47" t="inlineStr">
        <is>
          <t>Pokémon</t>
        </is>
      </c>
    </row>
    <row r="3340">
      <c r="E3340" s="48" t="inlineStr">
        <is>
          <t>Adamant</t>
        </is>
      </c>
      <c r="F3340" s="48" t="inlineStr">
        <is>
          <t>Rock Head</t>
        </is>
      </c>
      <c r="G3340" s="48" t="inlineStr">
        <is>
          <t>Adamant</t>
        </is>
      </c>
      <c r="H3340" s="48" t="inlineStr">
        <is>
          <t>Rock Head</t>
        </is>
      </c>
      <c r="I3340" s="48" t="inlineStr">
        <is>
          <t>Adamant</t>
        </is>
      </c>
      <c r="J3340" s="48" t="inlineStr">
        <is>
          <t>Rock Head</t>
        </is>
      </c>
      <c r="K3340" s="48" t="inlineStr">
        <is>
          <t>Adamant</t>
        </is>
      </c>
      <c r="L3340" s="48" t="inlineStr">
        <is>
          <t>Rock Head</t>
        </is>
      </c>
      <c r="Q3340" s="47" t="inlineStr">
        <is>
          <t>Nature / Ability</t>
        </is>
      </c>
    </row>
    <row r="3341">
      <c r="B3341" s="47" t="inlineStr">
        <is>
          <t>AI Flags:</t>
        </is>
      </c>
      <c r="E3341" s="49" t="inlineStr">
        <is>
          <t>(None)</t>
        </is>
      </c>
      <c r="F3341" s="46" t="n"/>
      <c r="G3341" s="49" t="inlineStr">
        <is>
          <t>(None)</t>
        </is>
      </c>
      <c r="H3341" s="46" t="n"/>
      <c r="I3341" s="49" t="inlineStr">
        <is>
          <t>(None)</t>
        </is>
      </c>
      <c r="J3341" s="46" t="n"/>
      <c r="K3341" s="49" t="inlineStr">
        <is>
          <t>(None)</t>
        </is>
      </c>
      <c r="L3341" s="46" t="n"/>
      <c r="Q3341" s="47" t="inlineStr">
        <is>
          <t>Item</t>
        </is>
      </c>
    </row>
    <row r="3342">
      <c r="B3342" s="44" t="inlineStr">
        <is>
          <t>Smart Trainer</t>
        </is>
      </c>
      <c r="E3342" s="53" t="inlineStr">
        <is>
          <t>Dig</t>
        </is>
      </c>
      <c r="F3342" s="46" t="n"/>
      <c r="G3342" s="51" t="inlineStr">
        <is>
          <t>Self Destruct</t>
        </is>
      </c>
      <c r="H3342" s="46" t="n"/>
      <c r="I3342" s="51" t="inlineStr">
        <is>
          <t>Self Destruct</t>
        </is>
      </c>
      <c r="J3342" s="46" t="n"/>
      <c r="K3342" s="51" t="inlineStr">
        <is>
          <t>Self Destruct</t>
        </is>
      </c>
      <c r="L3342" s="46" t="n"/>
      <c r="Q3342" s="47" t="inlineStr">
        <is>
          <t>Moves</t>
        </is>
      </c>
    </row>
    <row r="3343">
      <c r="E3343" s="62" t="inlineStr">
        <is>
          <t>Rock Slide</t>
        </is>
      </c>
      <c r="F3343" s="46" t="n"/>
      <c r="G3343" s="51" t="inlineStr">
        <is>
          <t>Double Edge</t>
        </is>
      </c>
      <c r="H3343" s="46" t="n"/>
      <c r="I3343" s="51" t="inlineStr">
        <is>
          <t>Double Edge</t>
        </is>
      </c>
      <c r="J3343" s="46" t="n"/>
      <c r="K3343" s="51" t="inlineStr">
        <is>
          <t>Double Edge</t>
        </is>
      </c>
      <c r="L3343" s="46" t="n"/>
    </row>
    <row r="3344">
      <c r="E3344" s="58" t="inlineStr">
        <is>
          <t>Fire Punch</t>
        </is>
      </c>
      <c r="F3344" s="46" t="n"/>
      <c r="G3344" s="66" t="inlineStr">
        <is>
          <t>Gyro Ball</t>
        </is>
      </c>
      <c r="H3344" s="46" t="n"/>
      <c r="I3344" s="66" t="inlineStr">
        <is>
          <t>Gyro Ball</t>
        </is>
      </c>
      <c r="J3344" s="46" t="n"/>
      <c r="K3344" s="66" t="inlineStr">
        <is>
          <t>Gyro Ball</t>
        </is>
      </c>
      <c r="L3344" s="46" t="n"/>
    </row>
    <row r="3345">
      <c r="E3345" s="51" t="inlineStr">
        <is>
          <t>Explosion</t>
        </is>
      </c>
      <c r="F3345" s="46" t="n"/>
      <c r="G3345" s="62" t="inlineStr">
        <is>
          <t>Rock Blast</t>
        </is>
      </c>
      <c r="H3345" s="46" t="n"/>
      <c r="I3345" s="62" t="inlineStr">
        <is>
          <t>Rock Blast</t>
        </is>
      </c>
      <c r="J3345" s="46" t="n"/>
      <c r="K3345" s="62" t="inlineStr">
        <is>
          <t>Rock Blast</t>
        </is>
      </c>
      <c r="L3345" s="46" t="n"/>
    </row>
    <row r="3347" ht="20" customHeight="1">
      <c r="B3347" s="40" t="inlineStr">
        <is>
          <t>Hiker</t>
        </is>
      </c>
      <c r="C3347" s="41" t="n"/>
      <c r="D3347" s="41" t="n"/>
      <c r="E3347" s="42" t="inlineStr">
        <is>
          <t>Hiker Trent (Rematch 4)</t>
        </is>
      </c>
      <c r="F3347" s="41" t="n"/>
      <c r="G3347" s="41" t="n"/>
      <c r="H3347" s="41" t="n"/>
      <c r="I3347" s="41" t="n"/>
      <c r="J3347" s="41" t="n"/>
      <c r="K3347" s="41" t="n"/>
      <c r="L3347" s="41" t="n"/>
      <c r="M3347" s="41" t="n"/>
      <c r="N3347" s="41" t="n"/>
      <c r="O3347" s="41" t="n"/>
      <c r="P3347" s="41" t="n"/>
      <c r="Q3347" s="41" t="n"/>
    </row>
    <row r="3348" ht="69" customHeight="1">
      <c r="E3348" s="43">
        <f>IFERROR(_xlfn.IMAGE("https://play.pokemonshowdown.com/sprites/gen5/graveler.png"),"")</f>
        <v/>
      </c>
      <c r="G3348" s="43">
        <f>IFERROR(_xlfn.IMAGE("https://play.pokemonshowdown.com/sprites/gen5/graveler.png"),"")</f>
        <v/>
      </c>
      <c r="I3348" s="43">
        <f>IFERROR(_xlfn.IMAGE("https://play.pokemonshowdown.com/sprites/gen5/graveler.png"),"")</f>
        <v/>
      </c>
      <c r="K3348" s="43">
        <f>IFERROR(_xlfn.IMAGE("https://play.pokemonshowdown.com/sprites/gen5/golem.png"),"")</f>
        <v/>
      </c>
    </row>
    <row r="3349">
      <c r="E3349" s="45" t="inlineStr">
        <is>
          <t>Lv 33 Graveler</t>
        </is>
      </c>
      <c r="F3349" s="46" t="n"/>
      <c r="G3349" s="45" t="inlineStr">
        <is>
          <t>Lv 33 Graveler</t>
        </is>
      </c>
      <c r="H3349" s="46" t="n"/>
      <c r="I3349" s="45" t="inlineStr">
        <is>
          <t>Lv 33 Graveler</t>
        </is>
      </c>
      <c r="J3349" s="46" t="n"/>
      <c r="K3349" s="45" t="inlineStr">
        <is>
          <t>Lv 33 Golem</t>
        </is>
      </c>
      <c r="L3349" s="46" t="n"/>
      <c r="Q3349" s="47" t="inlineStr">
        <is>
          <t>Pokémon</t>
        </is>
      </c>
    </row>
    <row r="3350">
      <c r="E3350" s="48" t="inlineStr">
        <is>
          <t>Adamant</t>
        </is>
      </c>
      <c r="F3350" s="48" t="inlineStr">
        <is>
          <t>Rock Head</t>
        </is>
      </c>
      <c r="G3350" s="48" t="inlineStr">
        <is>
          <t>Adamant</t>
        </is>
      </c>
      <c r="H3350" s="48" t="inlineStr">
        <is>
          <t>Rock Head</t>
        </is>
      </c>
      <c r="I3350" s="48" t="inlineStr">
        <is>
          <t>Adamant</t>
        </is>
      </c>
      <c r="J3350" s="48" t="inlineStr">
        <is>
          <t>Rock Head</t>
        </is>
      </c>
      <c r="K3350" s="48" t="inlineStr">
        <is>
          <t>Adamant</t>
        </is>
      </c>
      <c r="L3350" s="48" t="inlineStr">
        <is>
          <t>Shell Armor</t>
        </is>
      </c>
      <c r="Q3350" s="47" t="inlineStr">
        <is>
          <t>Nature / Ability</t>
        </is>
      </c>
    </row>
    <row r="3351">
      <c r="B3351" s="47" t="inlineStr">
        <is>
          <t>AI Flags:</t>
        </is>
      </c>
      <c r="E3351" s="49" t="inlineStr">
        <is>
          <t>(None)</t>
        </is>
      </c>
      <c r="F3351" s="46" t="n"/>
      <c r="G3351" s="49" t="inlineStr">
        <is>
          <t>(None)</t>
        </is>
      </c>
      <c r="H3351" s="46" t="n"/>
      <c r="I3351" s="49" t="inlineStr">
        <is>
          <t>(None)</t>
        </is>
      </c>
      <c r="J3351" s="46" t="n"/>
      <c r="K3351" s="49" t="inlineStr">
        <is>
          <t>(None)</t>
        </is>
      </c>
      <c r="L3351" s="46" t="n"/>
      <c r="Q3351" s="47" t="inlineStr">
        <is>
          <t>Item</t>
        </is>
      </c>
    </row>
    <row r="3352">
      <c r="B3352" s="44" t="inlineStr">
        <is>
          <t>Smart Trainer</t>
        </is>
      </c>
      <c r="E3352" s="51" t="inlineStr">
        <is>
          <t>Double Edge</t>
        </is>
      </c>
      <c r="F3352" s="46" t="n"/>
      <c r="G3352" s="51" t="inlineStr">
        <is>
          <t>Double Edge</t>
        </is>
      </c>
      <c r="H3352" s="46" t="n"/>
      <c r="I3352" s="51" t="inlineStr">
        <is>
          <t>Double Edge</t>
        </is>
      </c>
      <c r="J3352" s="46" t="n"/>
      <c r="K3352" s="66" t="inlineStr">
        <is>
          <t>Gyro Ball</t>
        </is>
      </c>
      <c r="L3352" s="46" t="n"/>
      <c r="Q3352" s="47" t="inlineStr">
        <is>
          <t>Moves</t>
        </is>
      </c>
    </row>
    <row r="3353">
      <c r="E3353" s="66" t="inlineStr">
        <is>
          <t>Gyro Ball</t>
        </is>
      </c>
      <c r="F3353" s="46" t="n"/>
      <c r="G3353" s="66" t="inlineStr">
        <is>
          <t>Gyro Ball</t>
        </is>
      </c>
      <c r="H3353" s="46" t="n"/>
      <c r="I3353" s="66" t="inlineStr">
        <is>
          <t>Gyro Ball</t>
        </is>
      </c>
      <c r="J3353" s="46" t="n"/>
      <c r="K3353" s="62" t="inlineStr">
        <is>
          <t>Rollout</t>
        </is>
      </c>
      <c r="L3353" s="46" t="n"/>
    </row>
    <row r="3354">
      <c r="E3354" s="62" t="inlineStr">
        <is>
          <t>Rock Blast</t>
        </is>
      </c>
      <c r="F3354" s="46" t="n"/>
      <c r="G3354" s="62" t="inlineStr">
        <is>
          <t>Rock Blast</t>
        </is>
      </c>
      <c r="H3354" s="46" t="n"/>
      <c r="I3354" s="62" t="inlineStr">
        <is>
          <t>Rock Blast</t>
        </is>
      </c>
      <c r="J3354" s="46" t="n"/>
      <c r="K3354" s="51" t="inlineStr">
        <is>
          <t>Double Edge</t>
        </is>
      </c>
      <c r="L3354" s="46" t="n"/>
    </row>
    <row r="3355">
      <c r="E3355" s="51" t="inlineStr">
        <is>
          <t>Explosion</t>
        </is>
      </c>
      <c r="F3355" s="46" t="n"/>
      <c r="G3355" s="51" t="inlineStr">
        <is>
          <t>Explosion</t>
        </is>
      </c>
      <c r="H3355" s="46" t="n"/>
      <c r="I3355" s="51" t="inlineStr">
        <is>
          <t>Explosion</t>
        </is>
      </c>
      <c r="J3355" s="46" t="n"/>
      <c r="K3355" s="51" t="inlineStr">
        <is>
          <t>Explosion</t>
        </is>
      </c>
      <c r="L3355" s="46" t="n"/>
    </row>
    <row r="3357" ht="20" customHeight="1">
      <c r="B3357" s="40" t="inlineStr">
        <is>
          <t>Dome Ace</t>
        </is>
      </c>
      <c r="C3357" s="41" t="n"/>
      <c r="D3357" s="41" t="n"/>
      <c r="E3357" s="42" t="inlineStr">
        <is>
          <t>Dome Ace Tucker</t>
        </is>
      </c>
      <c r="F3357" s="41" t="n"/>
      <c r="G3357" s="41" t="n"/>
      <c r="H3357" s="41" t="n"/>
      <c r="I3357" s="41" t="n"/>
      <c r="J3357" s="41" t="n"/>
      <c r="K3357" s="41" t="n"/>
      <c r="L3357" s="41" t="n"/>
      <c r="M3357" s="41" t="n"/>
      <c r="N3357" s="41" t="n"/>
      <c r="O3357" s="41" t="n"/>
      <c r="P3357" s="41" t="n"/>
      <c r="Q3357" s="41" t="n"/>
    </row>
    <row r="3358" ht="69" customHeight="1">
      <c r="E3358" s="43">
        <f>IFERROR(_xlfn.IMAGE("https://play.pokemonshowdown.com/sprites/gen5/beldum.png"),"")</f>
        <v/>
      </c>
    </row>
    <row r="3359">
      <c r="E3359" s="45" t="inlineStr">
        <is>
          <t>Lv 5 Beldum</t>
        </is>
      </c>
      <c r="F3359" s="46" t="n"/>
      <c r="Q3359" s="47" t="inlineStr">
        <is>
          <t>Pokémon</t>
        </is>
      </c>
    </row>
    <row r="3360">
      <c r="E3360" s="48" t="inlineStr">
        <is>
          <t>Adamant</t>
        </is>
      </c>
      <c r="F3360" s="48" t="inlineStr">
        <is>
          <t>Clear Body</t>
        </is>
      </c>
      <c r="Q3360" s="47" t="inlineStr">
        <is>
          <t>Nature / Ability</t>
        </is>
      </c>
    </row>
    <row r="3361">
      <c r="B3361" s="47" t="inlineStr">
        <is>
          <t>AI Flags:</t>
        </is>
      </c>
      <c r="E3361" s="49" t="inlineStr">
        <is>
          <t>(None)</t>
        </is>
      </c>
      <c r="F3361" s="46" t="n"/>
      <c r="Q3361" s="47" t="inlineStr">
        <is>
          <t>Item</t>
        </is>
      </c>
    </row>
    <row r="3362">
      <c r="B3362" s="44" t="inlineStr">
        <is>
          <t>Smart Trainer</t>
        </is>
      </c>
      <c r="E3362" s="51" t="inlineStr">
        <is>
          <t>Take Down</t>
        </is>
      </c>
      <c r="F3362" s="46" t="n"/>
      <c r="Q3362" s="47" t="inlineStr">
        <is>
          <t>Moves</t>
        </is>
      </c>
    </row>
    <row r="3363">
      <c r="E3363" s="56" t="inlineStr">
        <is>
          <t>-</t>
        </is>
      </c>
      <c r="F3363" s="46" t="n"/>
    </row>
    <row r="3364">
      <c r="E3364" s="56" t="inlineStr">
        <is>
          <t>-</t>
        </is>
      </c>
      <c r="F3364" s="46" t="n"/>
    </row>
    <row r="3365">
      <c r="E3365" s="56" t="inlineStr">
        <is>
          <t>-</t>
        </is>
      </c>
      <c r="F3365" s="46" t="n"/>
    </row>
    <row r="3367" ht="20" customHeight="1">
      <c r="B3367" s="40" t="inlineStr">
        <is>
          <t>Hex Maniac</t>
        </is>
      </c>
      <c r="C3367" s="41" t="n"/>
      <c r="D3367" s="41" t="n"/>
      <c r="E3367" s="42" t="inlineStr">
        <is>
          <t>Hex Maniac Valerie (Rematch 1)</t>
        </is>
      </c>
      <c r="F3367" s="41" t="n"/>
      <c r="G3367" s="41" t="n"/>
      <c r="H3367" s="41" t="n"/>
      <c r="I3367" s="41" t="n"/>
      <c r="J3367" s="41" t="n"/>
      <c r="K3367" s="41" t="n"/>
      <c r="L3367" s="41" t="n"/>
      <c r="M3367" s="41" t="n"/>
      <c r="N3367" s="41" t="n"/>
      <c r="O3367" s="41" t="n"/>
      <c r="P3367" s="41" t="n"/>
      <c r="Q3367" s="41" t="n"/>
    </row>
    <row r="3368" ht="69" customHeight="1">
      <c r="E3368" s="43">
        <f>IFERROR(_xlfn.IMAGE("https://play.pokemonshowdown.com/sprites/gen5/sableye.png"),"")</f>
        <v/>
      </c>
      <c r="G3368" s="43">
        <f>IFERROR(_xlfn.IMAGE("https://play.pokemonshowdown.com/sprites/gen5/spoink.png"),"")</f>
        <v/>
      </c>
    </row>
    <row r="3369">
      <c r="E3369" s="45" t="inlineStr">
        <is>
          <t>Lv 31 Sableye</t>
        </is>
      </c>
      <c r="F3369" s="46" t="n"/>
      <c r="G3369" s="45" t="inlineStr">
        <is>
          <t>Lv 31 Spoink</t>
        </is>
      </c>
      <c r="H3369" s="46" t="n"/>
      <c r="Q3369" s="47" t="inlineStr">
        <is>
          <t>Pokémon</t>
        </is>
      </c>
    </row>
    <row r="3370">
      <c r="E3370" s="48" t="inlineStr">
        <is>
          <t>Adamant</t>
        </is>
      </c>
      <c r="F3370" s="48" t="inlineStr">
        <is>
          <t>Clear Body</t>
        </is>
      </c>
      <c r="G3370" s="48" t="inlineStr">
        <is>
          <t>Modest</t>
        </is>
      </c>
      <c r="H3370" s="48" t="inlineStr">
        <is>
          <t>Thick Fat</t>
        </is>
      </c>
      <c r="Q3370" s="47" t="inlineStr">
        <is>
          <t>Nature / Ability</t>
        </is>
      </c>
    </row>
    <row r="3371">
      <c r="B3371" s="47" t="inlineStr">
        <is>
          <t>AI Flags:</t>
        </is>
      </c>
      <c r="E3371" s="49" t="inlineStr">
        <is>
          <t>(None)</t>
        </is>
      </c>
      <c r="F3371" s="46" t="n"/>
      <c r="G3371" s="49" t="inlineStr">
        <is>
          <t>(None)</t>
        </is>
      </c>
      <c r="H3371" s="46" t="n"/>
      <c r="Q3371" s="47" t="inlineStr">
        <is>
          <t>Item</t>
        </is>
      </c>
    </row>
    <row r="3372">
      <c r="B3372" s="44" t="inlineStr">
        <is>
          <t>Smart Trainer</t>
        </is>
      </c>
      <c r="E3372" s="51" t="inlineStr">
        <is>
          <t>Fake Out</t>
        </is>
      </c>
      <c r="F3372" s="46" t="n"/>
      <c r="G3372" s="60" t="inlineStr">
        <is>
          <t>Bounce</t>
        </is>
      </c>
      <c r="H3372" s="46" t="n"/>
      <c r="Q3372" s="47" t="inlineStr">
        <is>
          <t>Moves</t>
        </is>
      </c>
    </row>
    <row r="3373">
      <c r="E3373" s="65" t="inlineStr">
        <is>
          <t>Brick Break</t>
        </is>
      </c>
      <c r="F3373" s="46" t="n"/>
      <c r="G3373" s="63" t="inlineStr">
        <is>
          <t>Zen Headbutt</t>
        </is>
      </c>
      <c r="H3373" s="46" t="n"/>
    </row>
    <row r="3374">
      <c r="E3374" s="67" t="inlineStr">
        <is>
          <t>Shadow Sneak</t>
        </is>
      </c>
      <c r="F3374" s="46" t="n"/>
      <c r="G3374" s="54" t="inlineStr">
        <is>
          <t>Signal Beam</t>
        </is>
      </c>
      <c r="H3374" s="46" t="n"/>
    </row>
    <row r="3375">
      <c r="E3375" s="63" t="inlineStr">
        <is>
          <t>Teleport</t>
        </is>
      </c>
      <c r="F3375" s="46" t="n"/>
      <c r="G3375" s="63" t="inlineStr">
        <is>
          <t>Extrasensory</t>
        </is>
      </c>
      <c r="H3375" s="46" t="n"/>
    </row>
    <row r="3377" ht="20" customHeight="1">
      <c r="B3377" s="40" t="inlineStr">
        <is>
          <t>Hex Maniac</t>
        </is>
      </c>
      <c r="C3377" s="41" t="n"/>
      <c r="D3377" s="41" t="n"/>
      <c r="E3377" s="42" t="inlineStr">
        <is>
          <t>Hex Maniac Valerie (Rematch 2)</t>
        </is>
      </c>
      <c r="F3377" s="41" t="n"/>
      <c r="G3377" s="41" t="n"/>
      <c r="H3377" s="41" t="n"/>
      <c r="I3377" s="41" t="n"/>
      <c r="J3377" s="41" t="n"/>
      <c r="K3377" s="41" t="n"/>
      <c r="L3377" s="41" t="n"/>
      <c r="M3377" s="41" t="n"/>
      <c r="N3377" s="41" t="n"/>
      <c r="O3377" s="41" t="n"/>
      <c r="P3377" s="41" t="n"/>
      <c r="Q3377" s="41" t="n"/>
    </row>
    <row r="3378" ht="69" customHeight="1">
      <c r="E3378" s="43">
        <f>IFERROR(_xlfn.IMAGE("https://play.pokemonshowdown.com/sprites/gen5/spoink.png"),"")</f>
        <v/>
      </c>
      <c r="G3378" s="43">
        <f>IFERROR(_xlfn.IMAGE("https://play.pokemonshowdown.com/sprites/gen5/sableye.png"),"")</f>
        <v/>
      </c>
    </row>
    <row r="3379">
      <c r="E3379" s="45" t="inlineStr">
        <is>
          <t>Lv 35 Spoink</t>
        </is>
      </c>
      <c r="F3379" s="46" t="n"/>
      <c r="G3379" s="45" t="inlineStr">
        <is>
          <t>Lv 35 Sableye</t>
        </is>
      </c>
      <c r="H3379" s="46" t="n"/>
      <c r="Q3379" s="47" t="inlineStr">
        <is>
          <t>Pokémon</t>
        </is>
      </c>
    </row>
    <row r="3380">
      <c r="E3380" s="48" t="inlineStr">
        <is>
          <t>Modest</t>
        </is>
      </c>
      <c r="F3380" s="48" t="inlineStr">
        <is>
          <t>Thick Fat</t>
        </is>
      </c>
      <c r="G3380" s="48" t="inlineStr">
        <is>
          <t>Adamant</t>
        </is>
      </c>
      <c r="H3380" s="48" t="inlineStr">
        <is>
          <t>Clear Body</t>
        </is>
      </c>
      <c r="Q3380" s="47" t="inlineStr">
        <is>
          <t>Nature / Ability</t>
        </is>
      </c>
    </row>
    <row r="3381">
      <c r="B3381" s="47" t="inlineStr">
        <is>
          <t>AI Flags:</t>
        </is>
      </c>
      <c r="E3381" s="49" t="inlineStr">
        <is>
          <t>(None)</t>
        </is>
      </c>
      <c r="F3381" s="46" t="n"/>
      <c r="G3381" s="49" t="inlineStr">
        <is>
          <t>(None)</t>
        </is>
      </c>
      <c r="H3381" s="46" t="n"/>
      <c r="Q3381" s="47" t="inlineStr">
        <is>
          <t>Item</t>
        </is>
      </c>
    </row>
    <row r="3382">
      <c r="B3382" s="44" t="inlineStr">
        <is>
          <t>Smart Trainer</t>
        </is>
      </c>
      <c r="E3382" s="63" t="inlineStr">
        <is>
          <t>Zen Headbutt</t>
        </is>
      </c>
      <c r="F3382" s="46" t="n"/>
      <c r="G3382" s="65" t="inlineStr">
        <is>
          <t>Brick Break</t>
        </is>
      </c>
      <c r="H3382" s="46" t="n"/>
      <c r="Q3382" s="47" t="inlineStr">
        <is>
          <t>Moves</t>
        </is>
      </c>
    </row>
    <row r="3383">
      <c r="E3383" s="54" t="inlineStr">
        <is>
          <t>Signal Beam</t>
        </is>
      </c>
      <c r="F3383" s="46" t="n"/>
      <c r="G3383" s="67" t="inlineStr">
        <is>
          <t>Shadow Sneak</t>
        </is>
      </c>
      <c r="H3383" s="46" t="n"/>
    </row>
    <row r="3384">
      <c r="E3384" s="63" t="inlineStr">
        <is>
          <t>Extrasensory</t>
        </is>
      </c>
      <c r="F3384" s="46" t="n"/>
      <c r="G3384" s="63" t="inlineStr">
        <is>
          <t>Teleport</t>
        </is>
      </c>
      <c r="H3384" s="46" t="n"/>
    </row>
    <row r="3385">
      <c r="E3385" s="62" t="inlineStr">
        <is>
          <t>Power Gem</t>
        </is>
      </c>
      <c r="F3385" s="46" t="n"/>
      <c r="G3385" s="63" t="inlineStr">
        <is>
          <t>Zen Headbutt</t>
        </is>
      </c>
      <c r="H3385" s="46" t="n"/>
    </row>
    <row r="3387" ht="20" customHeight="1">
      <c r="B3387" s="40" t="inlineStr">
        <is>
          <t>Hex Maniac</t>
        </is>
      </c>
      <c r="C3387" s="41" t="n"/>
      <c r="D3387" s="41" t="n"/>
      <c r="E3387" s="42" t="inlineStr">
        <is>
          <t>Hex Maniac Valerie (Rematch 3)</t>
        </is>
      </c>
      <c r="F3387" s="41" t="n"/>
      <c r="G3387" s="41" t="n"/>
      <c r="H3387" s="41" t="n"/>
      <c r="I3387" s="41" t="n"/>
      <c r="J3387" s="41" t="n"/>
      <c r="K3387" s="41" t="n"/>
      <c r="L3387" s="41" t="n"/>
      <c r="M3387" s="41" t="n"/>
      <c r="N3387" s="41" t="n"/>
      <c r="O3387" s="41" t="n"/>
      <c r="P3387" s="41" t="n"/>
      <c r="Q3387" s="41" t="n"/>
    </row>
    <row r="3388" ht="69" customHeight="1">
      <c r="E3388" s="43">
        <f>IFERROR(_xlfn.IMAGE("https://play.pokemonshowdown.com/sprites/gen5/spoink.png"),"")</f>
        <v/>
      </c>
      <c r="G3388" s="43">
        <f>IFERROR(_xlfn.IMAGE("https://play.pokemonshowdown.com/sprites/gen5/sableye.png"),"")</f>
        <v/>
      </c>
    </row>
    <row r="3389">
      <c r="E3389" s="45" t="inlineStr">
        <is>
          <t>Lv 40 Spoink</t>
        </is>
      </c>
      <c r="F3389" s="46" t="n"/>
      <c r="G3389" s="45" t="inlineStr">
        <is>
          <t>Lv 40 Sableye</t>
        </is>
      </c>
      <c r="H3389" s="46" t="n"/>
      <c r="Q3389" s="47" t="inlineStr">
        <is>
          <t>Pokémon</t>
        </is>
      </c>
    </row>
    <row r="3390">
      <c r="E3390" s="48" t="inlineStr">
        <is>
          <t>Modest</t>
        </is>
      </c>
      <c r="F3390" s="48" t="inlineStr">
        <is>
          <t>Thick Fat</t>
        </is>
      </c>
      <c r="G3390" s="48" t="inlineStr">
        <is>
          <t>Adamant</t>
        </is>
      </c>
      <c r="H3390" s="48" t="inlineStr">
        <is>
          <t>Clear Body</t>
        </is>
      </c>
      <c r="Q3390" s="47" t="inlineStr">
        <is>
          <t>Nature / Ability</t>
        </is>
      </c>
    </row>
    <row r="3391">
      <c r="B3391" s="47" t="inlineStr">
        <is>
          <t>AI Flags:</t>
        </is>
      </c>
      <c r="E3391" s="49" t="inlineStr">
        <is>
          <t>(None)</t>
        </is>
      </c>
      <c r="F3391" s="46" t="n"/>
      <c r="G3391" s="49" t="inlineStr">
        <is>
          <t>(None)</t>
        </is>
      </c>
      <c r="H3391" s="46" t="n"/>
      <c r="Q3391" s="47" t="inlineStr">
        <is>
          <t>Item</t>
        </is>
      </c>
    </row>
    <row r="3392">
      <c r="B3392" s="44" t="inlineStr">
        <is>
          <t>Smart Trainer</t>
        </is>
      </c>
      <c r="E3392" s="63" t="inlineStr">
        <is>
          <t>Zen Headbutt</t>
        </is>
      </c>
      <c r="F3392" s="46" t="n"/>
      <c r="G3392" s="63" t="inlineStr">
        <is>
          <t>Teleport</t>
        </is>
      </c>
      <c r="H3392" s="46" t="n"/>
      <c r="Q3392" s="47" t="inlineStr">
        <is>
          <t>Moves</t>
        </is>
      </c>
    </row>
    <row r="3393">
      <c r="E3393" s="54" t="inlineStr">
        <is>
          <t>Signal Beam</t>
        </is>
      </c>
      <c r="F3393" s="46" t="n"/>
      <c r="G3393" s="63" t="inlineStr">
        <is>
          <t>Zen Headbutt</t>
        </is>
      </c>
      <c r="H3393" s="46" t="n"/>
    </row>
    <row r="3394">
      <c r="E3394" s="63" t="inlineStr">
        <is>
          <t>Extrasensory</t>
        </is>
      </c>
      <c r="F3394" s="46" t="n"/>
      <c r="G3394" s="50" t="inlineStr">
        <is>
          <t>Punishment</t>
        </is>
      </c>
      <c r="H3394" s="46" t="n"/>
    </row>
    <row r="3395">
      <c r="E3395" s="62" t="inlineStr">
        <is>
          <t>Power Gem</t>
        </is>
      </c>
      <c r="F3395" s="46" t="n"/>
      <c r="G3395" s="67" t="inlineStr">
        <is>
          <t>Shadow Claw</t>
        </is>
      </c>
      <c r="H3395" s="46" t="n"/>
    </row>
    <row r="3397" ht="20" customHeight="1">
      <c r="B3397" s="40" t="inlineStr">
        <is>
          <t>Hex Maniac</t>
        </is>
      </c>
      <c r="C3397" s="41" t="n"/>
      <c r="D3397" s="41" t="n"/>
      <c r="E3397" s="42" t="inlineStr">
        <is>
          <t>Hex Maniac Valerie (Rematch 4)</t>
        </is>
      </c>
      <c r="F3397" s="41" t="n"/>
      <c r="G3397" s="41" t="n"/>
      <c r="H3397" s="41" t="n"/>
      <c r="I3397" s="41" t="n"/>
      <c r="J3397" s="41" t="n"/>
      <c r="K3397" s="41" t="n"/>
      <c r="L3397" s="41" t="n"/>
      <c r="M3397" s="41" t="n"/>
      <c r="N3397" s="41" t="n"/>
      <c r="O3397" s="41" t="n"/>
      <c r="P3397" s="41" t="n"/>
      <c r="Q3397" s="41" t="n"/>
    </row>
    <row r="3398" ht="69" customHeight="1">
      <c r="E3398" s="43">
        <f>IFERROR(_xlfn.IMAGE("https://play.pokemonshowdown.com/sprites/gen5/duskull.png"),"")</f>
        <v/>
      </c>
      <c r="G3398" s="43">
        <f>IFERROR(_xlfn.IMAGE("https://play.pokemonshowdown.com/sprites/gen5/sableye.png"),"")</f>
        <v/>
      </c>
      <c r="I3398" s="43">
        <f>IFERROR(_xlfn.IMAGE("https://play.pokemonshowdown.com/sprites/gen5/grumpig.png"),"")</f>
        <v/>
      </c>
    </row>
    <row r="3399">
      <c r="E3399" s="45" t="inlineStr">
        <is>
          <t>Lv 42 Duskull</t>
        </is>
      </c>
      <c r="F3399" s="46" t="n"/>
      <c r="G3399" s="45" t="inlineStr">
        <is>
          <t>Lv 42 Sableye</t>
        </is>
      </c>
      <c r="H3399" s="46" t="n"/>
      <c r="I3399" s="45" t="inlineStr">
        <is>
          <t>Lv 42 Grumpig</t>
        </is>
      </c>
      <c r="J3399" s="46" t="n"/>
      <c r="Q3399" s="47" t="inlineStr">
        <is>
          <t>Pokémon</t>
        </is>
      </c>
    </row>
    <row r="3400">
      <c r="E3400" s="48" t="inlineStr">
        <is>
          <t>Adamant</t>
        </is>
      </c>
      <c r="F3400" s="48" t="inlineStr">
        <is>
          <t>Levitate</t>
        </is>
      </c>
      <c r="G3400" s="48" t="inlineStr">
        <is>
          <t>Adamant</t>
        </is>
      </c>
      <c r="H3400" s="48" t="inlineStr">
        <is>
          <t>Clear Body</t>
        </is>
      </c>
      <c r="I3400" s="48" t="inlineStr">
        <is>
          <t>Modest</t>
        </is>
      </c>
      <c r="J3400" s="48" t="inlineStr">
        <is>
          <t>Thick Fat</t>
        </is>
      </c>
      <c r="Q3400" s="47" t="inlineStr">
        <is>
          <t>Nature / Ability</t>
        </is>
      </c>
    </row>
    <row r="3401">
      <c r="B3401" s="47" t="inlineStr">
        <is>
          <t>AI Flags:</t>
        </is>
      </c>
      <c r="E3401" s="49" t="inlineStr">
        <is>
          <t>(None)</t>
        </is>
      </c>
      <c r="F3401" s="46" t="n"/>
      <c r="G3401" s="49" t="inlineStr">
        <is>
          <t>(None)</t>
        </is>
      </c>
      <c r="H3401" s="46" t="n"/>
      <c r="I3401" s="49" t="inlineStr">
        <is>
          <t>(None)</t>
        </is>
      </c>
      <c r="J3401" s="46" t="n"/>
      <c r="Q3401" s="47" t="inlineStr">
        <is>
          <t>Item</t>
        </is>
      </c>
    </row>
    <row r="3402">
      <c r="B3402" s="44" t="inlineStr">
        <is>
          <t>Smart Trainer</t>
        </is>
      </c>
      <c r="E3402" s="50" t="inlineStr">
        <is>
          <t>Memento</t>
        </is>
      </c>
      <c r="F3402" s="46" t="n"/>
      <c r="G3402" s="63" t="inlineStr">
        <is>
          <t>Teleport</t>
        </is>
      </c>
      <c r="H3402" s="46" t="n"/>
      <c r="I3402" s="63" t="inlineStr">
        <is>
          <t>Zen Headbutt</t>
        </is>
      </c>
      <c r="J3402" s="46" t="n"/>
      <c r="Q3402" s="47" t="inlineStr">
        <is>
          <t>Moves</t>
        </is>
      </c>
    </row>
    <row r="3403">
      <c r="E3403" s="63" t="inlineStr">
        <is>
          <t>Teleport</t>
        </is>
      </c>
      <c r="F3403" s="46" t="n"/>
      <c r="G3403" s="63" t="inlineStr">
        <is>
          <t>Zen Headbutt</t>
        </is>
      </c>
      <c r="H3403" s="46" t="n"/>
      <c r="I3403" s="54" t="inlineStr">
        <is>
          <t>Signal Beam</t>
        </is>
      </c>
      <c r="J3403" s="46" t="n"/>
    </row>
    <row r="3404">
      <c r="E3404" s="51" t="inlineStr">
        <is>
          <t>Pain Split</t>
        </is>
      </c>
      <c r="F3404" s="46" t="n"/>
      <c r="G3404" s="50" t="inlineStr">
        <is>
          <t>Punishment</t>
        </is>
      </c>
      <c r="H3404" s="46" t="n"/>
      <c r="I3404" s="63" t="inlineStr">
        <is>
          <t>Extrasensory</t>
        </is>
      </c>
      <c r="J3404" s="46" t="n"/>
    </row>
    <row r="3405">
      <c r="E3405" s="65" t="inlineStr">
        <is>
          <t>Aura Sphere</t>
        </is>
      </c>
      <c r="F3405" s="46" t="n"/>
      <c r="G3405" s="67" t="inlineStr">
        <is>
          <t>Shadow Claw</t>
        </is>
      </c>
      <c r="H3405" s="46" t="n"/>
      <c r="I3405" s="62" t="inlineStr">
        <is>
          <t>Power Gem</t>
        </is>
      </c>
      <c r="J3405" s="46" t="n"/>
    </row>
    <row r="3407" ht="20" customHeight="1">
      <c r="B3407" s="40" t="inlineStr">
        <is>
          <t>Rival</t>
        </is>
      </c>
      <c r="C3407" s="41" t="n"/>
      <c r="D3407" s="41" t="n"/>
      <c r="E3407" s="42" t="inlineStr">
        <is>
          <t>Rival Wally (Rematch 2)</t>
        </is>
      </c>
      <c r="F3407" s="41" t="n"/>
      <c r="G3407" s="41" t="n"/>
      <c r="H3407" s="41" t="n"/>
      <c r="I3407" s="41" t="n"/>
      <c r="J3407" s="41" t="n"/>
      <c r="K3407" s="41" t="n"/>
      <c r="L3407" s="41" t="n"/>
      <c r="M3407" s="41" t="n"/>
      <c r="N3407" s="41" t="n"/>
      <c r="O3407" s="41" t="n"/>
      <c r="P3407" s="41" t="n"/>
      <c r="Q3407" s="41" t="n"/>
    </row>
    <row r="3408" ht="69" customHeight="1">
      <c r="E3408" s="43">
        <f>IFERROR(_xlfn.IMAGE("https://play.pokemonshowdown.com/sprites/gen5/altaria.png"),"")</f>
        <v/>
      </c>
      <c r="G3408" s="43">
        <f>IFERROR(_xlfn.IMAGE("https://play.pokemonshowdown.com/sprites/gen5/delcatty.png"),"")</f>
        <v/>
      </c>
      <c r="I3408" s="43">
        <f>IFERROR(_xlfn.IMAGE("https://play.pokemonshowdown.com/sprites/gen5/roselia.png"),"")</f>
        <v/>
      </c>
      <c r="K3408" s="43">
        <f>IFERROR(_xlfn.IMAGE("https://play.pokemonshowdown.com/sprites/gen5/magneton.png"),"")</f>
        <v/>
      </c>
      <c r="M3408" s="43">
        <f>IFERROR(_xlfn.IMAGE("https://play.pokemonshowdown.com/sprites/gen5/gardevoir.png"),"")</f>
        <v/>
      </c>
      <c r="Q3408" s="44" t="inlineStr">
        <is>
          <t>Items: Full Restore / Full Restore</t>
        </is>
      </c>
    </row>
    <row r="3409">
      <c r="E3409" s="45" t="inlineStr">
        <is>
          <t>Lv 50 Altaria</t>
        </is>
      </c>
      <c r="F3409" s="46" t="n"/>
      <c r="G3409" s="45" t="inlineStr">
        <is>
          <t>Lv 49 Delcatty</t>
        </is>
      </c>
      <c r="H3409" s="46" t="n"/>
      <c r="I3409" s="45" t="inlineStr">
        <is>
          <t>Lv 50 Roselia</t>
        </is>
      </c>
      <c r="J3409" s="46" t="n"/>
      <c r="K3409" s="45" t="inlineStr">
        <is>
          <t>Lv 47 Magneton</t>
        </is>
      </c>
      <c r="L3409" s="46" t="n"/>
      <c r="M3409" s="45" t="inlineStr">
        <is>
          <t>Lv 51 Gardevoir</t>
        </is>
      </c>
      <c r="N3409" s="46" t="n"/>
      <c r="Q3409" s="47" t="inlineStr">
        <is>
          <t>Pokémon</t>
        </is>
      </c>
    </row>
    <row r="3410">
      <c r="E3410" s="48" t="inlineStr">
        <is>
          <t>Hasty</t>
        </is>
      </c>
      <c r="F3410" s="48" t="inlineStr">
        <is>
          <t>Serene Grace</t>
        </is>
      </c>
      <c r="G3410" s="48" t="inlineStr">
        <is>
          <t>Jolly</t>
        </is>
      </c>
      <c r="H3410" s="48" t="inlineStr">
        <is>
          <t>Cute Charm</t>
        </is>
      </c>
      <c r="I3410" s="48" t="inlineStr">
        <is>
          <t>Modest</t>
        </is>
      </c>
      <c r="J3410" s="48" t="inlineStr">
        <is>
          <t>Natural Cure</t>
        </is>
      </c>
      <c r="K3410" s="48" t="inlineStr">
        <is>
          <t>Modest</t>
        </is>
      </c>
      <c r="L3410" s="48" t="inlineStr">
        <is>
          <t>Magnet Pull</t>
        </is>
      </c>
      <c r="M3410" s="48" t="inlineStr">
        <is>
          <t>Timid</t>
        </is>
      </c>
      <c r="N3410" s="48" t="inlineStr">
        <is>
          <t>Magic Guard</t>
        </is>
      </c>
      <c r="Q3410" s="47" t="inlineStr">
        <is>
          <t>Nature / Ability</t>
        </is>
      </c>
    </row>
    <row r="3411">
      <c r="B3411" s="47" t="inlineStr">
        <is>
          <t>AI Flags:</t>
        </is>
      </c>
      <c r="E3411" s="49" t="inlineStr">
        <is>
          <t>(None)</t>
        </is>
      </c>
      <c r="F3411" s="46" t="n"/>
      <c r="G3411" s="49" t="inlineStr">
        <is>
          <t>(None)</t>
        </is>
      </c>
      <c r="H3411" s="46" t="n"/>
      <c r="I3411" s="49" t="inlineStr">
        <is>
          <t>(None)</t>
        </is>
      </c>
      <c r="J3411" s="46" t="n"/>
      <c r="K3411" s="49" t="inlineStr">
        <is>
          <t>(None)</t>
        </is>
      </c>
      <c r="L3411" s="46" t="n"/>
      <c r="M3411" s="49" t="inlineStr">
        <is>
          <t>(None)</t>
        </is>
      </c>
      <c r="N3411" s="46" t="n"/>
      <c r="Q3411" s="47" t="inlineStr">
        <is>
          <t>Item</t>
        </is>
      </c>
    </row>
    <row r="3412">
      <c r="B3412" s="44" t="inlineStr">
        <is>
          <t>Smart Trainer</t>
        </is>
      </c>
      <c r="E3412" s="60" t="inlineStr">
        <is>
          <t>Aerial Ace</t>
        </is>
      </c>
      <c r="F3412" s="46" t="n"/>
      <c r="G3412" s="51" t="inlineStr">
        <is>
          <t>Sing</t>
        </is>
      </c>
      <c r="H3412" s="46" t="n"/>
      <c r="I3412" s="59" t="inlineStr">
        <is>
          <t>Magical Leaf</t>
        </is>
      </c>
      <c r="J3412" s="46" t="n"/>
      <c r="K3412" s="51" t="inlineStr">
        <is>
          <t>Supersonic</t>
        </is>
      </c>
      <c r="L3412" s="46" t="n"/>
      <c r="M3412" s="51" t="inlineStr">
        <is>
          <t>Double Team</t>
        </is>
      </c>
      <c r="N3412" s="46" t="n"/>
      <c r="Q3412" s="47" t="inlineStr">
        <is>
          <t>Moves</t>
        </is>
      </c>
    </row>
    <row r="3413">
      <c r="E3413" s="51" t="inlineStr">
        <is>
          <t>Safeguard</t>
        </is>
      </c>
      <c r="F3413" s="46" t="n"/>
      <c r="G3413" s="51" t="inlineStr">
        <is>
          <t>Assist</t>
        </is>
      </c>
      <c r="H3413" s="46" t="n"/>
      <c r="I3413" s="59" t="inlineStr">
        <is>
          <t>Leech Seed</t>
        </is>
      </c>
      <c r="J3413" s="46" t="n"/>
      <c r="K3413" s="52" t="inlineStr">
        <is>
          <t>Thunderbolt</t>
        </is>
      </c>
      <c r="L3413" s="46" t="n"/>
      <c r="M3413" s="63" t="inlineStr">
        <is>
          <t>Calm Mind</t>
        </is>
      </c>
      <c r="N3413" s="46" t="n"/>
    </row>
    <row r="3414">
      <c r="E3414" s="68" t="inlineStr">
        <is>
          <t>Dragon Breath</t>
        </is>
      </c>
      <c r="F3414" s="46" t="n"/>
      <c r="G3414" s="51" t="inlineStr">
        <is>
          <t>Charm</t>
        </is>
      </c>
      <c r="H3414" s="46" t="n"/>
      <c r="I3414" s="59" t="inlineStr">
        <is>
          <t>Giga Drain</t>
        </is>
      </c>
      <c r="J3414" s="46" t="n"/>
      <c r="K3414" s="51" t="inlineStr">
        <is>
          <t>Tri Attack</t>
        </is>
      </c>
      <c r="L3414" s="46" t="n"/>
      <c r="M3414" s="63" t="inlineStr">
        <is>
          <t>Psychic</t>
        </is>
      </c>
      <c r="N3414" s="46" t="n"/>
    </row>
    <row r="3415">
      <c r="E3415" s="68" t="inlineStr">
        <is>
          <t>Dragon Dance</t>
        </is>
      </c>
      <c r="F3415" s="46" t="n"/>
      <c r="G3415" s="50" t="inlineStr">
        <is>
          <t>Feint Attack</t>
        </is>
      </c>
      <c r="H3415" s="46" t="n"/>
      <c r="I3415" s="55" t="inlineStr">
        <is>
          <t>Toxic</t>
        </is>
      </c>
      <c r="J3415" s="46" t="n"/>
      <c r="K3415" s="51" t="inlineStr">
        <is>
          <t>Screech</t>
        </is>
      </c>
      <c r="L3415" s="46" t="n"/>
      <c r="M3415" s="63" t="inlineStr">
        <is>
          <t>Future Sight</t>
        </is>
      </c>
      <c r="N3415" s="46" t="n"/>
    </row>
    <row r="3417" ht="20" customHeight="1">
      <c r="B3417" s="40" t="inlineStr">
        <is>
          <t>Rival</t>
        </is>
      </c>
      <c r="C3417" s="41" t="n"/>
      <c r="D3417" s="41" t="n"/>
      <c r="E3417" s="42" t="inlineStr">
        <is>
          <t>Rival Wally (Rematch 3)</t>
        </is>
      </c>
      <c r="F3417" s="41" t="n"/>
      <c r="G3417" s="41" t="n"/>
      <c r="H3417" s="41" t="n"/>
      <c r="I3417" s="41" t="n"/>
      <c r="J3417" s="41" t="n"/>
      <c r="K3417" s="41" t="n"/>
      <c r="L3417" s="41" t="n"/>
      <c r="M3417" s="41" t="n"/>
      <c r="N3417" s="41" t="n"/>
      <c r="O3417" s="41" t="n"/>
      <c r="P3417" s="41" t="n"/>
      <c r="Q3417" s="41" t="n"/>
    </row>
    <row r="3418" ht="69" customHeight="1">
      <c r="E3418" s="43">
        <f>IFERROR(_xlfn.IMAGE("https://play.pokemonshowdown.com/sprites/gen5/altaria.png"),"")</f>
        <v/>
      </c>
      <c r="G3418" s="43">
        <f>IFERROR(_xlfn.IMAGE("https://play.pokemonshowdown.com/sprites/gen5/delcatty.png"),"")</f>
        <v/>
      </c>
      <c r="I3418" s="43">
        <f>IFERROR(_xlfn.IMAGE("https://play.pokemonshowdown.com/sprites/gen5/roselia.png"),"")</f>
        <v/>
      </c>
      <c r="K3418" s="43">
        <f>IFERROR(_xlfn.IMAGE("https://play.pokemonshowdown.com/sprites/gen5/magneton.png"),"")</f>
        <v/>
      </c>
      <c r="M3418" s="43">
        <f>IFERROR(_xlfn.IMAGE("https://play.pokemonshowdown.com/sprites/gen5/gardevoir.png"),"")</f>
        <v/>
      </c>
      <c r="Q3418" s="44" t="inlineStr">
        <is>
          <t>Items: Full Restore / Full Restore</t>
        </is>
      </c>
    </row>
    <row r="3419">
      <c r="E3419" s="45" t="inlineStr">
        <is>
          <t>Lv 53 Altaria</t>
        </is>
      </c>
      <c r="F3419" s="46" t="n"/>
      <c r="G3419" s="45" t="inlineStr">
        <is>
          <t>Lv 52 Delcatty</t>
        </is>
      </c>
      <c r="H3419" s="46" t="n"/>
      <c r="I3419" s="45" t="inlineStr">
        <is>
          <t>Lv 53 Roselia</t>
        </is>
      </c>
      <c r="J3419" s="46" t="n"/>
      <c r="K3419" s="45" t="inlineStr">
        <is>
          <t>Lv 50 Magneton</t>
        </is>
      </c>
      <c r="L3419" s="46" t="n"/>
      <c r="M3419" s="45" t="inlineStr">
        <is>
          <t>Lv 54 Gardevoir</t>
        </is>
      </c>
      <c r="N3419" s="46" t="n"/>
      <c r="Q3419" s="47" t="inlineStr">
        <is>
          <t>Pokémon</t>
        </is>
      </c>
    </row>
    <row r="3420">
      <c r="E3420" s="48" t="inlineStr">
        <is>
          <t>Hasty</t>
        </is>
      </c>
      <c r="F3420" s="48" t="inlineStr">
        <is>
          <t>Serene Grace</t>
        </is>
      </c>
      <c r="G3420" s="48" t="inlineStr">
        <is>
          <t>Jolly</t>
        </is>
      </c>
      <c r="H3420" s="48" t="inlineStr">
        <is>
          <t>Cute Charm</t>
        </is>
      </c>
      <c r="I3420" s="48" t="inlineStr">
        <is>
          <t>Modest</t>
        </is>
      </c>
      <c r="J3420" s="48" t="inlineStr">
        <is>
          <t>Natural Cure</t>
        </is>
      </c>
      <c r="K3420" s="48" t="inlineStr">
        <is>
          <t>Modest</t>
        </is>
      </c>
      <c r="L3420" s="48" t="inlineStr">
        <is>
          <t>Magnet Pull</t>
        </is>
      </c>
      <c r="M3420" s="48" t="inlineStr">
        <is>
          <t>Timid</t>
        </is>
      </c>
      <c r="N3420" s="48" t="inlineStr">
        <is>
          <t>Magic Guard</t>
        </is>
      </c>
      <c r="Q3420" s="47" t="inlineStr">
        <is>
          <t>Nature / Ability</t>
        </is>
      </c>
    </row>
    <row r="3421">
      <c r="B3421" s="47" t="inlineStr">
        <is>
          <t>AI Flags:</t>
        </is>
      </c>
      <c r="E3421" s="49" t="inlineStr">
        <is>
          <t>(None)</t>
        </is>
      </c>
      <c r="F3421" s="46" t="n"/>
      <c r="G3421" s="49" t="inlineStr">
        <is>
          <t>(None)</t>
        </is>
      </c>
      <c r="H3421" s="46" t="n"/>
      <c r="I3421" s="49" t="inlineStr">
        <is>
          <t>(None)</t>
        </is>
      </c>
      <c r="J3421" s="46" t="n"/>
      <c r="K3421" s="49" t="inlineStr">
        <is>
          <t>(None)</t>
        </is>
      </c>
      <c r="L3421" s="46" t="n"/>
      <c r="M3421" s="49" t="inlineStr">
        <is>
          <t>(None)</t>
        </is>
      </c>
      <c r="N3421" s="46" t="n"/>
      <c r="Q3421" s="47" t="inlineStr">
        <is>
          <t>Item</t>
        </is>
      </c>
    </row>
    <row r="3422">
      <c r="B3422" s="44" t="inlineStr">
        <is>
          <t>Smart Trainer</t>
        </is>
      </c>
      <c r="E3422" s="60" t="inlineStr">
        <is>
          <t>Aerial Ace</t>
        </is>
      </c>
      <c r="F3422" s="46" t="n"/>
      <c r="G3422" s="51" t="inlineStr">
        <is>
          <t>Sing</t>
        </is>
      </c>
      <c r="H3422" s="46" t="n"/>
      <c r="I3422" s="59" t="inlineStr">
        <is>
          <t>Magical Leaf</t>
        </is>
      </c>
      <c r="J3422" s="46" t="n"/>
      <c r="K3422" s="51" t="inlineStr">
        <is>
          <t>Supersonic</t>
        </is>
      </c>
      <c r="L3422" s="46" t="n"/>
      <c r="M3422" s="51" t="inlineStr">
        <is>
          <t>Double Team</t>
        </is>
      </c>
      <c r="N3422" s="46" t="n"/>
      <c r="Q3422" s="47" t="inlineStr">
        <is>
          <t>Moves</t>
        </is>
      </c>
    </row>
    <row r="3423">
      <c r="E3423" s="51" t="inlineStr">
        <is>
          <t>Safeguard</t>
        </is>
      </c>
      <c r="F3423" s="46" t="n"/>
      <c r="G3423" s="51" t="inlineStr">
        <is>
          <t>Assist</t>
        </is>
      </c>
      <c r="H3423" s="46" t="n"/>
      <c r="I3423" s="59" t="inlineStr">
        <is>
          <t>Leech Seed</t>
        </is>
      </c>
      <c r="J3423" s="46" t="n"/>
      <c r="K3423" s="52" t="inlineStr">
        <is>
          <t>Thunderbolt</t>
        </is>
      </c>
      <c r="L3423" s="46" t="n"/>
      <c r="M3423" s="63" t="inlineStr">
        <is>
          <t>Calm Mind</t>
        </is>
      </c>
      <c r="N3423" s="46" t="n"/>
    </row>
    <row r="3424">
      <c r="E3424" s="68" t="inlineStr">
        <is>
          <t>Dragon Breath</t>
        </is>
      </c>
      <c r="F3424" s="46" t="n"/>
      <c r="G3424" s="51" t="inlineStr">
        <is>
          <t>Charm</t>
        </is>
      </c>
      <c r="H3424" s="46" t="n"/>
      <c r="I3424" s="59" t="inlineStr">
        <is>
          <t>Giga Drain</t>
        </is>
      </c>
      <c r="J3424" s="46" t="n"/>
      <c r="K3424" s="51" t="inlineStr">
        <is>
          <t>Tri Attack</t>
        </is>
      </c>
      <c r="L3424" s="46" t="n"/>
      <c r="M3424" s="63" t="inlineStr">
        <is>
          <t>Psychic</t>
        </is>
      </c>
      <c r="N3424" s="46" t="n"/>
    </row>
    <row r="3425">
      <c r="E3425" s="68" t="inlineStr">
        <is>
          <t>Dragon Dance</t>
        </is>
      </c>
      <c r="F3425" s="46" t="n"/>
      <c r="G3425" s="50" t="inlineStr">
        <is>
          <t>Feint Attack</t>
        </is>
      </c>
      <c r="H3425" s="46" t="n"/>
      <c r="I3425" s="55" t="inlineStr">
        <is>
          <t>Toxic</t>
        </is>
      </c>
      <c r="J3425" s="46" t="n"/>
      <c r="K3425" s="51" t="inlineStr">
        <is>
          <t>Screech</t>
        </is>
      </c>
      <c r="L3425" s="46" t="n"/>
      <c r="M3425" s="63" t="inlineStr">
        <is>
          <t>Future Sight</t>
        </is>
      </c>
      <c r="N3425" s="46" t="n"/>
    </row>
    <row r="3427" ht="20" customHeight="1">
      <c r="B3427" s="40" t="inlineStr">
        <is>
          <t>Rival</t>
        </is>
      </c>
      <c r="C3427" s="41" t="n"/>
      <c r="D3427" s="41" t="n"/>
      <c r="E3427" s="42" t="inlineStr">
        <is>
          <t>Rival Wally (Rematch 4)</t>
        </is>
      </c>
      <c r="F3427" s="41" t="n"/>
      <c r="G3427" s="41" t="n"/>
      <c r="H3427" s="41" t="n"/>
      <c r="I3427" s="41" t="n"/>
      <c r="J3427" s="41" t="n"/>
      <c r="K3427" s="41" t="n"/>
      <c r="L3427" s="41" t="n"/>
      <c r="M3427" s="41" t="n"/>
      <c r="N3427" s="41" t="n"/>
      <c r="O3427" s="41" t="n"/>
      <c r="P3427" s="41" t="n"/>
      <c r="Q3427" s="41" t="n"/>
    </row>
    <row r="3428" ht="69" customHeight="1">
      <c r="E3428" s="43">
        <f>IFERROR(_xlfn.IMAGE("https://play.pokemonshowdown.com/sprites/gen5/altaria.png"),"")</f>
        <v/>
      </c>
      <c r="G3428" s="43">
        <f>IFERROR(_xlfn.IMAGE("https://play.pokemonshowdown.com/sprites/gen5/delcatty.png"),"")</f>
        <v/>
      </c>
      <c r="I3428" s="43">
        <f>IFERROR(_xlfn.IMAGE("https://play.pokemonshowdown.com/sprites/gen5/roselia.png"),"")</f>
        <v/>
      </c>
      <c r="K3428" s="43">
        <f>IFERROR(_xlfn.IMAGE("https://play.pokemonshowdown.com/sprites/gen5/magneton.png"),"")</f>
        <v/>
      </c>
      <c r="M3428" s="43">
        <f>IFERROR(_xlfn.IMAGE("https://play.pokemonshowdown.com/sprites/gen5/gardevoir.png"),"")</f>
        <v/>
      </c>
      <c r="Q3428" s="44" t="inlineStr">
        <is>
          <t>Items: Full Restore / Full Restore</t>
        </is>
      </c>
    </row>
    <row r="3429">
      <c r="E3429" s="45" t="inlineStr">
        <is>
          <t>Lv 56 Altaria</t>
        </is>
      </c>
      <c r="F3429" s="46" t="n"/>
      <c r="G3429" s="45" t="inlineStr">
        <is>
          <t>Lv 55 Delcatty</t>
        </is>
      </c>
      <c r="H3429" s="46" t="n"/>
      <c r="I3429" s="45" t="inlineStr">
        <is>
          <t>Lv 56 Roselia</t>
        </is>
      </c>
      <c r="J3429" s="46" t="n"/>
      <c r="K3429" s="45" t="inlineStr">
        <is>
          <t>Lv 53 Magneton</t>
        </is>
      </c>
      <c r="L3429" s="46" t="n"/>
      <c r="M3429" s="45" t="inlineStr">
        <is>
          <t>Lv 57 Gardevoir</t>
        </is>
      </c>
      <c r="N3429" s="46" t="n"/>
      <c r="Q3429" s="47" t="inlineStr">
        <is>
          <t>Pokémon</t>
        </is>
      </c>
    </row>
    <row r="3430">
      <c r="E3430" s="48" t="inlineStr">
        <is>
          <t>Hasty</t>
        </is>
      </c>
      <c r="F3430" s="48" t="inlineStr">
        <is>
          <t>Serene Grace</t>
        </is>
      </c>
      <c r="G3430" s="48" t="inlineStr">
        <is>
          <t>Jolly</t>
        </is>
      </c>
      <c r="H3430" s="48" t="inlineStr">
        <is>
          <t>Cute Charm</t>
        </is>
      </c>
      <c r="I3430" s="48" t="inlineStr">
        <is>
          <t>Modest</t>
        </is>
      </c>
      <c r="J3430" s="48" t="inlineStr">
        <is>
          <t>Natural Cure</t>
        </is>
      </c>
      <c r="K3430" s="48" t="inlineStr">
        <is>
          <t>Modest</t>
        </is>
      </c>
      <c r="L3430" s="48" t="inlineStr">
        <is>
          <t>Magnet Pull</t>
        </is>
      </c>
      <c r="M3430" s="48" t="inlineStr">
        <is>
          <t>Timid</t>
        </is>
      </c>
      <c r="N3430" s="48" t="inlineStr">
        <is>
          <t>Magic Guard</t>
        </is>
      </c>
      <c r="Q3430" s="47" t="inlineStr">
        <is>
          <t>Nature / Ability</t>
        </is>
      </c>
    </row>
    <row r="3431">
      <c r="B3431" s="47" t="inlineStr">
        <is>
          <t>AI Flags:</t>
        </is>
      </c>
      <c r="E3431" s="49" t="inlineStr">
        <is>
          <t>(None)</t>
        </is>
      </c>
      <c r="F3431" s="46" t="n"/>
      <c r="G3431" s="49" t="inlineStr">
        <is>
          <t>(None)</t>
        </is>
      </c>
      <c r="H3431" s="46" t="n"/>
      <c r="I3431" s="49" t="inlineStr">
        <is>
          <t>(None)</t>
        </is>
      </c>
      <c r="J3431" s="46" t="n"/>
      <c r="K3431" s="49" t="inlineStr">
        <is>
          <t>(None)</t>
        </is>
      </c>
      <c r="L3431" s="46" t="n"/>
      <c r="M3431" s="49" t="inlineStr">
        <is>
          <t>(None)</t>
        </is>
      </c>
      <c r="N3431" s="46" t="n"/>
      <c r="Q3431" s="47" t="inlineStr">
        <is>
          <t>Item</t>
        </is>
      </c>
    </row>
    <row r="3432">
      <c r="B3432" s="44" t="inlineStr">
        <is>
          <t>Smart Trainer</t>
        </is>
      </c>
      <c r="E3432" s="60" t="inlineStr">
        <is>
          <t>Aerial Ace</t>
        </is>
      </c>
      <c r="F3432" s="46" t="n"/>
      <c r="G3432" s="51" t="inlineStr">
        <is>
          <t>Sing</t>
        </is>
      </c>
      <c r="H3432" s="46" t="n"/>
      <c r="I3432" s="59" t="inlineStr">
        <is>
          <t>Magical Leaf</t>
        </is>
      </c>
      <c r="J3432" s="46" t="n"/>
      <c r="K3432" s="51" t="inlineStr">
        <is>
          <t>Supersonic</t>
        </is>
      </c>
      <c r="L3432" s="46" t="n"/>
      <c r="M3432" s="51" t="inlineStr">
        <is>
          <t>Double Team</t>
        </is>
      </c>
      <c r="N3432" s="46" t="n"/>
      <c r="Q3432" s="47" t="inlineStr">
        <is>
          <t>Moves</t>
        </is>
      </c>
    </row>
    <row r="3433">
      <c r="E3433" s="51" t="inlineStr">
        <is>
          <t>Safeguard</t>
        </is>
      </c>
      <c r="F3433" s="46" t="n"/>
      <c r="G3433" s="51" t="inlineStr">
        <is>
          <t>Assist</t>
        </is>
      </c>
      <c r="H3433" s="46" t="n"/>
      <c r="I3433" s="59" t="inlineStr">
        <is>
          <t>Leech Seed</t>
        </is>
      </c>
      <c r="J3433" s="46" t="n"/>
      <c r="K3433" s="52" t="inlineStr">
        <is>
          <t>Thunderbolt</t>
        </is>
      </c>
      <c r="L3433" s="46" t="n"/>
      <c r="M3433" s="63" t="inlineStr">
        <is>
          <t>Calm Mind</t>
        </is>
      </c>
      <c r="N3433" s="46" t="n"/>
    </row>
    <row r="3434">
      <c r="E3434" s="68" t="inlineStr">
        <is>
          <t>Dragon Breath</t>
        </is>
      </c>
      <c r="F3434" s="46" t="n"/>
      <c r="G3434" s="51" t="inlineStr">
        <is>
          <t>Charm</t>
        </is>
      </c>
      <c r="H3434" s="46" t="n"/>
      <c r="I3434" s="59" t="inlineStr">
        <is>
          <t>Giga Drain</t>
        </is>
      </c>
      <c r="J3434" s="46" t="n"/>
      <c r="K3434" s="51" t="inlineStr">
        <is>
          <t>Tri Attack</t>
        </is>
      </c>
      <c r="L3434" s="46" t="n"/>
      <c r="M3434" s="63" t="inlineStr">
        <is>
          <t>Psychic</t>
        </is>
      </c>
      <c r="N3434" s="46" t="n"/>
    </row>
    <row r="3435">
      <c r="E3435" s="68" t="inlineStr">
        <is>
          <t>Dragon Dance</t>
        </is>
      </c>
      <c r="F3435" s="46" t="n"/>
      <c r="G3435" s="50" t="inlineStr">
        <is>
          <t>Feint Attack</t>
        </is>
      </c>
      <c r="H3435" s="46" t="n"/>
      <c r="I3435" s="55" t="inlineStr">
        <is>
          <t>Toxic</t>
        </is>
      </c>
      <c r="J3435" s="46" t="n"/>
      <c r="K3435" s="51" t="inlineStr">
        <is>
          <t>Screech</t>
        </is>
      </c>
      <c r="L3435" s="46" t="n"/>
      <c r="M3435" s="63" t="inlineStr">
        <is>
          <t>Future Sight</t>
        </is>
      </c>
      <c r="N3435" s="46" t="n"/>
    </row>
    <row r="3437" ht="20" customHeight="1">
      <c r="B3437" s="40" t="inlineStr">
        <is>
          <t>Gentleman</t>
        </is>
      </c>
      <c r="C3437" s="41" t="n"/>
      <c r="D3437" s="41" t="n"/>
      <c r="E3437" s="42" t="inlineStr">
        <is>
          <t>Gentleman Walter (Rematch 1)</t>
        </is>
      </c>
      <c r="F3437" s="41" t="n"/>
      <c r="G3437" s="41" t="n"/>
      <c r="H3437" s="41" t="n"/>
      <c r="I3437" s="41" t="n"/>
      <c r="J3437" s="41" t="n"/>
      <c r="K3437" s="41" t="n"/>
      <c r="L3437" s="41" t="n"/>
      <c r="M3437" s="41" t="n"/>
      <c r="N3437" s="41" t="n"/>
      <c r="O3437" s="41" t="n"/>
      <c r="P3437" s="41" t="n"/>
      <c r="Q3437" s="41" t="n"/>
    </row>
    <row r="3438" ht="69" customHeight="1">
      <c r="E3438" s="43">
        <f>IFERROR(_xlfn.IMAGE("https://play.pokemonshowdown.com/sprites/gen5/manectric.png"),"")</f>
        <v/>
      </c>
    </row>
    <row r="3439">
      <c r="E3439" s="45" t="inlineStr">
        <is>
          <t>Lv 34 Manectric</t>
        </is>
      </c>
      <c r="F3439" s="46" t="n"/>
      <c r="Q3439" s="47" t="inlineStr">
        <is>
          <t>Pokémon</t>
        </is>
      </c>
    </row>
    <row r="3440">
      <c r="E3440" s="48" t="inlineStr">
        <is>
          <t>Timid</t>
        </is>
      </c>
      <c r="F3440" s="48" t="inlineStr">
        <is>
          <t>Lightning Rod</t>
        </is>
      </c>
      <c r="Q3440" s="47" t="inlineStr">
        <is>
          <t>Nature / Ability</t>
        </is>
      </c>
    </row>
    <row r="3441">
      <c r="B3441" s="47" t="inlineStr">
        <is>
          <t>AI Flags:</t>
        </is>
      </c>
      <c r="E3441" s="49" t="inlineStr">
        <is>
          <t>(None)</t>
        </is>
      </c>
      <c r="F3441" s="46" t="n"/>
      <c r="Q3441" s="47" t="inlineStr">
        <is>
          <t>Item</t>
        </is>
      </c>
    </row>
    <row r="3442">
      <c r="B3442" s="44" t="inlineStr">
        <is>
          <t>Smart Trainer</t>
        </is>
      </c>
      <c r="E3442" s="63" t="inlineStr">
        <is>
          <t>Teleport</t>
        </is>
      </c>
      <c r="F3442" s="46" t="n"/>
      <c r="Q3442" s="47" t="inlineStr">
        <is>
          <t>Moves</t>
        </is>
      </c>
    </row>
    <row r="3443">
      <c r="E3443" s="52" t="inlineStr">
        <is>
          <t>Wild Charge</t>
        </is>
      </c>
      <c r="F3443" s="46" t="n"/>
    </row>
    <row r="3444">
      <c r="E3444" s="50" t="inlineStr">
        <is>
          <t>Crunch</t>
        </is>
      </c>
      <c r="F3444" s="46" t="n"/>
    </row>
    <row r="3445">
      <c r="E3445" s="58" t="inlineStr">
        <is>
          <t>Flame Wheel</t>
        </is>
      </c>
      <c r="F3445" s="46" t="n"/>
    </row>
    <row r="3447" ht="20" customHeight="1">
      <c r="B3447" s="40" t="inlineStr">
        <is>
          <t>Gentleman</t>
        </is>
      </c>
      <c r="C3447" s="41" t="n"/>
      <c r="D3447" s="41" t="n"/>
      <c r="E3447" s="42" t="inlineStr">
        <is>
          <t>Gentleman Walter (Rematch 2)</t>
        </is>
      </c>
      <c r="F3447" s="41" t="n"/>
      <c r="G3447" s="41" t="n"/>
      <c r="H3447" s="41" t="n"/>
      <c r="I3447" s="41" t="n"/>
      <c r="J3447" s="41" t="n"/>
      <c r="K3447" s="41" t="n"/>
      <c r="L3447" s="41" t="n"/>
      <c r="M3447" s="41" t="n"/>
      <c r="N3447" s="41" t="n"/>
      <c r="O3447" s="41" t="n"/>
      <c r="P3447" s="41" t="n"/>
      <c r="Q3447" s="41" t="n"/>
    </row>
    <row r="3448" ht="69" customHeight="1">
      <c r="E3448" s="43">
        <f>IFERROR(_xlfn.IMAGE("https://play.pokemonshowdown.com/sprites/gen5/linoone.png"),"")</f>
        <v/>
      </c>
      <c r="G3448" s="43">
        <f>IFERROR(_xlfn.IMAGE("https://play.pokemonshowdown.com/sprites/gen5/manectric.png"),"")</f>
        <v/>
      </c>
    </row>
    <row r="3449">
      <c r="E3449" s="45" t="inlineStr">
        <is>
          <t>Lv 36 Linoone</t>
        </is>
      </c>
      <c r="F3449" s="46" t="n"/>
      <c r="G3449" s="45" t="inlineStr">
        <is>
          <t>Lv 36 Manectric</t>
        </is>
      </c>
      <c r="H3449" s="46" t="n"/>
      <c r="Q3449" s="47" t="inlineStr">
        <is>
          <t>Pokémon</t>
        </is>
      </c>
    </row>
    <row r="3450">
      <c r="E3450" s="48" t="inlineStr">
        <is>
          <t>Jolly</t>
        </is>
      </c>
      <c r="F3450" s="48" t="inlineStr">
        <is>
          <t>Gluttony</t>
        </is>
      </c>
      <c r="G3450" s="48" t="inlineStr">
        <is>
          <t>Jolly</t>
        </is>
      </c>
      <c r="H3450" s="48" t="inlineStr">
        <is>
          <t>Lightning Rod</t>
        </is>
      </c>
      <c r="Q3450" s="47" t="inlineStr">
        <is>
          <t>Nature / Ability</t>
        </is>
      </c>
    </row>
    <row r="3451">
      <c r="B3451" s="47" t="inlineStr">
        <is>
          <t>AI Flags:</t>
        </is>
      </c>
      <c r="E3451" s="49" t="inlineStr">
        <is>
          <t>(None)</t>
        </is>
      </c>
      <c r="F3451" s="46" t="n"/>
      <c r="G3451" s="49" t="inlineStr">
        <is>
          <t>(None)</t>
        </is>
      </c>
      <c r="H3451" s="46" t="n"/>
      <c r="Q3451" s="47" t="inlineStr">
        <is>
          <t>Item</t>
        </is>
      </c>
    </row>
    <row r="3452">
      <c r="B3452" s="44" t="inlineStr">
        <is>
          <t>Smart Trainer</t>
        </is>
      </c>
      <c r="E3452" s="51" t="inlineStr">
        <is>
          <t>Headbutt</t>
        </is>
      </c>
      <c r="F3452" s="46" t="n"/>
      <c r="G3452" s="51" t="inlineStr">
        <is>
          <t>Quick Attack</t>
        </is>
      </c>
      <c r="H3452" s="46" t="n"/>
      <c r="Q3452" s="47" t="inlineStr">
        <is>
          <t>Moves</t>
        </is>
      </c>
    </row>
    <row r="3453">
      <c r="E3453" s="53" t="inlineStr">
        <is>
          <t>Sand Attack</t>
        </is>
      </c>
      <c r="F3453" s="46" t="n"/>
      <c r="G3453" s="52" t="inlineStr">
        <is>
          <t>Spark</t>
        </is>
      </c>
      <c r="H3453" s="46" t="n"/>
    </row>
    <row r="3454">
      <c r="E3454" s="51" t="inlineStr">
        <is>
          <t>Odor Sleuth</t>
        </is>
      </c>
      <c r="F3454" s="46" t="n"/>
      <c r="G3454" s="51" t="inlineStr">
        <is>
          <t>Odor Sleuth</t>
        </is>
      </c>
      <c r="H3454" s="46" t="n"/>
    </row>
    <row r="3455">
      <c r="E3455" s="51" t="inlineStr">
        <is>
          <t>Fury Swipes</t>
        </is>
      </c>
      <c r="F3455" s="46" t="n"/>
      <c r="G3455" s="51" t="inlineStr">
        <is>
          <t>Roar</t>
        </is>
      </c>
      <c r="H3455" s="46" t="n"/>
    </row>
    <row r="3457" ht="20" customHeight="1">
      <c r="B3457" s="40" t="inlineStr">
        <is>
          <t>Gentleman</t>
        </is>
      </c>
      <c r="C3457" s="41" t="n"/>
      <c r="D3457" s="41" t="n"/>
      <c r="E3457" s="42" t="inlineStr">
        <is>
          <t>Gentleman Walter (Rematch 3)</t>
        </is>
      </c>
      <c r="F3457" s="41" t="n"/>
      <c r="G3457" s="41" t="n"/>
      <c r="H3457" s="41" t="n"/>
      <c r="I3457" s="41" t="n"/>
      <c r="J3457" s="41" t="n"/>
      <c r="K3457" s="41" t="n"/>
      <c r="L3457" s="41" t="n"/>
      <c r="M3457" s="41" t="n"/>
      <c r="N3457" s="41" t="n"/>
      <c r="O3457" s="41" t="n"/>
      <c r="P3457" s="41" t="n"/>
      <c r="Q3457" s="41" t="n"/>
    </row>
    <row r="3458" ht="69" customHeight="1">
      <c r="E3458" s="43">
        <f>IFERROR(_xlfn.IMAGE("https://play.pokemonshowdown.com/sprites/gen5/linoone.png"),"")</f>
        <v/>
      </c>
      <c r="G3458" s="43">
        <f>IFERROR(_xlfn.IMAGE("https://play.pokemonshowdown.com/sprites/gen5/manectric.png"),"")</f>
        <v/>
      </c>
    </row>
    <row r="3459">
      <c r="E3459" s="45" t="inlineStr">
        <is>
          <t>Lv 39 Linoone</t>
        </is>
      </c>
      <c r="F3459" s="46" t="n"/>
      <c r="G3459" s="45" t="inlineStr">
        <is>
          <t>Lv 39 Manectric</t>
        </is>
      </c>
      <c r="H3459" s="46" t="n"/>
      <c r="Q3459" s="47" t="inlineStr">
        <is>
          <t>Pokémon</t>
        </is>
      </c>
    </row>
    <row r="3460">
      <c r="E3460" s="48" t="inlineStr">
        <is>
          <t>Jolly</t>
        </is>
      </c>
      <c r="F3460" s="48" t="inlineStr">
        <is>
          <t>Gluttony</t>
        </is>
      </c>
      <c r="G3460" s="48" t="inlineStr">
        <is>
          <t>Jolly</t>
        </is>
      </c>
      <c r="H3460" s="48" t="inlineStr">
        <is>
          <t>Lightning Rod</t>
        </is>
      </c>
      <c r="Q3460" s="47" t="inlineStr">
        <is>
          <t>Nature / Ability</t>
        </is>
      </c>
    </row>
    <row r="3461">
      <c r="B3461" s="47" t="inlineStr">
        <is>
          <t>AI Flags:</t>
        </is>
      </c>
      <c r="E3461" s="49" t="inlineStr">
        <is>
          <t>(None)</t>
        </is>
      </c>
      <c r="F3461" s="46" t="n"/>
      <c r="G3461" s="49" t="inlineStr">
        <is>
          <t>(None)</t>
        </is>
      </c>
      <c r="H3461" s="46" t="n"/>
      <c r="Q3461" s="47" t="inlineStr">
        <is>
          <t>Item</t>
        </is>
      </c>
    </row>
    <row r="3462">
      <c r="B3462" s="44" t="inlineStr">
        <is>
          <t>Smart Trainer</t>
        </is>
      </c>
      <c r="E3462" s="51" t="inlineStr">
        <is>
          <t>Headbutt</t>
        </is>
      </c>
      <c r="F3462" s="46" t="n"/>
      <c r="G3462" s="51" t="inlineStr">
        <is>
          <t>Quick Attack</t>
        </is>
      </c>
      <c r="H3462" s="46" t="n"/>
      <c r="Q3462" s="47" t="inlineStr">
        <is>
          <t>Moves</t>
        </is>
      </c>
    </row>
    <row r="3463">
      <c r="E3463" s="53" t="inlineStr">
        <is>
          <t>Sand Attack</t>
        </is>
      </c>
      <c r="F3463" s="46" t="n"/>
      <c r="G3463" s="52" t="inlineStr">
        <is>
          <t>Spark</t>
        </is>
      </c>
      <c r="H3463" s="46" t="n"/>
    </row>
    <row r="3464">
      <c r="E3464" s="51" t="inlineStr">
        <is>
          <t>Odor Sleuth</t>
        </is>
      </c>
      <c r="F3464" s="46" t="n"/>
      <c r="G3464" s="51" t="inlineStr">
        <is>
          <t>Odor Sleuth</t>
        </is>
      </c>
      <c r="H3464" s="46" t="n"/>
    </row>
    <row r="3465">
      <c r="E3465" s="51" t="inlineStr">
        <is>
          <t>Fury Swipes</t>
        </is>
      </c>
      <c r="F3465" s="46" t="n"/>
      <c r="G3465" s="56" t="inlineStr">
        <is>
          <t>-</t>
        </is>
      </c>
      <c r="H3465" s="46" t="n"/>
    </row>
    <row r="3467" ht="20" customHeight="1">
      <c r="B3467" s="40" t="inlineStr">
        <is>
          <t>Gentleman</t>
        </is>
      </c>
      <c r="C3467" s="41" t="n"/>
      <c r="D3467" s="41" t="n"/>
      <c r="E3467" s="42" t="inlineStr">
        <is>
          <t>Gentleman Walter (Rematch 4)</t>
        </is>
      </c>
      <c r="F3467" s="41" t="n"/>
      <c r="G3467" s="41" t="n"/>
      <c r="H3467" s="41" t="n"/>
      <c r="I3467" s="41" t="n"/>
      <c r="J3467" s="41" t="n"/>
      <c r="K3467" s="41" t="n"/>
      <c r="L3467" s="41" t="n"/>
      <c r="M3467" s="41" t="n"/>
      <c r="N3467" s="41" t="n"/>
      <c r="O3467" s="41" t="n"/>
      <c r="P3467" s="41" t="n"/>
      <c r="Q3467" s="41" t="n"/>
    </row>
    <row r="3468" ht="69" customHeight="1">
      <c r="E3468" s="43">
        <f>IFERROR(_xlfn.IMAGE("https://play.pokemonshowdown.com/sprites/gen5/linoone.png"),"")</f>
        <v/>
      </c>
      <c r="G3468" s="43">
        <f>IFERROR(_xlfn.IMAGE("https://play.pokemonshowdown.com/sprites/gen5/golduck.png"),"")</f>
        <v/>
      </c>
      <c r="I3468" s="43">
        <f>IFERROR(_xlfn.IMAGE("https://play.pokemonshowdown.com/sprites/gen5/manectric.png"),"")</f>
        <v/>
      </c>
    </row>
    <row r="3469">
      <c r="E3469" s="45" t="inlineStr">
        <is>
          <t>Lv 41 Linoone</t>
        </is>
      </c>
      <c r="F3469" s="46" t="n"/>
      <c r="G3469" s="45" t="inlineStr">
        <is>
          <t>Lv 41 Golduck</t>
        </is>
      </c>
      <c r="H3469" s="46" t="n"/>
      <c r="I3469" s="45" t="inlineStr">
        <is>
          <t>Lv 41 Manectric</t>
        </is>
      </c>
      <c r="J3469" s="46" t="n"/>
      <c r="Q3469" s="47" t="inlineStr">
        <is>
          <t>Pokémon</t>
        </is>
      </c>
    </row>
    <row r="3470">
      <c r="E3470" s="48" t="inlineStr">
        <is>
          <t>Jolly</t>
        </is>
      </c>
      <c r="F3470" s="48" t="inlineStr">
        <is>
          <t>Gluttony</t>
        </is>
      </c>
      <c r="G3470" s="48" t="inlineStr">
        <is>
          <t>Mild</t>
        </is>
      </c>
      <c r="H3470" s="48" t="inlineStr">
        <is>
          <t>Swift Swim</t>
        </is>
      </c>
      <c r="I3470" s="48" t="inlineStr">
        <is>
          <t>Jolly</t>
        </is>
      </c>
      <c r="J3470" s="48" t="inlineStr">
        <is>
          <t>Lightning Rod</t>
        </is>
      </c>
      <c r="Q3470" s="47" t="inlineStr">
        <is>
          <t>Nature / Ability</t>
        </is>
      </c>
    </row>
    <row r="3471">
      <c r="B3471" s="47" t="inlineStr">
        <is>
          <t>AI Flags:</t>
        </is>
      </c>
      <c r="E3471" s="49" t="inlineStr">
        <is>
          <t>(None)</t>
        </is>
      </c>
      <c r="F3471" s="46" t="n"/>
      <c r="G3471" s="49" t="inlineStr">
        <is>
          <t>(None)</t>
        </is>
      </c>
      <c r="H3471" s="46" t="n"/>
      <c r="I3471" s="49" t="inlineStr">
        <is>
          <t>(None)</t>
        </is>
      </c>
      <c r="J3471" s="46" t="n"/>
      <c r="Q3471" s="47" t="inlineStr">
        <is>
          <t>Item</t>
        </is>
      </c>
    </row>
    <row r="3472">
      <c r="B3472" s="44" t="inlineStr">
        <is>
          <t>Smart Trainer</t>
        </is>
      </c>
      <c r="E3472" s="51" t="inlineStr">
        <is>
          <t>Headbutt</t>
        </is>
      </c>
      <c r="F3472" s="46" t="n"/>
      <c r="G3472" s="51" t="inlineStr">
        <is>
          <t>Fury Swipes</t>
        </is>
      </c>
      <c r="H3472" s="46" t="n"/>
      <c r="I3472" s="51" t="inlineStr">
        <is>
          <t>Quick Attack</t>
        </is>
      </c>
      <c r="J3472" s="46" t="n"/>
      <c r="Q3472" s="47" t="inlineStr">
        <is>
          <t>Moves</t>
        </is>
      </c>
    </row>
    <row r="3473">
      <c r="E3473" s="53" t="inlineStr">
        <is>
          <t>Sand Attack</t>
        </is>
      </c>
      <c r="F3473" s="46" t="n"/>
      <c r="G3473" s="51" t="inlineStr">
        <is>
          <t>Disable</t>
        </is>
      </c>
      <c r="H3473" s="46" t="n"/>
      <c r="I3473" s="52" t="inlineStr">
        <is>
          <t>Spark</t>
        </is>
      </c>
      <c r="J3473" s="46" t="n"/>
    </row>
    <row r="3474">
      <c r="E3474" s="51" t="inlineStr">
        <is>
          <t>Odor Sleuth</t>
        </is>
      </c>
      <c r="F3474" s="46" t="n"/>
      <c r="G3474" s="63" t="inlineStr">
        <is>
          <t>Confusion</t>
        </is>
      </c>
      <c r="H3474" s="46" t="n"/>
      <c r="I3474" s="51" t="inlineStr">
        <is>
          <t>Odor Sleuth</t>
        </is>
      </c>
      <c r="J3474" s="46" t="n"/>
    </row>
    <row r="3475">
      <c r="E3475" s="51" t="inlineStr">
        <is>
          <t>Fury Swipes</t>
        </is>
      </c>
      <c r="F3475" s="46" t="n"/>
      <c r="G3475" s="51" t="inlineStr">
        <is>
          <t>Psych Up</t>
        </is>
      </c>
      <c r="H3475" s="46" t="n"/>
      <c r="I3475" s="51" t="inlineStr">
        <is>
          <t>Roar</t>
        </is>
      </c>
      <c r="J3475" s="46" t="n"/>
    </row>
    <row r="3477" ht="20" customHeight="1">
      <c r="B3477" s="40" t="inlineStr">
        <is>
          <t>Cooltrainer</t>
        </is>
      </c>
      <c r="C3477" s="41" t="n"/>
      <c r="D3477" s="41" t="n"/>
      <c r="E3477" s="42" t="inlineStr">
        <is>
          <t>Cooltrainer Wilton (Rematch 1)</t>
        </is>
      </c>
      <c r="F3477" s="41" t="n"/>
      <c r="G3477" s="41" t="n"/>
      <c r="H3477" s="41" t="n"/>
      <c r="I3477" s="41" t="n"/>
      <c r="J3477" s="41" t="n"/>
      <c r="K3477" s="41" t="n"/>
      <c r="L3477" s="41" t="n"/>
      <c r="M3477" s="41" t="n"/>
      <c r="N3477" s="41" t="n"/>
      <c r="O3477" s="41" t="n"/>
      <c r="P3477" s="41" t="n"/>
      <c r="Q3477" s="41" t="n"/>
    </row>
    <row r="3478" ht="69" customHeight="1">
      <c r="E3478" s="43">
        <f>IFERROR(_xlfn.IMAGE("https://play.pokemonshowdown.com/sprites/gen5/electrike.png"),"")</f>
        <v/>
      </c>
      <c r="G3478" s="43">
        <f>IFERROR(_xlfn.IMAGE("https://play.pokemonshowdown.com/sprites/gen5/wailmer.png"),"")</f>
        <v/>
      </c>
      <c r="I3478" s="43">
        <f>IFERROR(_xlfn.IMAGE("https://play.pokemonshowdown.com/sprites/gen5/makuhita.png"),"")</f>
        <v/>
      </c>
      <c r="Q3478" s="44" t="inlineStr">
        <is>
          <t>Items: Hyper Potion</t>
        </is>
      </c>
    </row>
    <row r="3479">
      <c r="E3479" s="45" t="inlineStr">
        <is>
          <t>Lv 26 Electrike</t>
        </is>
      </c>
      <c r="F3479" s="46" t="n"/>
      <c r="G3479" s="45" t="inlineStr">
        <is>
          <t>Lv 26 Wailmer</t>
        </is>
      </c>
      <c r="H3479" s="46" t="n"/>
      <c r="I3479" s="45" t="inlineStr">
        <is>
          <t>Lv 26 Makuhita</t>
        </is>
      </c>
      <c r="J3479" s="46" t="n"/>
      <c r="Q3479" s="47" t="inlineStr">
        <is>
          <t>Pokémon</t>
        </is>
      </c>
    </row>
    <row r="3480">
      <c r="E3480" s="48" t="inlineStr">
        <is>
          <t>Modest</t>
        </is>
      </c>
      <c r="F3480" s="48" t="inlineStr">
        <is>
          <t>Lightning Rod</t>
        </is>
      </c>
      <c r="G3480" s="48" t="inlineStr">
        <is>
          <t>Adamant</t>
        </is>
      </c>
      <c r="H3480" s="48" t="inlineStr">
        <is>
          <t>Pressure</t>
        </is>
      </c>
      <c r="I3480" s="48" t="inlineStr">
        <is>
          <t>Adamant</t>
        </is>
      </c>
      <c r="J3480" s="48" t="inlineStr">
        <is>
          <t>Guts</t>
        </is>
      </c>
      <c r="Q3480" s="47" t="inlineStr">
        <is>
          <t>Nature / Ability</t>
        </is>
      </c>
    </row>
    <row r="3481">
      <c r="B3481" s="47" t="inlineStr">
        <is>
          <t>AI Flags:</t>
        </is>
      </c>
      <c r="E3481" s="49" t="inlineStr">
        <is>
          <t>(None)</t>
        </is>
      </c>
      <c r="F3481" s="46" t="n"/>
      <c r="G3481" s="49" t="inlineStr">
        <is>
          <t>(None)</t>
        </is>
      </c>
      <c r="H3481" s="46" t="n"/>
      <c r="I3481" s="49" t="inlineStr">
        <is>
          <t>(None)</t>
        </is>
      </c>
      <c r="J3481" s="46" t="n"/>
      <c r="Q3481" s="47" t="inlineStr">
        <is>
          <t>Item</t>
        </is>
      </c>
    </row>
    <row r="3482">
      <c r="B3482" s="44" t="inlineStr">
        <is>
          <t>Smart Trainer</t>
        </is>
      </c>
      <c r="E3482" s="51" t="inlineStr">
        <is>
          <t>Roar</t>
        </is>
      </c>
      <c r="F3482" s="46" t="n"/>
      <c r="G3482" s="64" t="inlineStr">
        <is>
          <t>Ice Ball</t>
        </is>
      </c>
      <c r="H3482" s="46" t="n"/>
      <c r="I3482" s="51" t="inlineStr">
        <is>
          <t>Take Down</t>
        </is>
      </c>
      <c r="J3482" s="46" t="n"/>
      <c r="Q3482" s="47" t="inlineStr">
        <is>
          <t>Moves</t>
        </is>
      </c>
    </row>
    <row r="3483">
      <c r="E3483" s="52" t="inlineStr">
        <is>
          <t>Thunder Wave</t>
        </is>
      </c>
      <c r="F3483" s="46" t="n"/>
      <c r="G3483" s="61" t="inlineStr">
        <is>
          <t>Brine</t>
        </is>
      </c>
      <c r="H3483" s="46" t="n"/>
      <c r="I3483" s="65" t="inlineStr">
        <is>
          <t>Seismic Toss</t>
        </is>
      </c>
      <c r="J3483" s="46" t="n"/>
    </row>
    <row r="3484">
      <c r="E3484" s="52" t="inlineStr">
        <is>
          <t>Shock Wave</t>
        </is>
      </c>
      <c r="F3484" s="46" t="n"/>
      <c r="G3484" s="51" t="inlineStr">
        <is>
          <t>Hyper Voice</t>
        </is>
      </c>
      <c r="H3484" s="46" t="n"/>
      <c r="I3484" s="65" t="inlineStr">
        <is>
          <t>Submission</t>
        </is>
      </c>
      <c r="J3484" s="46" t="n"/>
    </row>
    <row r="3485">
      <c r="E3485" s="50" t="inlineStr">
        <is>
          <t>Bite</t>
        </is>
      </c>
      <c r="F3485" s="46" t="n"/>
      <c r="G3485" s="51" t="inlineStr">
        <is>
          <t>Roar</t>
        </is>
      </c>
      <c r="H3485" s="46" t="n"/>
      <c r="I3485" s="51" t="inlineStr">
        <is>
          <t>Smelling Salts</t>
        </is>
      </c>
      <c r="J3485" s="46" t="n"/>
    </row>
    <row r="3487" ht="20" customHeight="1">
      <c r="B3487" s="40" t="inlineStr">
        <is>
          <t>Cooltrainer</t>
        </is>
      </c>
      <c r="C3487" s="41" t="n"/>
      <c r="D3487" s="41" t="n"/>
      <c r="E3487" s="42" t="inlineStr">
        <is>
          <t>Cooltrainer Wilton (Rematch 2)</t>
        </is>
      </c>
      <c r="F3487" s="41" t="n"/>
      <c r="G3487" s="41" t="n"/>
      <c r="H3487" s="41" t="n"/>
      <c r="I3487" s="41" t="n"/>
      <c r="J3487" s="41" t="n"/>
      <c r="K3487" s="41" t="n"/>
      <c r="L3487" s="41" t="n"/>
      <c r="M3487" s="41" t="n"/>
      <c r="N3487" s="41" t="n"/>
      <c r="O3487" s="41" t="n"/>
      <c r="P3487" s="41" t="n"/>
      <c r="Q3487" s="41" t="n"/>
    </row>
    <row r="3488" ht="69" customHeight="1">
      <c r="E3488" s="43">
        <f>IFERROR(_xlfn.IMAGE("https://play.pokemonshowdown.com/sprites/gen5/manectric.png"),"")</f>
        <v/>
      </c>
      <c r="G3488" s="43">
        <f>IFERROR(_xlfn.IMAGE("https://play.pokemonshowdown.com/sprites/gen5/wailmer.png"),"")</f>
        <v/>
      </c>
      <c r="I3488" s="43">
        <f>IFERROR(_xlfn.IMAGE("https://play.pokemonshowdown.com/sprites/gen5/makuhita.png"),"")</f>
        <v/>
      </c>
      <c r="Q3488" s="44" t="inlineStr">
        <is>
          <t>Items: Hyper Potion</t>
        </is>
      </c>
    </row>
    <row r="3489">
      <c r="E3489" s="45" t="inlineStr">
        <is>
          <t>Lv 29 Manectric</t>
        </is>
      </c>
      <c r="F3489" s="46" t="n"/>
      <c r="G3489" s="45" t="inlineStr">
        <is>
          <t>Lv 29 Wailmer</t>
        </is>
      </c>
      <c r="H3489" s="46" t="n"/>
      <c r="I3489" s="45" t="inlineStr">
        <is>
          <t>Lv 29 Makuhita</t>
        </is>
      </c>
      <c r="J3489" s="46" t="n"/>
      <c r="Q3489" s="47" t="inlineStr">
        <is>
          <t>Pokémon</t>
        </is>
      </c>
    </row>
    <row r="3490">
      <c r="E3490" s="48" t="inlineStr">
        <is>
          <t>Timid</t>
        </is>
      </c>
      <c r="F3490" s="48" t="inlineStr">
        <is>
          <t>Lightning Rod</t>
        </is>
      </c>
      <c r="G3490" s="48" t="inlineStr">
        <is>
          <t>Adamant</t>
        </is>
      </c>
      <c r="H3490" s="48" t="inlineStr">
        <is>
          <t>Pressure</t>
        </is>
      </c>
      <c r="I3490" s="48" t="inlineStr">
        <is>
          <t>Adamant</t>
        </is>
      </c>
      <c r="J3490" s="48" t="inlineStr">
        <is>
          <t>Guts</t>
        </is>
      </c>
      <c r="Q3490" s="47" t="inlineStr">
        <is>
          <t>Nature / Ability</t>
        </is>
      </c>
    </row>
    <row r="3491">
      <c r="B3491" s="47" t="inlineStr">
        <is>
          <t>AI Flags:</t>
        </is>
      </c>
      <c r="E3491" s="49" t="inlineStr">
        <is>
          <t>(None)</t>
        </is>
      </c>
      <c r="F3491" s="46" t="n"/>
      <c r="G3491" s="49" t="inlineStr">
        <is>
          <t>(None)</t>
        </is>
      </c>
      <c r="H3491" s="46" t="n"/>
      <c r="I3491" s="49" t="inlineStr">
        <is>
          <t>(None)</t>
        </is>
      </c>
      <c r="J3491" s="46" t="n"/>
      <c r="Q3491" s="47" t="inlineStr">
        <is>
          <t>Item</t>
        </is>
      </c>
    </row>
    <row r="3492">
      <c r="B3492" s="44" t="inlineStr">
        <is>
          <t>Smart Trainer</t>
        </is>
      </c>
      <c r="E3492" s="52" t="inlineStr">
        <is>
          <t>Shock Wave</t>
        </is>
      </c>
      <c r="F3492" s="46" t="n"/>
      <c r="G3492" s="61" t="inlineStr">
        <is>
          <t>Brine</t>
        </is>
      </c>
      <c r="H3492" s="46" t="n"/>
      <c r="I3492" s="65" t="inlineStr">
        <is>
          <t>Seismic Toss</t>
        </is>
      </c>
      <c r="J3492" s="46" t="n"/>
      <c r="Q3492" s="47" t="inlineStr">
        <is>
          <t>Moves</t>
        </is>
      </c>
    </row>
    <row r="3493">
      <c r="E3493" s="63" t="inlineStr">
        <is>
          <t>Teleport</t>
        </is>
      </c>
      <c r="F3493" s="46" t="n"/>
      <c r="G3493" s="51" t="inlineStr">
        <is>
          <t>Hyper Voice</t>
        </is>
      </c>
      <c r="H3493" s="46" t="n"/>
      <c r="I3493" s="65" t="inlineStr">
        <is>
          <t>Submission</t>
        </is>
      </c>
      <c r="J3493" s="46" t="n"/>
    </row>
    <row r="3494">
      <c r="E3494" s="52" t="inlineStr">
        <is>
          <t>Wild Charge</t>
        </is>
      </c>
      <c r="F3494" s="46" t="n"/>
      <c r="G3494" s="51" t="inlineStr">
        <is>
          <t>Roar</t>
        </is>
      </c>
      <c r="H3494" s="46" t="n"/>
      <c r="I3494" s="51" t="inlineStr">
        <is>
          <t>Smelling Salts</t>
        </is>
      </c>
      <c r="J3494" s="46" t="n"/>
    </row>
    <row r="3495">
      <c r="E3495" s="50" t="inlineStr">
        <is>
          <t>Crunch</t>
        </is>
      </c>
      <c r="F3495" s="46" t="n"/>
      <c r="G3495" s="55" t="inlineStr">
        <is>
          <t>Swallow</t>
        </is>
      </c>
      <c r="H3495" s="46" t="n"/>
      <c r="I3495" s="65" t="inlineStr">
        <is>
          <t>Force Palm</t>
        </is>
      </c>
      <c r="J3495" s="46" t="n"/>
    </row>
    <row r="3497" ht="20" customHeight="1">
      <c r="B3497" s="40" t="inlineStr">
        <is>
          <t>Cooltrainer</t>
        </is>
      </c>
      <c r="C3497" s="41" t="n"/>
      <c r="D3497" s="41" t="n"/>
      <c r="E3497" s="42" t="inlineStr">
        <is>
          <t>Cooltrainer Wilton (Rematch 3)</t>
        </is>
      </c>
      <c r="F3497" s="41" t="n"/>
      <c r="G3497" s="41" t="n"/>
      <c r="H3497" s="41" t="n"/>
      <c r="I3497" s="41" t="n"/>
      <c r="J3497" s="41" t="n"/>
      <c r="K3497" s="41" t="n"/>
      <c r="L3497" s="41" t="n"/>
      <c r="M3497" s="41" t="n"/>
      <c r="N3497" s="41" t="n"/>
      <c r="O3497" s="41" t="n"/>
      <c r="P3497" s="41" t="n"/>
      <c r="Q3497" s="41" t="n"/>
    </row>
    <row r="3498" ht="69" customHeight="1">
      <c r="E3498" s="43">
        <f>IFERROR(_xlfn.IMAGE("https://play.pokemonshowdown.com/sprites/gen5/manectric.png"),"")</f>
        <v/>
      </c>
      <c r="G3498" s="43">
        <f>IFERROR(_xlfn.IMAGE("https://play.pokemonshowdown.com/sprites/gen5/wailmer.png"),"")</f>
        <v/>
      </c>
      <c r="I3498" s="43">
        <f>IFERROR(_xlfn.IMAGE("https://play.pokemonshowdown.com/sprites/gen5/makuhita.png"),"")</f>
        <v/>
      </c>
      <c r="Q3498" s="44" t="inlineStr">
        <is>
          <t>Items: Full Restore</t>
        </is>
      </c>
    </row>
    <row r="3499">
      <c r="E3499" s="45" t="inlineStr">
        <is>
          <t>Lv 32 Manectric</t>
        </is>
      </c>
      <c r="F3499" s="46" t="n"/>
      <c r="G3499" s="45" t="inlineStr">
        <is>
          <t>Lv 32 Wailmer</t>
        </is>
      </c>
      <c r="H3499" s="46" t="n"/>
      <c r="I3499" s="45" t="inlineStr">
        <is>
          <t>Lv 32 Makuhita</t>
        </is>
      </c>
      <c r="J3499" s="46" t="n"/>
      <c r="Q3499" s="47" t="inlineStr">
        <is>
          <t>Pokémon</t>
        </is>
      </c>
    </row>
    <row r="3500">
      <c r="E3500" s="48" t="inlineStr">
        <is>
          <t>Timid</t>
        </is>
      </c>
      <c r="F3500" s="48" t="inlineStr">
        <is>
          <t>Lightning Rod</t>
        </is>
      </c>
      <c r="G3500" s="48" t="inlineStr">
        <is>
          <t>Adamant</t>
        </is>
      </c>
      <c r="H3500" s="48" t="inlineStr">
        <is>
          <t>Pressure</t>
        </is>
      </c>
      <c r="I3500" s="48" t="inlineStr">
        <is>
          <t>Adamant</t>
        </is>
      </c>
      <c r="J3500" s="48" t="inlineStr">
        <is>
          <t>Guts</t>
        </is>
      </c>
      <c r="Q3500" s="47" t="inlineStr">
        <is>
          <t>Nature / Ability</t>
        </is>
      </c>
    </row>
    <row r="3501">
      <c r="B3501" s="47" t="inlineStr">
        <is>
          <t>AI Flags:</t>
        </is>
      </c>
      <c r="E3501" s="49" t="inlineStr">
        <is>
          <t>(None)</t>
        </is>
      </c>
      <c r="F3501" s="46" t="n"/>
      <c r="G3501" s="49" t="inlineStr">
        <is>
          <t>(None)</t>
        </is>
      </c>
      <c r="H3501" s="46" t="n"/>
      <c r="I3501" s="49" t="inlineStr">
        <is>
          <t>(None)</t>
        </is>
      </c>
      <c r="J3501" s="46" t="n"/>
      <c r="Q3501" s="47" t="inlineStr">
        <is>
          <t>Item</t>
        </is>
      </c>
    </row>
    <row r="3502">
      <c r="B3502" s="44" t="inlineStr">
        <is>
          <t>Smart Trainer</t>
        </is>
      </c>
      <c r="E3502" s="63" t="inlineStr">
        <is>
          <t>Teleport</t>
        </is>
      </c>
      <c r="F3502" s="46" t="n"/>
      <c r="G3502" s="51" t="inlineStr">
        <is>
          <t>Hyper Voice</t>
        </is>
      </c>
      <c r="H3502" s="46" t="n"/>
      <c r="I3502" s="65" t="inlineStr">
        <is>
          <t>Submission</t>
        </is>
      </c>
      <c r="J3502" s="46" t="n"/>
      <c r="Q3502" s="47" t="inlineStr">
        <is>
          <t>Moves</t>
        </is>
      </c>
    </row>
    <row r="3503">
      <c r="E3503" s="52" t="inlineStr">
        <is>
          <t>Wild Charge</t>
        </is>
      </c>
      <c r="F3503" s="46" t="n"/>
      <c r="G3503" s="51" t="inlineStr">
        <is>
          <t>Roar</t>
        </is>
      </c>
      <c r="H3503" s="46" t="n"/>
      <c r="I3503" s="51" t="inlineStr">
        <is>
          <t>Smelling Salts</t>
        </is>
      </c>
      <c r="J3503" s="46" t="n"/>
    </row>
    <row r="3504">
      <c r="E3504" s="50" t="inlineStr">
        <is>
          <t>Crunch</t>
        </is>
      </c>
      <c r="F3504" s="46" t="n"/>
      <c r="G3504" s="55" t="inlineStr">
        <is>
          <t>Swallow</t>
        </is>
      </c>
      <c r="H3504" s="46" t="n"/>
      <c r="I3504" s="65" t="inlineStr">
        <is>
          <t>Force Palm</t>
        </is>
      </c>
      <c r="J3504" s="46" t="n"/>
    </row>
    <row r="3505">
      <c r="E3505" s="58" t="inlineStr">
        <is>
          <t>Flame Wheel</t>
        </is>
      </c>
      <c r="F3505" s="46" t="n"/>
      <c r="G3505" s="61" t="inlineStr">
        <is>
          <t>Dive</t>
        </is>
      </c>
      <c r="H3505" s="46" t="n"/>
      <c r="I3505" s="51" t="inlineStr">
        <is>
          <t>Body Slam</t>
        </is>
      </c>
      <c r="J3505" s="46" t="n"/>
    </row>
    <row r="3507" ht="20" customHeight="1">
      <c r="B3507" s="40" t="inlineStr">
        <is>
          <t>Cooltrainer</t>
        </is>
      </c>
      <c r="C3507" s="41" t="n"/>
      <c r="D3507" s="41" t="n"/>
      <c r="E3507" s="42" t="inlineStr">
        <is>
          <t>Cooltrainer Wilton (Rematch 4)</t>
        </is>
      </c>
      <c r="F3507" s="41" t="n"/>
      <c r="G3507" s="41" t="n"/>
      <c r="H3507" s="41" t="n"/>
      <c r="I3507" s="41" t="n"/>
      <c r="J3507" s="41" t="n"/>
      <c r="K3507" s="41" t="n"/>
      <c r="L3507" s="41" t="n"/>
      <c r="M3507" s="41" t="n"/>
      <c r="N3507" s="41" t="n"/>
      <c r="O3507" s="41" t="n"/>
      <c r="P3507" s="41" t="n"/>
      <c r="Q3507" s="41" t="n"/>
    </row>
    <row r="3508" ht="69" customHeight="1">
      <c r="E3508" s="43">
        <f>IFERROR(_xlfn.IMAGE("https://play.pokemonshowdown.com/sprites/gen5/manectric.png"),"")</f>
        <v/>
      </c>
      <c r="G3508" s="43">
        <f>IFERROR(_xlfn.IMAGE("https://play.pokemonshowdown.com/sprites/gen5/wailmer.png"),"")</f>
        <v/>
      </c>
      <c r="I3508" s="43">
        <f>IFERROR(_xlfn.IMAGE("https://play.pokemonshowdown.com/sprites/gen5/hariyama.png"),"")</f>
        <v/>
      </c>
      <c r="Q3508" s="44" t="inlineStr">
        <is>
          <t>Items: Full Restore</t>
        </is>
      </c>
    </row>
    <row r="3509">
      <c r="E3509" s="45" t="inlineStr">
        <is>
          <t>Lv 35 Manectric</t>
        </is>
      </c>
      <c r="F3509" s="46" t="n"/>
      <c r="G3509" s="45" t="inlineStr">
        <is>
          <t>Lv 35 Wailmer</t>
        </is>
      </c>
      <c r="H3509" s="46" t="n"/>
      <c r="I3509" s="45" t="inlineStr">
        <is>
          <t>Lv 35 Hariyama</t>
        </is>
      </c>
      <c r="J3509" s="46" t="n"/>
      <c r="Q3509" s="47" t="inlineStr">
        <is>
          <t>Pokémon</t>
        </is>
      </c>
    </row>
    <row r="3510">
      <c r="E3510" s="48" t="inlineStr">
        <is>
          <t>Timid</t>
        </is>
      </c>
      <c r="F3510" s="48" t="inlineStr">
        <is>
          <t>Lightning Rod</t>
        </is>
      </c>
      <c r="G3510" s="48" t="inlineStr">
        <is>
          <t>Adamant</t>
        </is>
      </c>
      <c r="H3510" s="48" t="inlineStr">
        <is>
          <t>Pressure</t>
        </is>
      </c>
      <c r="I3510" s="48" t="inlineStr">
        <is>
          <t>Adamant</t>
        </is>
      </c>
      <c r="J3510" s="48" t="inlineStr">
        <is>
          <t>Guts</t>
        </is>
      </c>
      <c r="Q3510" s="47" t="inlineStr">
        <is>
          <t>Nature / Ability</t>
        </is>
      </c>
    </row>
    <row r="3511">
      <c r="B3511" s="47" t="inlineStr">
        <is>
          <t>AI Flags:</t>
        </is>
      </c>
      <c r="E3511" s="49" t="inlineStr">
        <is>
          <t>(None)</t>
        </is>
      </c>
      <c r="F3511" s="46" t="n"/>
      <c r="G3511" s="49" t="inlineStr">
        <is>
          <t>(None)</t>
        </is>
      </c>
      <c r="H3511" s="46" t="n"/>
      <c r="I3511" s="49" t="inlineStr">
        <is>
          <t>(None)</t>
        </is>
      </c>
      <c r="J3511" s="46" t="n"/>
      <c r="Q3511" s="47" t="inlineStr">
        <is>
          <t>Item</t>
        </is>
      </c>
    </row>
    <row r="3512">
      <c r="B3512" s="44" t="inlineStr">
        <is>
          <t>Smart Trainer</t>
        </is>
      </c>
      <c r="E3512" s="63" t="inlineStr">
        <is>
          <t>Teleport</t>
        </is>
      </c>
      <c r="F3512" s="46" t="n"/>
      <c r="G3512" s="51" t="inlineStr">
        <is>
          <t>Roar</t>
        </is>
      </c>
      <c r="H3512" s="46" t="n"/>
      <c r="I3512" s="51" t="inlineStr">
        <is>
          <t>Whirlwind</t>
        </is>
      </c>
      <c r="J3512" s="46" t="n"/>
      <c r="Q3512" s="47" t="inlineStr">
        <is>
          <t>Moves</t>
        </is>
      </c>
    </row>
    <row r="3513">
      <c r="E3513" s="52" t="inlineStr">
        <is>
          <t>Wild Charge</t>
        </is>
      </c>
      <c r="F3513" s="46" t="n"/>
      <c r="G3513" s="55" t="inlineStr">
        <is>
          <t>Swallow</t>
        </is>
      </c>
      <c r="H3513" s="46" t="n"/>
      <c r="I3513" s="51" t="inlineStr">
        <is>
          <t>Smelling Salts</t>
        </is>
      </c>
      <c r="J3513" s="46" t="n"/>
    </row>
    <row r="3514">
      <c r="E3514" s="50" t="inlineStr">
        <is>
          <t>Crunch</t>
        </is>
      </c>
      <c r="F3514" s="46" t="n"/>
      <c r="G3514" s="61" t="inlineStr">
        <is>
          <t>Dive</t>
        </is>
      </c>
      <c r="H3514" s="46" t="n"/>
      <c r="I3514" s="65" t="inlineStr">
        <is>
          <t>Submission</t>
        </is>
      </c>
      <c r="J3514" s="46" t="n"/>
    </row>
    <row r="3515">
      <c r="E3515" s="58" t="inlineStr">
        <is>
          <t>Flame Wheel</t>
        </is>
      </c>
      <c r="F3515" s="46" t="n"/>
      <c r="G3515" s="60" t="inlineStr">
        <is>
          <t>Bounce</t>
        </is>
      </c>
      <c r="H3515" s="46" t="n"/>
      <c r="I3515" s="65" t="inlineStr">
        <is>
          <t>Force Palm</t>
        </is>
      </c>
      <c r="J3515" s="46" t="n"/>
    </row>
    <row r="3517" ht="20" customHeight="1">
      <c r="B3517" s="40" t="inlineStr">
        <is>
          <t>Rich Boy</t>
        </is>
      </c>
      <c r="C3517" s="41" t="n"/>
      <c r="D3517" s="41" t="n"/>
      <c r="E3517" s="42" t="inlineStr">
        <is>
          <t>Rich Boy Winston (Rematch 1)</t>
        </is>
      </c>
      <c r="F3517" s="41" t="n"/>
      <c r="G3517" s="41" t="n"/>
      <c r="H3517" s="41" t="n"/>
      <c r="I3517" s="41" t="n"/>
      <c r="J3517" s="41" t="n"/>
      <c r="K3517" s="41" t="n"/>
      <c r="L3517" s="41" t="n"/>
      <c r="M3517" s="41" t="n"/>
      <c r="N3517" s="41" t="n"/>
      <c r="O3517" s="41" t="n"/>
      <c r="P3517" s="41" t="n"/>
      <c r="Q3517" s="41" t="n"/>
    </row>
    <row r="3518" ht="69" customHeight="1">
      <c r="E3518" s="43">
        <f>IFERROR(_xlfn.IMAGE("https://play.pokemonshowdown.com/sprites/gen5/linoone.png"),"")</f>
        <v/>
      </c>
      <c r="Q3518" s="44" t="inlineStr">
        <is>
          <t>Items: Full Restore</t>
        </is>
      </c>
    </row>
    <row r="3519">
      <c r="E3519" s="45" t="inlineStr">
        <is>
          <t>Lv 27 Linoone</t>
        </is>
      </c>
      <c r="F3519" s="46" t="n"/>
      <c r="Q3519" s="47" t="inlineStr">
        <is>
          <t>Pokémon</t>
        </is>
      </c>
    </row>
    <row r="3520">
      <c r="E3520" s="48" t="inlineStr">
        <is>
          <t>Jolly</t>
        </is>
      </c>
      <c r="F3520" s="48" t="inlineStr">
        <is>
          <t>Gluttony</t>
        </is>
      </c>
      <c r="Q3520" s="47" t="inlineStr">
        <is>
          <t>Nature / Ability</t>
        </is>
      </c>
    </row>
    <row r="3521">
      <c r="B3521" s="47" t="inlineStr">
        <is>
          <t>AI Flags:</t>
        </is>
      </c>
      <c r="E3521" s="49" t="inlineStr">
        <is>
          <t>Nugget</t>
        </is>
      </c>
      <c r="F3521" s="46" t="n"/>
      <c r="Q3521" s="47" t="inlineStr">
        <is>
          <t>Item</t>
        </is>
      </c>
    </row>
    <row r="3522">
      <c r="B3522" s="44" t="inlineStr">
        <is>
          <t>Smart Trainer</t>
        </is>
      </c>
      <c r="E3522" s="51" t="inlineStr">
        <is>
          <t>Headbutt</t>
        </is>
      </c>
      <c r="F3522" s="46" t="n"/>
      <c r="Q3522" s="47" t="inlineStr">
        <is>
          <t>Moves</t>
        </is>
      </c>
    </row>
    <row r="3523">
      <c r="E3523" s="53" t="inlineStr">
        <is>
          <t>Sand Attack</t>
        </is>
      </c>
      <c r="F3523" s="46" t="n"/>
    </row>
    <row r="3524">
      <c r="E3524" s="51" t="inlineStr">
        <is>
          <t>Quick Attack</t>
        </is>
      </c>
      <c r="F3524" s="46" t="n"/>
    </row>
    <row r="3525">
      <c r="E3525" s="66" t="inlineStr">
        <is>
          <t>Iron Tail</t>
        </is>
      </c>
      <c r="F3525" s="46" t="n"/>
    </row>
    <row r="3527" ht="20" customHeight="1">
      <c r="B3527" s="40" t="inlineStr">
        <is>
          <t>Rich Boy</t>
        </is>
      </c>
      <c r="C3527" s="41" t="n"/>
      <c r="D3527" s="41" t="n"/>
      <c r="E3527" s="42" t="inlineStr">
        <is>
          <t>Rich Boy Winston (Rematch 2)</t>
        </is>
      </c>
      <c r="F3527" s="41" t="n"/>
      <c r="G3527" s="41" t="n"/>
      <c r="H3527" s="41" t="n"/>
      <c r="I3527" s="41" t="n"/>
      <c r="J3527" s="41" t="n"/>
      <c r="K3527" s="41" t="n"/>
      <c r="L3527" s="41" t="n"/>
      <c r="M3527" s="41" t="n"/>
      <c r="N3527" s="41" t="n"/>
      <c r="O3527" s="41" t="n"/>
      <c r="P3527" s="41" t="n"/>
      <c r="Q3527" s="41" t="n"/>
    </row>
    <row r="3528" ht="69" customHeight="1">
      <c r="E3528" s="43">
        <f>IFERROR(_xlfn.IMAGE("https://play.pokemonshowdown.com/sprites/gen5/linoone.png"),"")</f>
        <v/>
      </c>
      <c r="Q3528" s="44" t="inlineStr">
        <is>
          <t>Items: Full Restore</t>
        </is>
      </c>
    </row>
    <row r="3529">
      <c r="E3529" s="45" t="inlineStr">
        <is>
          <t>Lv 30 Linoone</t>
        </is>
      </c>
      <c r="F3529" s="46" t="n"/>
      <c r="Q3529" s="47" t="inlineStr">
        <is>
          <t>Pokémon</t>
        </is>
      </c>
    </row>
    <row r="3530">
      <c r="E3530" s="48" t="inlineStr">
        <is>
          <t>Jolly</t>
        </is>
      </c>
      <c r="F3530" s="48" t="inlineStr">
        <is>
          <t>Gluttony</t>
        </is>
      </c>
      <c r="Q3530" s="47" t="inlineStr">
        <is>
          <t>Nature / Ability</t>
        </is>
      </c>
    </row>
    <row r="3531">
      <c r="B3531" s="47" t="inlineStr">
        <is>
          <t>AI Flags:</t>
        </is>
      </c>
      <c r="E3531" s="49" t="inlineStr">
        <is>
          <t>Nugget</t>
        </is>
      </c>
      <c r="F3531" s="46" t="n"/>
      <c r="Q3531" s="47" t="inlineStr">
        <is>
          <t>Item</t>
        </is>
      </c>
    </row>
    <row r="3532">
      <c r="B3532" s="44" t="inlineStr">
        <is>
          <t>Smart Trainer</t>
        </is>
      </c>
      <c r="E3532" s="53" t="inlineStr">
        <is>
          <t>Sand Attack</t>
        </is>
      </c>
      <c r="F3532" s="46" t="n"/>
      <c r="Q3532" s="47" t="inlineStr">
        <is>
          <t>Moves</t>
        </is>
      </c>
    </row>
    <row r="3533">
      <c r="E3533" s="51" t="inlineStr">
        <is>
          <t>Quick Attack</t>
        </is>
      </c>
      <c r="F3533" s="46" t="n"/>
    </row>
    <row r="3534">
      <c r="E3534" s="66" t="inlineStr">
        <is>
          <t>Iron Tail</t>
        </is>
      </c>
      <c r="F3534" s="46" t="n"/>
    </row>
    <row r="3535">
      <c r="E3535" s="50" t="inlineStr">
        <is>
          <t>Night Slash</t>
        </is>
      </c>
      <c r="F3535" s="46" t="n"/>
    </row>
    <row r="3537" ht="20" customHeight="1">
      <c r="B3537" s="40" t="inlineStr">
        <is>
          <t>Rich Boy</t>
        </is>
      </c>
      <c r="C3537" s="41" t="n"/>
      <c r="D3537" s="41" t="n"/>
      <c r="E3537" s="42" t="inlineStr">
        <is>
          <t>Rich Boy Winston (Rematch 3)</t>
        </is>
      </c>
      <c r="F3537" s="41" t="n"/>
      <c r="G3537" s="41" t="n"/>
      <c r="H3537" s="41" t="n"/>
      <c r="I3537" s="41" t="n"/>
      <c r="J3537" s="41" t="n"/>
      <c r="K3537" s="41" t="n"/>
      <c r="L3537" s="41" t="n"/>
      <c r="M3537" s="41" t="n"/>
      <c r="N3537" s="41" t="n"/>
      <c r="O3537" s="41" t="n"/>
      <c r="P3537" s="41" t="n"/>
      <c r="Q3537" s="41" t="n"/>
    </row>
    <row r="3538" ht="69" customHeight="1">
      <c r="E3538" s="43">
        <f>IFERROR(_xlfn.IMAGE("https://play.pokemonshowdown.com/sprites/gen5/linoone.png"),"")</f>
        <v/>
      </c>
      <c r="Q3538" s="44" t="inlineStr">
        <is>
          <t>Items: Full Restore</t>
        </is>
      </c>
    </row>
    <row r="3539">
      <c r="E3539" s="45" t="inlineStr">
        <is>
          <t>Lv 33 Linoone</t>
        </is>
      </c>
      <c r="F3539" s="46" t="n"/>
      <c r="Q3539" s="47" t="inlineStr">
        <is>
          <t>Pokémon</t>
        </is>
      </c>
    </row>
    <row r="3540">
      <c r="E3540" s="48" t="inlineStr">
        <is>
          <t>Jolly</t>
        </is>
      </c>
      <c r="F3540" s="48" t="inlineStr">
        <is>
          <t>Gluttony</t>
        </is>
      </c>
      <c r="Q3540" s="47" t="inlineStr">
        <is>
          <t>Nature / Ability</t>
        </is>
      </c>
    </row>
    <row r="3541">
      <c r="B3541" s="47" t="inlineStr">
        <is>
          <t>AI Flags:</t>
        </is>
      </c>
      <c r="E3541" s="49" t="inlineStr">
        <is>
          <t>Nugget</t>
        </is>
      </c>
      <c r="F3541" s="46" t="n"/>
      <c r="Q3541" s="47" t="inlineStr">
        <is>
          <t>Item</t>
        </is>
      </c>
    </row>
    <row r="3542">
      <c r="B3542" s="44" t="inlineStr">
        <is>
          <t>Smart Trainer</t>
        </is>
      </c>
      <c r="E3542" s="53" t="inlineStr">
        <is>
          <t>Sand Attack</t>
        </is>
      </c>
      <c r="F3542" s="46" t="n"/>
      <c r="Q3542" s="47" t="inlineStr">
        <is>
          <t>Moves</t>
        </is>
      </c>
    </row>
    <row r="3543">
      <c r="E3543" s="51" t="inlineStr">
        <is>
          <t>Quick Attack</t>
        </is>
      </c>
      <c r="F3543" s="46" t="n"/>
    </row>
    <row r="3544">
      <c r="E3544" s="66" t="inlineStr">
        <is>
          <t>Iron Tail</t>
        </is>
      </c>
      <c r="F3544" s="46" t="n"/>
    </row>
    <row r="3545">
      <c r="E3545" s="50" t="inlineStr">
        <is>
          <t>Night Slash</t>
        </is>
      </c>
      <c r="F3545" s="46" t="n"/>
    </row>
    <row r="3547" ht="20" customHeight="1">
      <c r="B3547" s="40" t="inlineStr">
        <is>
          <t>Rich Boy</t>
        </is>
      </c>
      <c r="C3547" s="41" t="n"/>
      <c r="D3547" s="41" t="n"/>
      <c r="E3547" s="42" t="inlineStr">
        <is>
          <t>Rich Boy Winston (Rematch 4)</t>
        </is>
      </c>
      <c r="F3547" s="41" t="n"/>
      <c r="G3547" s="41" t="n"/>
      <c r="H3547" s="41" t="n"/>
      <c r="I3547" s="41" t="n"/>
      <c r="J3547" s="41" t="n"/>
      <c r="K3547" s="41" t="n"/>
      <c r="L3547" s="41" t="n"/>
      <c r="M3547" s="41" t="n"/>
      <c r="N3547" s="41" t="n"/>
      <c r="O3547" s="41" t="n"/>
      <c r="P3547" s="41" t="n"/>
      <c r="Q3547" s="41" t="n"/>
    </row>
    <row r="3548" ht="69" customHeight="1">
      <c r="E3548" s="43">
        <f>IFERROR(_xlfn.IMAGE("https://play.pokemonshowdown.com/sprites/gen5/linoone.png"),"")</f>
        <v/>
      </c>
      <c r="Q3548" s="44" t="inlineStr">
        <is>
          <t>Items: Full Restore</t>
        </is>
      </c>
    </row>
    <row r="3549">
      <c r="E3549" s="45" t="inlineStr">
        <is>
          <t>Lv 36 Linoone</t>
        </is>
      </c>
      <c r="F3549" s="46" t="n"/>
      <c r="Q3549" s="47" t="inlineStr">
        <is>
          <t>Pokémon</t>
        </is>
      </c>
    </row>
    <row r="3550">
      <c r="E3550" s="48" t="inlineStr">
        <is>
          <t>Jolly</t>
        </is>
      </c>
      <c r="F3550" s="48" t="inlineStr">
        <is>
          <t>Gluttony</t>
        </is>
      </c>
      <c r="Q3550" s="47" t="inlineStr">
        <is>
          <t>Nature / Ability</t>
        </is>
      </c>
    </row>
    <row r="3551">
      <c r="B3551" s="47" t="inlineStr">
        <is>
          <t>AI Flags:</t>
        </is>
      </c>
      <c r="E3551" s="49" t="inlineStr">
        <is>
          <t>Nugget</t>
        </is>
      </c>
      <c r="F3551" s="46" t="n"/>
      <c r="Q3551" s="47" t="inlineStr">
        <is>
          <t>Item</t>
        </is>
      </c>
    </row>
    <row r="3552">
      <c r="B3552" s="44" t="inlineStr">
        <is>
          <t>Smart Trainer</t>
        </is>
      </c>
      <c r="E3552" s="51" t="inlineStr">
        <is>
          <t>Fury Swipes</t>
        </is>
      </c>
      <c r="F3552" s="46" t="n"/>
      <c r="Q3552" s="47" t="inlineStr">
        <is>
          <t>Moves</t>
        </is>
      </c>
    </row>
    <row r="3553">
      <c r="E3553" s="53" t="inlineStr">
        <is>
          <t>Mud Sport</t>
        </is>
      </c>
      <c r="F3553" s="46" t="n"/>
    </row>
    <row r="3554">
      <c r="E3554" s="51" t="inlineStr">
        <is>
          <t>Odor Sleuth</t>
        </is>
      </c>
      <c r="F3554" s="46" t="n"/>
    </row>
    <row r="3555">
      <c r="E3555" s="53" t="inlineStr">
        <is>
          <t>Sand Attack</t>
        </is>
      </c>
      <c r="F3555" s="46" t="n"/>
    </row>
    <row r="3557" ht="20" customHeight="1">
      <c r="B3557" s="40" t="inlineStr">
        <is>
          <t>Leader</t>
        </is>
      </c>
      <c r="C3557" s="41" t="n"/>
      <c r="D3557" s="41" t="n"/>
      <c r="E3557" s="42" t="inlineStr">
        <is>
          <t>Leader Brawly (Rematch 1)</t>
        </is>
      </c>
      <c r="F3557" s="41" t="n"/>
      <c r="G3557" s="41" t="n"/>
      <c r="H3557" s="41" t="n"/>
      <c r="I3557" s="41" t="n"/>
      <c r="J3557" s="41" t="n"/>
      <c r="K3557" s="41" t="n"/>
      <c r="L3557" s="41" t="n"/>
      <c r="M3557" s="41" t="n"/>
      <c r="N3557" s="41" t="n"/>
      <c r="O3557" s="41" t="n"/>
      <c r="P3557" s="41" t="n"/>
      <c r="Q3557" s="41" t="n"/>
    </row>
    <row r="3558" ht="69" customHeight="1">
      <c r="E3558" s="43">
        <f>IFERROR(_xlfn.IMAGE("https://play.pokemonshowdown.com/sprites/gen5/machamp.png"),"")</f>
        <v/>
      </c>
      <c r="G3558" s="43">
        <f>IFERROR(_xlfn.IMAGE("https://play.pokemonshowdown.com/sprites/gen5/meditite.png"),"")</f>
        <v/>
      </c>
      <c r="I3558" s="43">
        <f>IFERROR(_xlfn.IMAGE("https://play.pokemonshowdown.com/sprites/gen5/hitmontop.png"),"")</f>
        <v/>
      </c>
      <c r="K3558" s="43">
        <f>IFERROR(_xlfn.IMAGE("https://play.pokemonshowdown.com/sprites/gen5/hariyama.png"),"")</f>
        <v/>
      </c>
      <c r="Q3558" s="44" t="inlineStr">
        <is>
          <t>DOUBLE BATTLE
Items: Full Restore / Full Restore / Full Restore</t>
        </is>
      </c>
    </row>
    <row r="3559">
      <c r="E3559" s="45" t="inlineStr">
        <is>
          <t>Lv 33 Machamp</t>
        </is>
      </c>
      <c r="F3559" s="46" t="n"/>
      <c r="G3559" s="45" t="inlineStr">
        <is>
          <t>Lv 33 Meditite</t>
        </is>
      </c>
      <c r="H3559" s="46" t="n"/>
      <c r="I3559" s="45" t="inlineStr">
        <is>
          <t>Lv 35 Hitmontop</t>
        </is>
      </c>
      <c r="J3559" s="46" t="n"/>
      <c r="K3559" s="45" t="inlineStr">
        <is>
          <t>Lv 37 Hariyama</t>
        </is>
      </c>
      <c r="L3559" s="46" t="n"/>
      <c r="Q3559" s="47" t="inlineStr">
        <is>
          <t>Pokémon</t>
        </is>
      </c>
    </row>
    <row r="3560">
      <c r="E3560" s="48" t="inlineStr">
        <is>
          <t>Adamant</t>
        </is>
      </c>
      <c r="F3560" s="48" t="inlineStr">
        <is>
          <t>No Guard</t>
        </is>
      </c>
      <c r="G3560" s="48" t="inlineStr">
        <is>
          <t>Impish</t>
        </is>
      </c>
      <c r="H3560" s="48" t="inlineStr">
        <is>
          <t>Pure Power</t>
        </is>
      </c>
      <c r="I3560" s="48" t="inlineStr">
        <is>
          <t>Adamant</t>
        </is>
      </c>
      <c r="J3560" s="48" t="inlineStr">
        <is>
          <t>Technician</t>
        </is>
      </c>
      <c r="K3560" s="48" t="inlineStr">
        <is>
          <t>Adamant</t>
        </is>
      </c>
      <c r="L3560" s="48" t="inlineStr">
        <is>
          <t>Guts</t>
        </is>
      </c>
      <c r="Q3560" s="47" t="inlineStr">
        <is>
          <t>Nature / Ability</t>
        </is>
      </c>
    </row>
    <row r="3561">
      <c r="B3561" s="47" t="inlineStr">
        <is>
          <t>AI Flags:</t>
        </is>
      </c>
      <c r="E3561" s="49" t="inlineStr">
        <is>
          <t>Sitrus Berry</t>
        </is>
      </c>
      <c r="F3561" s="46" t="n"/>
      <c r="G3561" s="49" t="inlineStr">
        <is>
          <t>(None)</t>
        </is>
      </c>
      <c r="H3561" s="46" t="n"/>
      <c r="I3561" s="49" t="inlineStr">
        <is>
          <t>(None)</t>
        </is>
      </c>
      <c r="J3561" s="46" t="n"/>
      <c r="K3561" s="49" t="inlineStr">
        <is>
          <t>Sitrus Berry</t>
        </is>
      </c>
      <c r="L3561" s="46" t="n"/>
      <c r="Q3561" s="47" t="inlineStr">
        <is>
          <t>Item</t>
        </is>
      </c>
    </row>
    <row r="3562">
      <c r="B3562" s="44" t="inlineStr">
        <is>
          <t>Smart Trainer</t>
        </is>
      </c>
      <c r="E3562" s="65" t="inlineStr">
        <is>
          <t>Karate Chop</t>
        </is>
      </c>
      <c r="F3562" s="46" t="n"/>
      <c r="G3562" s="63" t="inlineStr">
        <is>
          <t>Psychic</t>
        </is>
      </c>
      <c r="H3562" s="46" t="n"/>
      <c r="I3562" s="50" t="inlineStr">
        <is>
          <t>Pursuit</t>
        </is>
      </c>
      <c r="J3562" s="46" t="n"/>
      <c r="K3562" s="51" t="inlineStr">
        <is>
          <t>Fake Out</t>
        </is>
      </c>
      <c r="L3562" s="46" t="n"/>
      <c r="Q3562" s="47" t="inlineStr">
        <is>
          <t>Moves</t>
        </is>
      </c>
    </row>
    <row r="3563">
      <c r="E3563" s="62" t="inlineStr">
        <is>
          <t>Rock Slide</t>
        </is>
      </c>
      <c r="F3563" s="46" t="n"/>
      <c r="G3563" s="63" t="inlineStr">
        <is>
          <t>Light Screen</t>
        </is>
      </c>
      <c r="H3563" s="46" t="n"/>
      <c r="I3563" s="65" t="inlineStr">
        <is>
          <t>Counter</t>
        </is>
      </c>
      <c r="J3563" s="46" t="n"/>
      <c r="K3563" s="65" t="inlineStr">
        <is>
          <t>Focus Punch</t>
        </is>
      </c>
      <c r="L3563" s="46" t="n"/>
    </row>
    <row r="3564">
      <c r="E3564" s="65" t="inlineStr">
        <is>
          <t>Focus Punch</t>
        </is>
      </c>
      <c r="F3564" s="46" t="n"/>
      <c r="G3564" s="63" t="inlineStr">
        <is>
          <t>Reflect</t>
        </is>
      </c>
      <c r="H3564" s="46" t="n"/>
      <c r="I3564" s="51" t="inlineStr">
        <is>
          <t>Protect</t>
        </is>
      </c>
      <c r="J3564" s="46" t="n"/>
      <c r="K3564" s="51" t="inlineStr">
        <is>
          <t>Belly Drum</t>
        </is>
      </c>
      <c r="L3564" s="46" t="n"/>
    </row>
    <row r="3565">
      <c r="E3565" s="65" t="inlineStr">
        <is>
          <t>Bulk Up</t>
        </is>
      </c>
      <c r="F3565" s="46" t="n"/>
      <c r="G3565" s="65" t="inlineStr">
        <is>
          <t>Focus Punch</t>
        </is>
      </c>
      <c r="H3565" s="46" t="n"/>
      <c r="I3565" s="65" t="inlineStr">
        <is>
          <t>Triple Kick</t>
        </is>
      </c>
      <c r="J3565" s="46" t="n"/>
      <c r="K3565" s="53" t="inlineStr">
        <is>
          <t>Earthquake</t>
        </is>
      </c>
      <c r="L3565" s="46" t="n"/>
    </row>
    <row r="3567" ht="20" customHeight="1">
      <c r="B3567" s="40" t="inlineStr">
        <is>
          <t>Leader</t>
        </is>
      </c>
      <c r="C3567" s="41" t="n"/>
      <c r="D3567" s="41" t="n"/>
      <c r="E3567" s="42" t="inlineStr">
        <is>
          <t>Leader Brawly (Rematch 2)</t>
        </is>
      </c>
      <c r="F3567" s="41" t="n"/>
      <c r="G3567" s="41" t="n"/>
      <c r="H3567" s="41" t="n"/>
      <c r="I3567" s="41" t="n"/>
      <c r="J3567" s="41" t="n"/>
      <c r="K3567" s="41" t="n"/>
      <c r="L3567" s="41" t="n"/>
      <c r="M3567" s="41" t="n"/>
      <c r="N3567" s="41" t="n"/>
      <c r="O3567" s="41" t="n"/>
      <c r="P3567" s="41" t="n"/>
      <c r="Q3567" s="41" t="n"/>
    </row>
    <row r="3568" ht="69" customHeight="1">
      <c r="E3568" s="43">
        <f>IFERROR(_xlfn.IMAGE("https://play.pokemonshowdown.com/sprites/gen5/machamp.png"),"")</f>
        <v/>
      </c>
      <c r="G3568" s="43">
        <f>IFERROR(_xlfn.IMAGE("https://play.pokemonshowdown.com/sprites/gen5/medicham.png"),"")</f>
        <v/>
      </c>
      <c r="I3568" s="43">
        <f>IFERROR(_xlfn.IMAGE("https://play.pokemonshowdown.com/sprites/gen5/hitmontop.png"),"")</f>
        <v/>
      </c>
      <c r="K3568" s="43">
        <f>IFERROR(_xlfn.IMAGE("https://play.pokemonshowdown.com/sprites/gen5/hariyama.png"),"")</f>
        <v/>
      </c>
      <c r="Q3568" s="44" t="inlineStr">
        <is>
          <t>DOUBLE BATTLE
Items: Full Restore / Full Restore / Full Restore</t>
        </is>
      </c>
    </row>
    <row r="3569">
      <c r="E3569" s="45" t="inlineStr">
        <is>
          <t>Lv 38 Machamp</t>
        </is>
      </c>
      <c r="F3569" s="46" t="n"/>
      <c r="G3569" s="45" t="inlineStr">
        <is>
          <t>Lv 38 Medicham</t>
        </is>
      </c>
      <c r="H3569" s="46" t="n"/>
      <c r="I3569" s="45" t="inlineStr">
        <is>
          <t>Lv 40 Hitmontop</t>
        </is>
      </c>
      <c r="J3569" s="46" t="n"/>
      <c r="K3569" s="45" t="inlineStr">
        <is>
          <t>Lv 42 Hariyama</t>
        </is>
      </c>
      <c r="L3569" s="46" t="n"/>
      <c r="Q3569" s="47" t="inlineStr">
        <is>
          <t>Pokémon</t>
        </is>
      </c>
    </row>
    <row r="3570">
      <c r="E3570" s="48" t="inlineStr">
        <is>
          <t>Adamant</t>
        </is>
      </c>
      <c r="F3570" s="48" t="inlineStr">
        <is>
          <t>No Guard</t>
        </is>
      </c>
      <c r="G3570" s="48" t="inlineStr">
        <is>
          <t>Impish</t>
        </is>
      </c>
      <c r="H3570" s="48" t="inlineStr">
        <is>
          <t>Pure Power</t>
        </is>
      </c>
      <c r="I3570" s="48" t="inlineStr">
        <is>
          <t>Adamant</t>
        </is>
      </c>
      <c r="J3570" s="48" t="inlineStr">
        <is>
          <t>Technician</t>
        </is>
      </c>
      <c r="K3570" s="48" t="inlineStr">
        <is>
          <t>Adamant</t>
        </is>
      </c>
      <c r="L3570" s="48" t="inlineStr">
        <is>
          <t>Guts</t>
        </is>
      </c>
      <c r="Q3570" s="47" t="inlineStr">
        <is>
          <t>Nature / Ability</t>
        </is>
      </c>
    </row>
    <row r="3571">
      <c r="B3571" s="47" t="inlineStr">
        <is>
          <t>AI Flags:</t>
        </is>
      </c>
      <c r="E3571" s="49" t="inlineStr">
        <is>
          <t>Sitrus Berry</t>
        </is>
      </c>
      <c r="F3571" s="46" t="n"/>
      <c r="G3571" s="49" t="inlineStr">
        <is>
          <t>(None)</t>
        </is>
      </c>
      <c r="H3571" s="46" t="n"/>
      <c r="I3571" s="49" t="inlineStr">
        <is>
          <t>(None)</t>
        </is>
      </c>
      <c r="J3571" s="46" t="n"/>
      <c r="K3571" s="49" t="inlineStr">
        <is>
          <t>Sitrus Berry</t>
        </is>
      </c>
      <c r="L3571" s="46" t="n"/>
      <c r="Q3571" s="47" t="inlineStr">
        <is>
          <t>Item</t>
        </is>
      </c>
    </row>
    <row r="3572">
      <c r="B3572" s="44" t="inlineStr">
        <is>
          <t>Smart Trainer</t>
        </is>
      </c>
      <c r="E3572" s="65" t="inlineStr">
        <is>
          <t>Karate Chop</t>
        </is>
      </c>
      <c r="F3572" s="46" t="n"/>
      <c r="G3572" s="63" t="inlineStr">
        <is>
          <t>Psychic</t>
        </is>
      </c>
      <c r="H3572" s="46" t="n"/>
      <c r="I3572" s="50" t="inlineStr">
        <is>
          <t>Pursuit</t>
        </is>
      </c>
      <c r="J3572" s="46" t="n"/>
      <c r="K3572" s="51" t="inlineStr">
        <is>
          <t>Fake Out</t>
        </is>
      </c>
      <c r="L3572" s="46" t="n"/>
      <c r="Q3572" s="47" t="inlineStr">
        <is>
          <t>Moves</t>
        </is>
      </c>
    </row>
    <row r="3573">
      <c r="E3573" s="62" t="inlineStr">
        <is>
          <t>Rock Slide</t>
        </is>
      </c>
      <c r="F3573" s="46" t="n"/>
      <c r="G3573" s="63" t="inlineStr">
        <is>
          <t>Light Screen</t>
        </is>
      </c>
      <c r="H3573" s="46" t="n"/>
      <c r="I3573" s="65" t="inlineStr">
        <is>
          <t>Counter</t>
        </is>
      </c>
      <c r="J3573" s="46" t="n"/>
      <c r="K3573" s="65" t="inlineStr">
        <is>
          <t>Focus Punch</t>
        </is>
      </c>
      <c r="L3573" s="46" t="n"/>
    </row>
    <row r="3574">
      <c r="E3574" s="65" t="inlineStr">
        <is>
          <t>Focus Punch</t>
        </is>
      </c>
      <c r="F3574" s="46" t="n"/>
      <c r="G3574" s="63" t="inlineStr">
        <is>
          <t>Reflect</t>
        </is>
      </c>
      <c r="H3574" s="46" t="n"/>
      <c r="I3574" s="51" t="inlineStr">
        <is>
          <t>Protect</t>
        </is>
      </c>
      <c r="J3574" s="46" t="n"/>
      <c r="K3574" s="51" t="inlineStr">
        <is>
          <t>Belly Drum</t>
        </is>
      </c>
      <c r="L3574" s="46" t="n"/>
    </row>
    <row r="3575">
      <c r="E3575" s="65" t="inlineStr">
        <is>
          <t>Bulk Up</t>
        </is>
      </c>
      <c r="F3575" s="46" t="n"/>
      <c r="G3575" s="65" t="inlineStr">
        <is>
          <t>Focus Punch</t>
        </is>
      </c>
      <c r="H3575" s="46" t="n"/>
      <c r="I3575" s="65" t="inlineStr">
        <is>
          <t>Triple Kick</t>
        </is>
      </c>
      <c r="J3575" s="46" t="n"/>
      <c r="K3575" s="53" t="inlineStr">
        <is>
          <t>Earthquake</t>
        </is>
      </c>
      <c r="L3575" s="46" t="n"/>
    </row>
    <row r="3577" ht="20" customHeight="1">
      <c r="B3577" s="40" t="inlineStr">
        <is>
          <t>Leader</t>
        </is>
      </c>
      <c r="C3577" s="41" t="n"/>
      <c r="D3577" s="41" t="n"/>
      <c r="E3577" s="42" t="inlineStr">
        <is>
          <t>Leader Brawly (Rematch 3)</t>
        </is>
      </c>
      <c r="F3577" s="41" t="n"/>
      <c r="G3577" s="41" t="n"/>
      <c r="H3577" s="41" t="n"/>
      <c r="I3577" s="41" t="n"/>
      <c r="J3577" s="41" t="n"/>
      <c r="K3577" s="41" t="n"/>
      <c r="L3577" s="41" t="n"/>
      <c r="M3577" s="41" t="n"/>
      <c r="N3577" s="41" t="n"/>
      <c r="O3577" s="41" t="n"/>
      <c r="P3577" s="41" t="n"/>
      <c r="Q3577" s="41" t="n"/>
    </row>
    <row r="3578" ht="69" customHeight="1">
      <c r="E3578" s="43">
        <f>IFERROR(_xlfn.IMAGE("https://play.pokemonshowdown.com/sprites/gen5/hitmonchan.png"),"")</f>
        <v/>
      </c>
      <c r="G3578" s="43">
        <f>IFERROR(_xlfn.IMAGE("https://play.pokemonshowdown.com/sprites/gen5/machamp.png"),"")</f>
        <v/>
      </c>
      <c r="I3578" s="43">
        <f>IFERROR(_xlfn.IMAGE("https://play.pokemonshowdown.com/sprites/gen5/medicham.png"),"")</f>
        <v/>
      </c>
      <c r="K3578" s="43">
        <f>IFERROR(_xlfn.IMAGE("https://play.pokemonshowdown.com/sprites/gen5/hitmontop.png"),"")</f>
        <v/>
      </c>
      <c r="M3578" s="43">
        <f>IFERROR(_xlfn.IMAGE("https://play.pokemonshowdown.com/sprites/gen5/hariyama.png"),"")</f>
        <v/>
      </c>
      <c r="Q3578" s="44" t="inlineStr">
        <is>
          <t>DOUBLE BATTLE
Items: Full Restore / Full Restore / Full Restore</t>
        </is>
      </c>
    </row>
    <row r="3579">
      <c r="E3579" s="45" t="inlineStr">
        <is>
          <t>Lv 40 Hitmonchan</t>
        </is>
      </c>
      <c r="F3579" s="46" t="n"/>
      <c r="G3579" s="45" t="inlineStr">
        <is>
          <t>Lv 43 Machamp</t>
        </is>
      </c>
      <c r="H3579" s="46" t="n"/>
      <c r="I3579" s="45" t="inlineStr">
        <is>
          <t>Lv 43 Medicham</t>
        </is>
      </c>
      <c r="J3579" s="46" t="n"/>
      <c r="K3579" s="45" t="inlineStr">
        <is>
          <t>Lv 45 Hitmontop</t>
        </is>
      </c>
      <c r="L3579" s="46" t="n"/>
      <c r="M3579" s="45" t="inlineStr">
        <is>
          <t>Lv 47 Hariyama</t>
        </is>
      </c>
      <c r="N3579" s="46" t="n"/>
      <c r="Q3579" s="47" t="inlineStr">
        <is>
          <t>Pokémon</t>
        </is>
      </c>
    </row>
    <row r="3580">
      <c r="E3580" s="48" t="inlineStr">
        <is>
          <t>Adamant</t>
        </is>
      </c>
      <c r="F3580" s="48" t="inlineStr">
        <is>
          <t>Scrappy</t>
        </is>
      </c>
      <c r="G3580" s="48" t="inlineStr">
        <is>
          <t>Adamant</t>
        </is>
      </c>
      <c r="H3580" s="48" t="inlineStr">
        <is>
          <t>No Guard</t>
        </is>
      </c>
      <c r="I3580" s="48" t="inlineStr">
        <is>
          <t>Impish</t>
        </is>
      </c>
      <c r="J3580" s="48" t="inlineStr">
        <is>
          <t>Pure Power</t>
        </is>
      </c>
      <c r="K3580" s="48" t="inlineStr">
        <is>
          <t>Adamant</t>
        </is>
      </c>
      <c r="L3580" s="48" t="inlineStr">
        <is>
          <t>Technician</t>
        </is>
      </c>
      <c r="M3580" s="48" t="inlineStr">
        <is>
          <t>Adamant</t>
        </is>
      </c>
      <c r="N3580" s="48" t="inlineStr">
        <is>
          <t>Guts</t>
        </is>
      </c>
      <c r="Q3580" s="47" t="inlineStr">
        <is>
          <t>Nature / Ability</t>
        </is>
      </c>
    </row>
    <row r="3581">
      <c r="B3581" s="47" t="inlineStr">
        <is>
          <t>AI Flags:</t>
        </is>
      </c>
      <c r="E3581" s="49" t="inlineStr">
        <is>
          <t>(None)</t>
        </is>
      </c>
      <c r="F3581" s="46" t="n"/>
      <c r="G3581" s="49" t="inlineStr">
        <is>
          <t>Sitrus Berry</t>
        </is>
      </c>
      <c r="H3581" s="46" t="n"/>
      <c r="I3581" s="49" t="inlineStr">
        <is>
          <t>(None)</t>
        </is>
      </c>
      <c r="J3581" s="46" t="n"/>
      <c r="K3581" s="49" t="inlineStr">
        <is>
          <t>(None)</t>
        </is>
      </c>
      <c r="L3581" s="46" t="n"/>
      <c r="M3581" s="49" t="inlineStr">
        <is>
          <t>Sitrus Berry</t>
        </is>
      </c>
      <c r="N3581" s="46" t="n"/>
      <c r="Q3581" s="47" t="inlineStr">
        <is>
          <t>Item</t>
        </is>
      </c>
    </row>
    <row r="3582">
      <c r="B3582" s="44" t="inlineStr">
        <is>
          <t>Smart Trainer</t>
        </is>
      </c>
      <c r="E3582" s="65" t="inlineStr">
        <is>
          <t>Sky Uppercut</t>
        </is>
      </c>
      <c r="F3582" s="46" t="n"/>
      <c r="G3582" s="65" t="inlineStr">
        <is>
          <t>Karate Chop</t>
        </is>
      </c>
      <c r="H3582" s="46" t="n"/>
      <c r="I3582" s="65" t="inlineStr">
        <is>
          <t>Focus Punch</t>
        </is>
      </c>
      <c r="J3582" s="46" t="n"/>
      <c r="K3582" s="50" t="inlineStr">
        <is>
          <t>Pursuit</t>
        </is>
      </c>
      <c r="L3582" s="46" t="n"/>
      <c r="M3582" s="51" t="inlineStr">
        <is>
          <t>Fake Out</t>
        </is>
      </c>
      <c r="N3582" s="46" t="n"/>
      <c r="Q3582" s="47" t="inlineStr">
        <is>
          <t>Moves</t>
        </is>
      </c>
    </row>
    <row r="3583">
      <c r="E3583" s="51" t="inlineStr">
        <is>
          <t>Protect</t>
        </is>
      </c>
      <c r="F3583" s="46" t="n"/>
      <c r="G3583" s="62" t="inlineStr">
        <is>
          <t>Rock Slide</t>
        </is>
      </c>
      <c r="H3583" s="46" t="n"/>
      <c r="I3583" s="63" t="inlineStr">
        <is>
          <t>Light Screen</t>
        </is>
      </c>
      <c r="J3583" s="46" t="n"/>
      <c r="K3583" s="65" t="inlineStr">
        <is>
          <t>Counter</t>
        </is>
      </c>
      <c r="L3583" s="46" t="n"/>
      <c r="M3583" s="65" t="inlineStr">
        <is>
          <t>Focus Punch</t>
        </is>
      </c>
      <c r="N3583" s="46" t="n"/>
    </row>
    <row r="3584">
      <c r="E3584" s="58" t="inlineStr">
        <is>
          <t>Fire Punch</t>
        </is>
      </c>
      <c r="F3584" s="46" t="n"/>
      <c r="G3584" s="65" t="inlineStr">
        <is>
          <t>Focus Punch</t>
        </is>
      </c>
      <c r="H3584" s="46" t="n"/>
      <c r="I3584" s="63" t="inlineStr">
        <is>
          <t>Reflect</t>
        </is>
      </c>
      <c r="J3584" s="46" t="n"/>
      <c r="K3584" s="51" t="inlineStr">
        <is>
          <t>Protect</t>
        </is>
      </c>
      <c r="L3584" s="46" t="n"/>
      <c r="M3584" s="51" t="inlineStr">
        <is>
          <t>Belly Drum</t>
        </is>
      </c>
      <c r="N3584" s="46" t="n"/>
    </row>
    <row r="3585">
      <c r="E3585" s="64" t="inlineStr">
        <is>
          <t>Ice Punch</t>
        </is>
      </c>
      <c r="F3585" s="46" t="n"/>
      <c r="G3585" s="65" t="inlineStr">
        <is>
          <t>Bulk Up</t>
        </is>
      </c>
      <c r="H3585" s="46" t="n"/>
      <c r="I3585" s="63" t="inlineStr">
        <is>
          <t>Psychic</t>
        </is>
      </c>
      <c r="J3585" s="46" t="n"/>
      <c r="K3585" s="65" t="inlineStr">
        <is>
          <t>Triple Kick</t>
        </is>
      </c>
      <c r="L3585" s="46" t="n"/>
      <c r="M3585" s="53" t="inlineStr">
        <is>
          <t>Earthquake</t>
        </is>
      </c>
      <c r="N3585" s="46" t="n"/>
    </row>
    <row r="3587" ht="20" customHeight="1">
      <c r="B3587" s="40" t="inlineStr">
        <is>
          <t>Leader</t>
        </is>
      </c>
      <c r="C3587" s="41" t="n"/>
      <c r="D3587" s="41" t="n"/>
      <c r="E3587" s="42" t="inlineStr">
        <is>
          <t>Leader Brawly (Rematch 4)</t>
        </is>
      </c>
      <c r="F3587" s="41" t="n"/>
      <c r="G3587" s="41" t="n"/>
      <c r="H3587" s="41" t="n"/>
      <c r="I3587" s="41" t="n"/>
      <c r="J3587" s="41" t="n"/>
      <c r="K3587" s="41" t="n"/>
      <c r="L3587" s="41" t="n"/>
      <c r="M3587" s="41" t="n"/>
      <c r="N3587" s="41" t="n"/>
      <c r="O3587" s="41" t="n"/>
      <c r="P3587" s="41" t="n"/>
      <c r="Q3587" s="41" t="n"/>
    </row>
    <row r="3588" ht="69" customHeight="1">
      <c r="E3588" s="43">
        <f>IFERROR(_xlfn.IMAGE("https://play.pokemonshowdown.com/sprites/gen5/hitmonlee.png"),"")</f>
        <v/>
      </c>
      <c r="G3588" s="43">
        <f>IFERROR(_xlfn.IMAGE("https://play.pokemonshowdown.com/sprites/gen5/hitmonchan.png"),"")</f>
        <v/>
      </c>
      <c r="I3588" s="43">
        <f>IFERROR(_xlfn.IMAGE("https://play.pokemonshowdown.com/sprites/gen5/machamp.png"),"")</f>
        <v/>
      </c>
      <c r="K3588" s="43">
        <f>IFERROR(_xlfn.IMAGE("https://play.pokemonshowdown.com/sprites/gen5/medicham.png"),"")</f>
        <v/>
      </c>
      <c r="M3588" s="43">
        <f>IFERROR(_xlfn.IMAGE("https://play.pokemonshowdown.com/sprites/gen5/hitmontop.png"),"")</f>
        <v/>
      </c>
      <c r="O3588" s="43">
        <f>IFERROR(_xlfn.IMAGE("https://play.pokemonshowdown.com/sprites/gen5/hariyama.png"),"")</f>
        <v/>
      </c>
      <c r="Q3588" s="44" t="inlineStr">
        <is>
          <t>DOUBLE BATTLE
Items: Full Restore / Full Restore / Full Restore</t>
        </is>
      </c>
    </row>
    <row r="3589">
      <c r="E3589" s="45" t="inlineStr">
        <is>
          <t>Lv 46 Hitmonlee</t>
        </is>
      </c>
      <c r="F3589" s="46" t="n"/>
      <c r="G3589" s="45" t="inlineStr">
        <is>
          <t>Lv 46 Hitmonchan</t>
        </is>
      </c>
      <c r="H3589" s="46" t="n"/>
      <c r="I3589" s="45" t="inlineStr">
        <is>
          <t>Lv 48 Machamp</t>
        </is>
      </c>
      <c r="J3589" s="46" t="n"/>
      <c r="K3589" s="45" t="inlineStr">
        <is>
          <t>Lv 48 Medicham</t>
        </is>
      </c>
      <c r="L3589" s="46" t="n"/>
      <c r="M3589" s="45" t="inlineStr">
        <is>
          <t>Lv 50 Hitmontop</t>
        </is>
      </c>
      <c r="N3589" s="46" t="n"/>
      <c r="O3589" s="45" t="inlineStr">
        <is>
          <t>Lv 52 Hariyama</t>
        </is>
      </c>
      <c r="P3589" s="46" t="n"/>
      <c r="Q3589" s="47" t="inlineStr">
        <is>
          <t>Pokémon</t>
        </is>
      </c>
    </row>
    <row r="3590">
      <c r="E3590" s="48" t="inlineStr">
        <is>
          <t>Jolly</t>
        </is>
      </c>
      <c r="F3590" s="48" t="inlineStr">
        <is>
          <t>Quick Feet</t>
        </is>
      </c>
      <c r="G3590" s="48" t="inlineStr">
        <is>
          <t>Adamant</t>
        </is>
      </c>
      <c r="H3590" s="48" t="inlineStr">
        <is>
          <t>Scrappy</t>
        </is>
      </c>
      <c r="I3590" s="48" t="inlineStr">
        <is>
          <t>Adamant</t>
        </is>
      </c>
      <c r="J3590" s="48" t="inlineStr">
        <is>
          <t>No Guard</t>
        </is>
      </c>
      <c r="K3590" s="48" t="inlineStr">
        <is>
          <t>Impish</t>
        </is>
      </c>
      <c r="L3590" s="48" t="inlineStr">
        <is>
          <t>Pure Power</t>
        </is>
      </c>
      <c r="M3590" s="48" t="inlineStr">
        <is>
          <t>Adamant</t>
        </is>
      </c>
      <c r="N3590" s="48" t="inlineStr">
        <is>
          <t>Technician</t>
        </is>
      </c>
      <c r="O3590" s="48" t="inlineStr">
        <is>
          <t>Adamant</t>
        </is>
      </c>
      <c r="P3590" s="48" t="inlineStr">
        <is>
          <t>Guts</t>
        </is>
      </c>
      <c r="Q3590" s="47" t="inlineStr">
        <is>
          <t>Nature / Ability</t>
        </is>
      </c>
    </row>
    <row r="3591">
      <c r="B3591" s="47" t="inlineStr">
        <is>
          <t>AI Flags:</t>
        </is>
      </c>
      <c r="E3591" s="49" t="inlineStr">
        <is>
          <t>(None)</t>
        </is>
      </c>
      <c r="F3591" s="46" t="n"/>
      <c r="G3591" s="49" t="inlineStr">
        <is>
          <t>(None)</t>
        </is>
      </c>
      <c r="H3591" s="46" t="n"/>
      <c r="I3591" s="49" t="inlineStr">
        <is>
          <t>Sitrus Berry</t>
        </is>
      </c>
      <c r="J3591" s="46" t="n"/>
      <c r="K3591" s="49" t="inlineStr">
        <is>
          <t>(None)</t>
        </is>
      </c>
      <c r="L3591" s="46" t="n"/>
      <c r="M3591" s="49" t="inlineStr">
        <is>
          <t>(None)</t>
        </is>
      </c>
      <c r="N3591" s="46" t="n"/>
      <c r="O3591" s="49" t="inlineStr">
        <is>
          <t>Sitrus Berry</t>
        </is>
      </c>
      <c r="P3591" s="46" t="n"/>
      <c r="Q3591" s="47" t="inlineStr">
        <is>
          <t>Item</t>
        </is>
      </c>
    </row>
    <row r="3592">
      <c r="B3592" s="44" t="inlineStr">
        <is>
          <t>Smart Trainer</t>
        </is>
      </c>
      <c r="E3592" s="51" t="inlineStr">
        <is>
          <t>Mega Kick</t>
        </is>
      </c>
      <c r="F3592" s="46" t="n"/>
      <c r="G3592" s="65" t="inlineStr">
        <is>
          <t>Sky Uppercut</t>
        </is>
      </c>
      <c r="H3592" s="46" t="n"/>
      <c r="I3592" s="65" t="inlineStr">
        <is>
          <t>Cross Chop</t>
        </is>
      </c>
      <c r="J3592" s="46" t="n"/>
      <c r="K3592" s="65" t="inlineStr">
        <is>
          <t>Focus Punch</t>
        </is>
      </c>
      <c r="L3592" s="46" t="n"/>
      <c r="M3592" s="50" t="inlineStr">
        <is>
          <t>Pursuit</t>
        </is>
      </c>
      <c r="N3592" s="46" t="n"/>
      <c r="O3592" s="51" t="inlineStr">
        <is>
          <t>Fake Out</t>
        </is>
      </c>
      <c r="P3592" s="46" t="n"/>
      <c r="Q3592" s="47" t="inlineStr">
        <is>
          <t>Moves</t>
        </is>
      </c>
    </row>
    <row r="3593">
      <c r="E3593" s="65" t="inlineStr">
        <is>
          <t>Focus Punch</t>
        </is>
      </c>
      <c r="F3593" s="46" t="n"/>
      <c r="G3593" s="51" t="inlineStr">
        <is>
          <t>Protect</t>
        </is>
      </c>
      <c r="H3593" s="46" t="n"/>
      <c r="I3593" s="62" t="inlineStr">
        <is>
          <t>Rock Slide</t>
        </is>
      </c>
      <c r="J3593" s="46" t="n"/>
      <c r="K3593" s="63" t="inlineStr">
        <is>
          <t>Light Screen</t>
        </is>
      </c>
      <c r="L3593" s="46" t="n"/>
      <c r="M3593" s="65" t="inlineStr">
        <is>
          <t>Counter</t>
        </is>
      </c>
      <c r="N3593" s="46" t="n"/>
      <c r="O3593" s="65" t="inlineStr">
        <is>
          <t>Focus Punch</t>
        </is>
      </c>
      <c r="P3593" s="46" t="n"/>
    </row>
    <row r="3594">
      <c r="E3594" s="53" t="inlineStr">
        <is>
          <t>Earthquake</t>
        </is>
      </c>
      <c r="F3594" s="46" t="n"/>
      <c r="G3594" s="58" t="inlineStr">
        <is>
          <t>Fire Punch</t>
        </is>
      </c>
      <c r="H3594" s="46" t="n"/>
      <c r="I3594" s="65" t="inlineStr">
        <is>
          <t>Focus Punch</t>
        </is>
      </c>
      <c r="J3594" s="46" t="n"/>
      <c r="K3594" s="63" t="inlineStr">
        <is>
          <t>Reflect</t>
        </is>
      </c>
      <c r="L3594" s="46" t="n"/>
      <c r="M3594" s="51" t="inlineStr">
        <is>
          <t>Protect</t>
        </is>
      </c>
      <c r="N3594" s="46" t="n"/>
      <c r="O3594" s="51" t="inlineStr">
        <is>
          <t>Belly Drum</t>
        </is>
      </c>
      <c r="P3594" s="46" t="n"/>
    </row>
    <row r="3595">
      <c r="E3595" s="65" t="inlineStr">
        <is>
          <t>Bulk Up</t>
        </is>
      </c>
      <c r="F3595" s="46" t="n"/>
      <c r="G3595" s="64" t="inlineStr">
        <is>
          <t>Ice Punch</t>
        </is>
      </c>
      <c r="H3595" s="46" t="n"/>
      <c r="I3595" s="65" t="inlineStr">
        <is>
          <t>Bulk Up</t>
        </is>
      </c>
      <c r="J3595" s="46" t="n"/>
      <c r="K3595" s="63" t="inlineStr">
        <is>
          <t>Psychic</t>
        </is>
      </c>
      <c r="L3595" s="46" t="n"/>
      <c r="M3595" s="65" t="inlineStr">
        <is>
          <t>Triple Kick</t>
        </is>
      </c>
      <c r="N3595" s="46" t="n"/>
      <c r="O3595" s="53" t="inlineStr">
        <is>
          <t>Earthquake</t>
        </is>
      </c>
      <c r="P3595" s="46" t="n"/>
    </row>
    <row r="3597" ht="20" customHeight="1">
      <c r="B3597" s="40" t="inlineStr">
        <is>
          <t>Leader</t>
        </is>
      </c>
      <c r="C3597" s="41" t="n"/>
      <c r="D3597" s="41" t="n"/>
      <c r="E3597" s="42" t="inlineStr">
        <is>
          <t>Leader Flannery (Rematch 1)</t>
        </is>
      </c>
      <c r="F3597" s="41" t="n"/>
      <c r="G3597" s="41" t="n"/>
      <c r="H3597" s="41" t="n"/>
      <c r="I3597" s="41" t="n"/>
      <c r="J3597" s="41" t="n"/>
      <c r="K3597" s="41" t="n"/>
      <c r="L3597" s="41" t="n"/>
      <c r="M3597" s="41" t="n"/>
      <c r="N3597" s="41" t="n"/>
      <c r="O3597" s="41" t="n"/>
      <c r="P3597" s="41" t="n"/>
      <c r="Q3597" s="41" t="n"/>
    </row>
    <row r="3598" ht="69" customHeight="1">
      <c r="E3598" s="43">
        <f>IFERROR(_xlfn.IMAGE("https://play.pokemonshowdown.com/sprites/gen5/magcargo.png"),"")</f>
        <v/>
      </c>
      <c r="G3598" s="43">
        <f>IFERROR(_xlfn.IMAGE("https://play.pokemonshowdown.com/sprites/gen5/ponyta.png"),"")</f>
        <v/>
      </c>
      <c r="I3598" s="43">
        <f>IFERROR(_xlfn.IMAGE("https://play.pokemonshowdown.com/sprites/gen5/camerupt.png"),"")</f>
        <v/>
      </c>
      <c r="K3598" s="43">
        <f>IFERROR(_xlfn.IMAGE("https://play.pokemonshowdown.com/sprites/gen5/torkoal.png"),"")</f>
        <v/>
      </c>
      <c r="Q3598" s="44" t="inlineStr">
        <is>
          <t>DOUBLE BATTLE
Items: Full Restore / Full Restore / Full Restore</t>
        </is>
      </c>
    </row>
    <row r="3599">
      <c r="E3599" s="45" t="inlineStr">
        <is>
          <t>Lv 38 Magcargo</t>
        </is>
      </c>
      <c r="F3599" s="46" t="n"/>
      <c r="G3599" s="45" t="inlineStr">
        <is>
          <t>Lv 36 Ponyta</t>
        </is>
      </c>
      <c r="H3599" s="46" t="n"/>
      <c r="I3599" s="45" t="inlineStr">
        <is>
          <t>Lv 38 Camerupt</t>
        </is>
      </c>
      <c r="J3599" s="46" t="n"/>
      <c r="K3599" s="45" t="inlineStr">
        <is>
          <t>Lv 40 Torkoal</t>
        </is>
      </c>
      <c r="L3599" s="46" t="n"/>
      <c r="Q3599" s="47" t="inlineStr">
        <is>
          <t>Pokémon</t>
        </is>
      </c>
    </row>
    <row r="3600">
      <c r="E3600" s="48" t="inlineStr">
        <is>
          <t>Rash</t>
        </is>
      </c>
      <c r="F3600" s="48" t="inlineStr">
        <is>
          <t>Magma Armor</t>
        </is>
      </c>
      <c r="G3600" s="48" t="inlineStr">
        <is>
          <t>Lonely</t>
        </is>
      </c>
      <c r="H3600" s="48" t="inlineStr">
        <is>
          <t>Reckless</t>
        </is>
      </c>
      <c r="I3600" s="48" t="inlineStr">
        <is>
          <t>Mild</t>
        </is>
      </c>
      <c r="J3600" s="48" t="inlineStr">
        <is>
          <t>Magma Armor</t>
        </is>
      </c>
      <c r="K3600" s="48" t="inlineStr">
        <is>
          <t>Naughty</t>
        </is>
      </c>
      <c r="L3600" s="48" t="inlineStr">
        <is>
          <t>White Smoke</t>
        </is>
      </c>
      <c r="Q3600" s="47" t="inlineStr">
        <is>
          <t>Nature / Ability</t>
        </is>
      </c>
    </row>
    <row r="3601">
      <c r="B3601" s="47" t="inlineStr">
        <is>
          <t>AI Flags:</t>
        </is>
      </c>
      <c r="E3601" s="49" t="inlineStr">
        <is>
          <t>White Herb</t>
        </is>
      </c>
      <c r="F3601" s="46" t="n"/>
      <c r="G3601" s="49" t="inlineStr">
        <is>
          <t>(None)</t>
        </is>
      </c>
      <c r="H3601" s="46" t="n"/>
      <c r="I3601" s="49" t="inlineStr">
        <is>
          <t>White Herb</t>
        </is>
      </c>
      <c r="J3601" s="46" t="n"/>
      <c r="K3601" s="49" t="inlineStr">
        <is>
          <t>White Herb</t>
        </is>
      </c>
      <c r="L3601" s="46" t="n"/>
      <c r="Q3601" s="47" t="inlineStr">
        <is>
          <t>Item</t>
        </is>
      </c>
    </row>
    <row r="3602">
      <c r="B3602" s="44" t="inlineStr">
        <is>
          <t>Smart Trainer</t>
        </is>
      </c>
      <c r="E3602" s="58" t="inlineStr">
        <is>
          <t>Overheat</t>
        </is>
      </c>
      <c r="F3602" s="46" t="n"/>
      <c r="G3602" s="58" t="inlineStr">
        <is>
          <t>Flamethrower</t>
        </is>
      </c>
      <c r="H3602" s="46" t="n"/>
      <c r="I3602" s="58" t="inlineStr">
        <is>
          <t>Overheat</t>
        </is>
      </c>
      <c r="J3602" s="46" t="n"/>
      <c r="K3602" s="58" t="inlineStr">
        <is>
          <t>Overheat</t>
        </is>
      </c>
      <c r="L3602" s="46" t="n"/>
      <c r="Q3602" s="47" t="inlineStr">
        <is>
          <t>Moves</t>
        </is>
      </c>
    </row>
    <row r="3603">
      <c r="E3603" s="51" t="inlineStr">
        <is>
          <t>Attract</t>
        </is>
      </c>
      <c r="F3603" s="46" t="n"/>
      <c r="G3603" s="51" t="inlineStr">
        <is>
          <t>Attract</t>
        </is>
      </c>
      <c r="H3603" s="46" t="n"/>
      <c r="I3603" s="58" t="inlineStr">
        <is>
          <t>Sunny Day</t>
        </is>
      </c>
      <c r="J3603" s="46" t="n"/>
      <c r="K3603" s="58" t="inlineStr">
        <is>
          <t>Sunny Day</t>
        </is>
      </c>
      <c r="L3603" s="46" t="n"/>
    </row>
    <row r="3604">
      <c r="E3604" s="63" t="inlineStr">
        <is>
          <t>Light Screen</t>
        </is>
      </c>
      <c r="F3604" s="46" t="n"/>
      <c r="G3604" s="59" t="inlineStr">
        <is>
          <t>Solar Beam</t>
        </is>
      </c>
      <c r="H3604" s="46" t="n"/>
      <c r="I3604" s="53" t="inlineStr">
        <is>
          <t>Earthquake</t>
        </is>
      </c>
      <c r="J3604" s="46" t="n"/>
      <c r="K3604" s="51" t="inlineStr">
        <is>
          <t>Explosion</t>
        </is>
      </c>
      <c r="L3604" s="46" t="n"/>
    </row>
    <row r="3605">
      <c r="E3605" s="62" t="inlineStr">
        <is>
          <t>Rock Slide</t>
        </is>
      </c>
      <c r="F3605" s="46" t="n"/>
      <c r="G3605" s="60" t="inlineStr">
        <is>
          <t>Bounce</t>
        </is>
      </c>
      <c r="H3605" s="46" t="n"/>
      <c r="I3605" s="51" t="inlineStr">
        <is>
          <t>Attract</t>
        </is>
      </c>
      <c r="J3605" s="46" t="n"/>
      <c r="K3605" s="51" t="inlineStr">
        <is>
          <t>Attract</t>
        </is>
      </c>
      <c r="L3605" s="46" t="n"/>
    </row>
    <row r="3607" ht="20" customHeight="1">
      <c r="B3607" s="40" t="inlineStr">
        <is>
          <t>Leader</t>
        </is>
      </c>
      <c r="C3607" s="41" t="n"/>
      <c r="D3607" s="41" t="n"/>
      <c r="E3607" s="42" t="inlineStr">
        <is>
          <t>Leader Flannery (Rematch 2)</t>
        </is>
      </c>
      <c r="F3607" s="41" t="n"/>
      <c r="G3607" s="41" t="n"/>
      <c r="H3607" s="41" t="n"/>
      <c r="I3607" s="41" t="n"/>
      <c r="J3607" s="41" t="n"/>
      <c r="K3607" s="41" t="n"/>
      <c r="L3607" s="41" t="n"/>
      <c r="M3607" s="41" t="n"/>
      <c r="N3607" s="41" t="n"/>
      <c r="O3607" s="41" t="n"/>
      <c r="P3607" s="41" t="n"/>
      <c r="Q3607" s="41" t="n"/>
    </row>
    <row r="3608" ht="69" customHeight="1">
      <c r="E3608" s="43">
        <f>IFERROR(_xlfn.IMAGE("https://play.pokemonshowdown.com/sprites/gen5/growlithe.png"),"")</f>
        <v/>
      </c>
      <c r="G3608" s="43">
        <f>IFERROR(_xlfn.IMAGE("https://play.pokemonshowdown.com/sprites/gen5/magcargo.png"),"")</f>
        <v/>
      </c>
      <c r="I3608" s="43">
        <f>IFERROR(_xlfn.IMAGE("https://play.pokemonshowdown.com/sprites/gen5/ponyta.png"),"")</f>
        <v/>
      </c>
      <c r="K3608" s="43">
        <f>IFERROR(_xlfn.IMAGE("https://play.pokemonshowdown.com/sprites/gen5/camerupt.png"),"")</f>
        <v/>
      </c>
      <c r="M3608" s="43">
        <f>IFERROR(_xlfn.IMAGE("https://play.pokemonshowdown.com/sprites/gen5/torkoal.png"),"")</f>
        <v/>
      </c>
      <c r="Q3608" s="44" t="inlineStr">
        <is>
          <t>DOUBLE BATTLE
Items: Full Restore / Full Restore / Full Restore</t>
        </is>
      </c>
    </row>
    <row r="3609">
      <c r="E3609" s="45" t="inlineStr">
        <is>
          <t>Lv 41 Growlithe</t>
        </is>
      </c>
      <c r="F3609" s="46" t="n"/>
      <c r="G3609" s="45" t="inlineStr">
        <is>
          <t>Lv 43 Magcargo</t>
        </is>
      </c>
      <c r="H3609" s="46" t="n"/>
      <c r="I3609" s="45" t="inlineStr">
        <is>
          <t>Lv 41 Ponyta</t>
        </is>
      </c>
      <c r="J3609" s="46" t="n"/>
      <c r="K3609" s="45" t="inlineStr">
        <is>
          <t>Lv 43 Camerupt</t>
        </is>
      </c>
      <c r="L3609" s="46" t="n"/>
      <c r="M3609" s="45" t="inlineStr">
        <is>
          <t>Lv 45 Torkoal</t>
        </is>
      </c>
      <c r="N3609" s="46" t="n"/>
      <c r="Q3609" s="47" t="inlineStr">
        <is>
          <t>Pokémon</t>
        </is>
      </c>
    </row>
    <row r="3610">
      <c r="E3610" s="48" t="inlineStr">
        <is>
          <t>Modest</t>
        </is>
      </c>
      <c r="F3610" s="48" t="inlineStr">
        <is>
          <t>Intimidate</t>
        </is>
      </c>
      <c r="G3610" s="48" t="inlineStr">
        <is>
          <t>Rash</t>
        </is>
      </c>
      <c r="H3610" s="48" t="inlineStr">
        <is>
          <t>Magma Armor</t>
        </is>
      </c>
      <c r="I3610" s="48" t="inlineStr">
        <is>
          <t>Lonely</t>
        </is>
      </c>
      <c r="J3610" s="48" t="inlineStr">
        <is>
          <t>Reckless</t>
        </is>
      </c>
      <c r="K3610" s="48" t="inlineStr">
        <is>
          <t>Mild</t>
        </is>
      </c>
      <c r="L3610" s="48" t="inlineStr">
        <is>
          <t>Magma Armor</t>
        </is>
      </c>
      <c r="M3610" s="48" t="inlineStr">
        <is>
          <t>Naughty</t>
        </is>
      </c>
      <c r="N3610" s="48" t="inlineStr">
        <is>
          <t>White Smoke</t>
        </is>
      </c>
      <c r="Q3610" s="47" t="inlineStr">
        <is>
          <t>Nature / Ability</t>
        </is>
      </c>
    </row>
    <row r="3611">
      <c r="B3611" s="47" t="inlineStr">
        <is>
          <t>AI Flags:</t>
        </is>
      </c>
      <c r="E3611" s="49" t="inlineStr">
        <is>
          <t>(None)</t>
        </is>
      </c>
      <c r="F3611" s="46" t="n"/>
      <c r="G3611" s="49" t="inlineStr">
        <is>
          <t>White Herb</t>
        </is>
      </c>
      <c r="H3611" s="46" t="n"/>
      <c r="I3611" s="49" t="inlineStr">
        <is>
          <t>(None)</t>
        </is>
      </c>
      <c r="J3611" s="46" t="n"/>
      <c r="K3611" s="49" t="inlineStr">
        <is>
          <t>White Herb</t>
        </is>
      </c>
      <c r="L3611" s="46" t="n"/>
      <c r="M3611" s="49" t="inlineStr">
        <is>
          <t>White Herb</t>
        </is>
      </c>
      <c r="N3611" s="46" t="n"/>
      <c r="Q3611" s="47" t="inlineStr">
        <is>
          <t>Item</t>
        </is>
      </c>
    </row>
    <row r="3612">
      <c r="B3612" s="44" t="inlineStr">
        <is>
          <t>Smart Trainer</t>
        </is>
      </c>
      <c r="E3612" s="51" t="inlineStr">
        <is>
          <t>Helping Hand</t>
        </is>
      </c>
      <c r="F3612" s="46" t="n"/>
      <c r="G3612" s="58" t="inlineStr">
        <is>
          <t>Overheat</t>
        </is>
      </c>
      <c r="H3612" s="46" t="n"/>
      <c r="I3612" s="58" t="inlineStr">
        <is>
          <t>Flamethrower</t>
        </is>
      </c>
      <c r="J3612" s="46" t="n"/>
      <c r="K3612" s="58" t="inlineStr">
        <is>
          <t>Overheat</t>
        </is>
      </c>
      <c r="L3612" s="46" t="n"/>
      <c r="M3612" s="58" t="inlineStr">
        <is>
          <t>Overheat</t>
        </is>
      </c>
      <c r="N3612" s="46" t="n"/>
      <c r="Q3612" s="47" t="inlineStr">
        <is>
          <t>Moves</t>
        </is>
      </c>
    </row>
    <row r="3613">
      <c r="E3613" s="58" t="inlineStr">
        <is>
          <t>Flamethrower</t>
        </is>
      </c>
      <c r="F3613" s="46" t="n"/>
      <c r="G3613" s="51" t="inlineStr">
        <is>
          <t>Attract</t>
        </is>
      </c>
      <c r="H3613" s="46" t="n"/>
      <c r="I3613" s="51" t="inlineStr">
        <is>
          <t>Attract</t>
        </is>
      </c>
      <c r="J3613" s="46" t="n"/>
      <c r="K3613" s="58" t="inlineStr">
        <is>
          <t>Sunny Day</t>
        </is>
      </c>
      <c r="L3613" s="46" t="n"/>
      <c r="M3613" s="58" t="inlineStr">
        <is>
          <t>Sunny Day</t>
        </is>
      </c>
      <c r="N3613" s="46" t="n"/>
    </row>
    <row r="3614">
      <c r="E3614" s="51" t="inlineStr">
        <is>
          <t>Roar</t>
        </is>
      </c>
      <c r="F3614" s="46" t="n"/>
      <c r="G3614" s="63" t="inlineStr">
        <is>
          <t>Light Screen</t>
        </is>
      </c>
      <c r="H3614" s="46" t="n"/>
      <c r="I3614" s="59" t="inlineStr">
        <is>
          <t>Solar Beam</t>
        </is>
      </c>
      <c r="J3614" s="46" t="n"/>
      <c r="K3614" s="53" t="inlineStr">
        <is>
          <t>Earthquake</t>
        </is>
      </c>
      <c r="L3614" s="46" t="n"/>
      <c r="M3614" s="51" t="inlineStr">
        <is>
          <t>Explosion</t>
        </is>
      </c>
      <c r="N3614" s="46" t="n"/>
    </row>
    <row r="3615">
      <c r="E3615" s="58" t="inlineStr">
        <is>
          <t>Sunny Day</t>
        </is>
      </c>
      <c r="F3615" s="46" t="n"/>
      <c r="G3615" s="62" t="inlineStr">
        <is>
          <t>Rock Slide</t>
        </is>
      </c>
      <c r="H3615" s="46" t="n"/>
      <c r="I3615" s="60" t="inlineStr">
        <is>
          <t>Bounce</t>
        </is>
      </c>
      <c r="J3615" s="46" t="n"/>
      <c r="K3615" s="51" t="inlineStr">
        <is>
          <t>Attract</t>
        </is>
      </c>
      <c r="L3615" s="46" t="n"/>
      <c r="M3615" s="51" t="inlineStr">
        <is>
          <t>Attract</t>
        </is>
      </c>
      <c r="N3615" s="46" t="n"/>
    </row>
    <row r="3617" ht="20" customHeight="1">
      <c r="B3617" s="40" t="inlineStr">
        <is>
          <t>Leader</t>
        </is>
      </c>
      <c r="C3617" s="41" t="n"/>
      <c r="D3617" s="41" t="n"/>
      <c r="E3617" s="42" t="inlineStr">
        <is>
          <t>Leader Flannery (Rematch 3)</t>
        </is>
      </c>
      <c r="F3617" s="41" t="n"/>
      <c r="G3617" s="41" t="n"/>
      <c r="H3617" s="41" t="n"/>
      <c r="I3617" s="41" t="n"/>
      <c r="J3617" s="41" t="n"/>
      <c r="K3617" s="41" t="n"/>
      <c r="L3617" s="41" t="n"/>
      <c r="M3617" s="41" t="n"/>
      <c r="N3617" s="41" t="n"/>
      <c r="O3617" s="41" t="n"/>
      <c r="P3617" s="41" t="n"/>
      <c r="Q3617" s="41" t="n"/>
    </row>
    <row r="3618" ht="69" customHeight="1">
      <c r="E3618" s="43">
        <f>IFERROR(_xlfn.IMAGE("https://play.pokemonshowdown.com/sprites/gen5/houndour.png"),"")</f>
        <v/>
      </c>
      <c r="G3618" s="43">
        <f>IFERROR(_xlfn.IMAGE("https://play.pokemonshowdown.com/sprites/gen5/growlithe.png"),"")</f>
        <v/>
      </c>
      <c r="I3618" s="43">
        <f>IFERROR(_xlfn.IMAGE("https://play.pokemonshowdown.com/sprites/gen5/magcargo.png"),"")</f>
        <v/>
      </c>
      <c r="K3618" s="43">
        <f>IFERROR(_xlfn.IMAGE("https://play.pokemonshowdown.com/sprites/gen5/rapidash.png"),"")</f>
        <v/>
      </c>
      <c r="M3618" s="43">
        <f>IFERROR(_xlfn.IMAGE("https://play.pokemonshowdown.com/sprites/gen5/camerupt.png"),"")</f>
        <v/>
      </c>
      <c r="O3618" s="43">
        <f>IFERROR(_xlfn.IMAGE("https://play.pokemonshowdown.com/sprites/gen5/torkoal.png"),"")</f>
        <v/>
      </c>
      <c r="Q3618" s="44" t="inlineStr">
        <is>
          <t>DOUBLE BATTLE
Items: Full Restore / Full Restore / Full Restore</t>
        </is>
      </c>
    </row>
    <row r="3619">
      <c r="E3619" s="45" t="inlineStr">
        <is>
          <t>Lv 46 Houndour</t>
        </is>
      </c>
      <c r="F3619" s="46" t="n"/>
      <c r="G3619" s="45" t="inlineStr">
        <is>
          <t>Lv 46 Growlithe</t>
        </is>
      </c>
      <c r="H3619" s="46" t="n"/>
      <c r="I3619" s="45" t="inlineStr">
        <is>
          <t>Lv 48 Magcargo</t>
        </is>
      </c>
      <c r="J3619" s="46" t="n"/>
      <c r="K3619" s="45" t="inlineStr">
        <is>
          <t>Lv 46 Rapidash</t>
        </is>
      </c>
      <c r="L3619" s="46" t="n"/>
      <c r="M3619" s="45" t="inlineStr">
        <is>
          <t>Lv 48 Camerupt</t>
        </is>
      </c>
      <c r="N3619" s="46" t="n"/>
      <c r="O3619" s="45" t="inlineStr">
        <is>
          <t>Lv 50 Torkoal</t>
        </is>
      </c>
      <c r="P3619" s="46" t="n"/>
      <c r="Q3619" s="47" t="inlineStr">
        <is>
          <t>Pokémon</t>
        </is>
      </c>
    </row>
    <row r="3620">
      <c r="E3620" s="48" t="inlineStr">
        <is>
          <t>Modest</t>
        </is>
      </c>
      <c r="F3620" s="48" t="inlineStr">
        <is>
          <t>Solar Power</t>
        </is>
      </c>
      <c r="G3620" s="48" t="inlineStr">
        <is>
          <t>Modest</t>
        </is>
      </c>
      <c r="H3620" s="48" t="inlineStr">
        <is>
          <t>Intimidate</t>
        </is>
      </c>
      <c r="I3620" s="48" t="inlineStr">
        <is>
          <t>Rash</t>
        </is>
      </c>
      <c r="J3620" s="48" t="inlineStr">
        <is>
          <t>Magma Armor</t>
        </is>
      </c>
      <c r="K3620" s="48" t="inlineStr">
        <is>
          <t>Hasty</t>
        </is>
      </c>
      <c r="L3620" s="48" t="inlineStr">
        <is>
          <t>Reckless</t>
        </is>
      </c>
      <c r="M3620" s="48" t="inlineStr">
        <is>
          <t>Mild</t>
        </is>
      </c>
      <c r="N3620" s="48" t="inlineStr">
        <is>
          <t>Magma Armor</t>
        </is>
      </c>
      <c r="O3620" s="48" t="inlineStr">
        <is>
          <t>Naughty</t>
        </is>
      </c>
      <c r="P3620" s="48" t="inlineStr">
        <is>
          <t>White Smoke</t>
        </is>
      </c>
      <c r="Q3620" s="47" t="inlineStr">
        <is>
          <t>Nature / Ability</t>
        </is>
      </c>
    </row>
    <row r="3621">
      <c r="B3621" s="47" t="inlineStr">
        <is>
          <t>AI Flags:</t>
        </is>
      </c>
      <c r="E3621" s="49" t="inlineStr">
        <is>
          <t>(None)</t>
        </is>
      </c>
      <c r="F3621" s="46" t="n"/>
      <c r="G3621" s="49" t="inlineStr">
        <is>
          <t>(None)</t>
        </is>
      </c>
      <c r="H3621" s="46" t="n"/>
      <c r="I3621" s="49" t="inlineStr">
        <is>
          <t>White Herb</t>
        </is>
      </c>
      <c r="J3621" s="46" t="n"/>
      <c r="K3621" s="49" t="inlineStr">
        <is>
          <t>(None)</t>
        </is>
      </c>
      <c r="L3621" s="46" t="n"/>
      <c r="M3621" s="49" t="inlineStr">
        <is>
          <t>White Herb</t>
        </is>
      </c>
      <c r="N3621" s="46" t="n"/>
      <c r="O3621" s="49" t="inlineStr">
        <is>
          <t>White Herb</t>
        </is>
      </c>
      <c r="P3621" s="46" t="n"/>
      <c r="Q3621" s="47" t="inlineStr">
        <is>
          <t>Item</t>
        </is>
      </c>
    </row>
    <row r="3622">
      <c r="B3622" s="44" t="inlineStr">
        <is>
          <t>Smart Trainer</t>
        </is>
      </c>
      <c r="E3622" s="51" t="inlineStr">
        <is>
          <t>Roar</t>
        </is>
      </c>
      <c r="F3622" s="46" t="n"/>
      <c r="G3622" s="51" t="inlineStr">
        <is>
          <t>Helping Hand</t>
        </is>
      </c>
      <c r="H3622" s="46" t="n"/>
      <c r="I3622" s="58" t="inlineStr">
        <is>
          <t>Overheat</t>
        </is>
      </c>
      <c r="J3622" s="46" t="n"/>
      <c r="K3622" s="58" t="inlineStr">
        <is>
          <t>Flamethrower</t>
        </is>
      </c>
      <c r="L3622" s="46" t="n"/>
      <c r="M3622" s="58" t="inlineStr">
        <is>
          <t>Overheat</t>
        </is>
      </c>
      <c r="N3622" s="46" t="n"/>
      <c r="O3622" s="58" t="inlineStr">
        <is>
          <t>Overheat</t>
        </is>
      </c>
      <c r="P3622" s="46" t="n"/>
      <c r="Q3622" s="47" t="inlineStr">
        <is>
          <t>Moves</t>
        </is>
      </c>
    </row>
    <row r="3623">
      <c r="E3623" s="59" t="inlineStr">
        <is>
          <t>Solar Beam</t>
        </is>
      </c>
      <c r="F3623" s="46" t="n"/>
      <c r="G3623" s="58" t="inlineStr">
        <is>
          <t>Flamethrower</t>
        </is>
      </c>
      <c r="H3623" s="46" t="n"/>
      <c r="I3623" s="51" t="inlineStr">
        <is>
          <t>Attract</t>
        </is>
      </c>
      <c r="J3623" s="46" t="n"/>
      <c r="K3623" s="51" t="inlineStr">
        <is>
          <t>Attract</t>
        </is>
      </c>
      <c r="L3623" s="46" t="n"/>
      <c r="M3623" s="58" t="inlineStr">
        <is>
          <t>Sunny Day</t>
        </is>
      </c>
      <c r="N3623" s="46" t="n"/>
      <c r="O3623" s="58" t="inlineStr">
        <is>
          <t>Sunny Day</t>
        </is>
      </c>
      <c r="P3623" s="46" t="n"/>
    </row>
    <row r="3624">
      <c r="E3624" s="50" t="inlineStr">
        <is>
          <t>Taunt</t>
        </is>
      </c>
      <c r="F3624" s="46" t="n"/>
      <c r="G3624" s="58" t="inlineStr">
        <is>
          <t>Sunny Day</t>
        </is>
      </c>
      <c r="H3624" s="46" t="n"/>
      <c r="I3624" s="63" t="inlineStr">
        <is>
          <t>Light Screen</t>
        </is>
      </c>
      <c r="J3624" s="46" t="n"/>
      <c r="K3624" s="59" t="inlineStr">
        <is>
          <t>Solar Beam</t>
        </is>
      </c>
      <c r="L3624" s="46" t="n"/>
      <c r="M3624" s="53" t="inlineStr">
        <is>
          <t>Earthquake</t>
        </is>
      </c>
      <c r="N3624" s="46" t="n"/>
      <c r="O3624" s="51" t="inlineStr">
        <is>
          <t>Explosion</t>
        </is>
      </c>
      <c r="P3624" s="46" t="n"/>
    </row>
    <row r="3625">
      <c r="E3625" s="58" t="inlineStr">
        <is>
          <t>Sunny Day</t>
        </is>
      </c>
      <c r="F3625" s="46" t="n"/>
      <c r="G3625" s="51" t="inlineStr">
        <is>
          <t>Roar</t>
        </is>
      </c>
      <c r="H3625" s="46" t="n"/>
      <c r="I3625" s="62" t="inlineStr">
        <is>
          <t>Rock Slide</t>
        </is>
      </c>
      <c r="J3625" s="46" t="n"/>
      <c r="K3625" s="60" t="inlineStr">
        <is>
          <t>Bounce</t>
        </is>
      </c>
      <c r="L3625" s="46" t="n"/>
      <c r="M3625" s="51" t="inlineStr">
        <is>
          <t>Attract</t>
        </is>
      </c>
      <c r="N3625" s="46" t="n"/>
      <c r="O3625" s="51" t="inlineStr">
        <is>
          <t>Attract</t>
        </is>
      </c>
      <c r="P3625" s="46" t="n"/>
    </row>
    <row r="3627" ht="20" customHeight="1">
      <c r="B3627" s="40" t="inlineStr">
        <is>
          <t>Leader</t>
        </is>
      </c>
      <c r="C3627" s="41" t="n"/>
      <c r="D3627" s="41" t="n"/>
      <c r="E3627" s="42" t="inlineStr">
        <is>
          <t>Leader Flannery (Rematch 4)</t>
        </is>
      </c>
      <c r="F3627" s="41" t="n"/>
      <c r="G3627" s="41" t="n"/>
      <c r="H3627" s="41" t="n"/>
      <c r="I3627" s="41" t="n"/>
      <c r="J3627" s="41" t="n"/>
      <c r="K3627" s="41" t="n"/>
      <c r="L3627" s="41" t="n"/>
      <c r="M3627" s="41" t="n"/>
      <c r="N3627" s="41" t="n"/>
      <c r="O3627" s="41" t="n"/>
      <c r="P3627" s="41" t="n"/>
      <c r="Q3627" s="41" t="n"/>
    </row>
    <row r="3628" ht="69" customHeight="1">
      <c r="E3628" s="43">
        <f>IFERROR(_xlfn.IMAGE("https://play.pokemonshowdown.com/sprites/gen5/arcanine.png"),"")</f>
        <v/>
      </c>
      <c r="G3628" s="43">
        <f>IFERROR(_xlfn.IMAGE("https://play.pokemonshowdown.com/sprites/gen5/magcargo.png"),"")</f>
        <v/>
      </c>
      <c r="I3628" s="43">
        <f>IFERROR(_xlfn.IMAGE("https://play.pokemonshowdown.com/sprites/gen5/houndoom.png"),"")</f>
        <v/>
      </c>
      <c r="K3628" s="43">
        <f>IFERROR(_xlfn.IMAGE("https://play.pokemonshowdown.com/sprites/gen5/rapidash.png"),"")</f>
        <v/>
      </c>
      <c r="M3628" s="43">
        <f>IFERROR(_xlfn.IMAGE("https://play.pokemonshowdown.com/sprites/gen5/camerupt.png"),"")</f>
        <v/>
      </c>
      <c r="O3628" s="43">
        <f>IFERROR(_xlfn.IMAGE("https://play.pokemonshowdown.com/sprites/gen5/torkoal.png"),"")</f>
        <v/>
      </c>
      <c r="Q3628" s="44" t="inlineStr">
        <is>
          <t>DOUBLE BATTLE
Items: Full Restore / Full Restore / Full Restore</t>
        </is>
      </c>
    </row>
    <row r="3629">
      <c r="E3629" s="45" t="inlineStr">
        <is>
          <t>Lv 51 Arcanine</t>
        </is>
      </c>
      <c r="F3629" s="46" t="n"/>
      <c r="G3629" s="45" t="inlineStr">
        <is>
          <t>Lv 53 Magcargo</t>
        </is>
      </c>
      <c r="H3629" s="46" t="n"/>
      <c r="I3629" s="45" t="inlineStr">
        <is>
          <t>Lv 51 Houndoom</t>
        </is>
      </c>
      <c r="J3629" s="46" t="n"/>
      <c r="K3629" s="45" t="inlineStr">
        <is>
          <t>Lv 51 Rapidash</t>
        </is>
      </c>
      <c r="L3629" s="46" t="n"/>
      <c r="M3629" s="45" t="inlineStr">
        <is>
          <t>Lv 53 Camerupt</t>
        </is>
      </c>
      <c r="N3629" s="46" t="n"/>
      <c r="O3629" s="45" t="inlineStr">
        <is>
          <t>Lv 55 Torkoal</t>
        </is>
      </c>
      <c r="P3629" s="46" t="n"/>
      <c r="Q3629" s="47" t="inlineStr">
        <is>
          <t>Pokémon</t>
        </is>
      </c>
    </row>
    <row r="3630">
      <c r="E3630" s="48" t="inlineStr">
        <is>
          <t>Timid</t>
        </is>
      </c>
      <c r="F3630" s="48" t="inlineStr">
        <is>
          <t>Intimidate</t>
        </is>
      </c>
      <c r="G3630" s="48" t="inlineStr">
        <is>
          <t>Rash</t>
        </is>
      </c>
      <c r="H3630" s="48" t="inlineStr">
        <is>
          <t>Magma Armor</t>
        </is>
      </c>
      <c r="I3630" s="48" t="inlineStr">
        <is>
          <t>Timid</t>
        </is>
      </c>
      <c r="J3630" s="48" t="inlineStr">
        <is>
          <t>Solar Power</t>
        </is>
      </c>
      <c r="K3630" s="48" t="inlineStr">
        <is>
          <t>Hasty</t>
        </is>
      </c>
      <c r="L3630" s="48" t="inlineStr">
        <is>
          <t>Reckless</t>
        </is>
      </c>
      <c r="M3630" s="48" t="inlineStr">
        <is>
          <t>Mild</t>
        </is>
      </c>
      <c r="N3630" s="48" t="inlineStr">
        <is>
          <t>Magma Armor</t>
        </is>
      </c>
      <c r="O3630" s="48" t="inlineStr">
        <is>
          <t>Naughty</t>
        </is>
      </c>
      <c r="P3630" s="48" t="inlineStr">
        <is>
          <t>White Smoke</t>
        </is>
      </c>
      <c r="Q3630" s="47" t="inlineStr">
        <is>
          <t>Nature / Ability</t>
        </is>
      </c>
    </row>
    <row r="3631">
      <c r="B3631" s="47" t="inlineStr">
        <is>
          <t>AI Flags:</t>
        </is>
      </c>
      <c r="E3631" s="49" t="inlineStr">
        <is>
          <t>(None)</t>
        </is>
      </c>
      <c r="F3631" s="46" t="n"/>
      <c r="G3631" s="49" t="inlineStr">
        <is>
          <t>White Herb</t>
        </is>
      </c>
      <c r="H3631" s="46" t="n"/>
      <c r="I3631" s="49" t="inlineStr">
        <is>
          <t>(None)</t>
        </is>
      </c>
      <c r="J3631" s="46" t="n"/>
      <c r="K3631" s="49" t="inlineStr">
        <is>
          <t>(None)</t>
        </is>
      </c>
      <c r="L3631" s="46" t="n"/>
      <c r="M3631" s="49" t="inlineStr">
        <is>
          <t>White Herb</t>
        </is>
      </c>
      <c r="N3631" s="46" t="n"/>
      <c r="O3631" s="49" t="inlineStr">
        <is>
          <t>White Herb</t>
        </is>
      </c>
      <c r="P3631" s="46" t="n"/>
      <c r="Q3631" s="47" t="inlineStr">
        <is>
          <t>Item</t>
        </is>
      </c>
    </row>
    <row r="3632">
      <c r="B3632" s="44" t="inlineStr">
        <is>
          <t>Smart Trainer</t>
        </is>
      </c>
      <c r="E3632" s="51" t="inlineStr">
        <is>
          <t>Helping Hand</t>
        </is>
      </c>
      <c r="F3632" s="46" t="n"/>
      <c r="G3632" s="58" t="inlineStr">
        <is>
          <t>Overheat</t>
        </is>
      </c>
      <c r="H3632" s="46" t="n"/>
      <c r="I3632" s="51" t="inlineStr">
        <is>
          <t>Roar</t>
        </is>
      </c>
      <c r="J3632" s="46" t="n"/>
      <c r="K3632" s="58" t="inlineStr">
        <is>
          <t>Flamethrower</t>
        </is>
      </c>
      <c r="L3632" s="46" t="n"/>
      <c r="M3632" s="58" t="inlineStr">
        <is>
          <t>Overheat</t>
        </is>
      </c>
      <c r="N3632" s="46" t="n"/>
      <c r="O3632" s="58" t="inlineStr">
        <is>
          <t>Overheat</t>
        </is>
      </c>
      <c r="P3632" s="46" t="n"/>
      <c r="Q3632" s="47" t="inlineStr">
        <is>
          <t>Moves</t>
        </is>
      </c>
    </row>
    <row r="3633">
      <c r="E3633" s="58" t="inlineStr">
        <is>
          <t>Flamethrower</t>
        </is>
      </c>
      <c r="F3633" s="46" t="n"/>
      <c r="G3633" s="51" t="inlineStr">
        <is>
          <t>Attract</t>
        </is>
      </c>
      <c r="H3633" s="46" t="n"/>
      <c r="I3633" s="59" t="inlineStr">
        <is>
          <t>Solar Beam</t>
        </is>
      </c>
      <c r="J3633" s="46" t="n"/>
      <c r="K3633" s="51" t="inlineStr">
        <is>
          <t>Attract</t>
        </is>
      </c>
      <c r="L3633" s="46" t="n"/>
      <c r="M3633" s="58" t="inlineStr">
        <is>
          <t>Sunny Day</t>
        </is>
      </c>
      <c r="N3633" s="46" t="n"/>
      <c r="O3633" s="58" t="inlineStr">
        <is>
          <t>Sunny Day</t>
        </is>
      </c>
      <c r="P3633" s="46" t="n"/>
    </row>
    <row r="3634">
      <c r="E3634" s="58" t="inlineStr">
        <is>
          <t>Sunny Day</t>
        </is>
      </c>
      <c r="F3634" s="46" t="n"/>
      <c r="G3634" s="63" t="inlineStr">
        <is>
          <t>Light Screen</t>
        </is>
      </c>
      <c r="H3634" s="46" t="n"/>
      <c r="I3634" s="50" t="inlineStr">
        <is>
          <t>Taunt</t>
        </is>
      </c>
      <c r="J3634" s="46" t="n"/>
      <c r="K3634" s="59" t="inlineStr">
        <is>
          <t>Solar Beam</t>
        </is>
      </c>
      <c r="L3634" s="46" t="n"/>
      <c r="M3634" s="53" t="inlineStr">
        <is>
          <t>Earthquake</t>
        </is>
      </c>
      <c r="N3634" s="46" t="n"/>
      <c r="O3634" s="51" t="inlineStr">
        <is>
          <t>Explosion</t>
        </is>
      </c>
      <c r="P3634" s="46" t="n"/>
    </row>
    <row r="3635">
      <c r="E3635" s="51" t="inlineStr">
        <is>
          <t>Roar</t>
        </is>
      </c>
      <c r="F3635" s="46" t="n"/>
      <c r="G3635" s="62" t="inlineStr">
        <is>
          <t>Rock Slide</t>
        </is>
      </c>
      <c r="H3635" s="46" t="n"/>
      <c r="I3635" s="58" t="inlineStr">
        <is>
          <t>Sunny Day</t>
        </is>
      </c>
      <c r="J3635" s="46" t="n"/>
      <c r="K3635" s="60" t="inlineStr">
        <is>
          <t>Bounce</t>
        </is>
      </c>
      <c r="L3635" s="46" t="n"/>
      <c r="M3635" s="51" t="inlineStr">
        <is>
          <t>Attract</t>
        </is>
      </c>
      <c r="N3635" s="46" t="n"/>
      <c r="O3635" s="51" t="inlineStr">
        <is>
          <t>Attract</t>
        </is>
      </c>
      <c r="P3635" s="46" t="n"/>
    </row>
    <row r="3637" ht="20" customHeight="1">
      <c r="B3637" s="40" t="inlineStr">
        <is>
          <t>Leader</t>
        </is>
      </c>
      <c r="C3637" s="41" t="n"/>
      <c r="D3637" s="41" t="n"/>
      <c r="E3637" s="42" t="inlineStr">
        <is>
          <t>Leader Juan (Rematch 1)</t>
        </is>
      </c>
      <c r="F3637" s="41" t="n"/>
      <c r="G3637" s="41" t="n"/>
      <c r="H3637" s="41" t="n"/>
      <c r="I3637" s="41" t="n"/>
      <c r="J3637" s="41" t="n"/>
      <c r="K3637" s="41" t="n"/>
      <c r="L3637" s="41" t="n"/>
      <c r="M3637" s="41" t="n"/>
      <c r="N3637" s="41" t="n"/>
      <c r="O3637" s="41" t="n"/>
      <c r="P3637" s="41" t="n"/>
      <c r="Q3637" s="41" t="n"/>
    </row>
    <row r="3638" ht="69" customHeight="1">
      <c r="E3638" s="43">
        <f>IFERROR(_xlfn.IMAGE("https://play.pokemonshowdown.com/sprites/gen5/poliwag.png"),"")</f>
        <v/>
      </c>
      <c r="G3638" s="43">
        <f>IFERROR(_xlfn.IMAGE("https://play.pokemonshowdown.com/sprites/gen5/whiscash.png"),"")</f>
        <v/>
      </c>
      <c r="I3638" s="43">
        <f>IFERROR(_xlfn.IMAGE("https://play.pokemonshowdown.com/sprites/gen5/walrein.png"),"")</f>
        <v/>
      </c>
      <c r="K3638" s="43">
        <f>IFERROR(_xlfn.IMAGE("https://play.pokemonshowdown.com/sprites/gen5/crawdaunt.png"),"")</f>
        <v/>
      </c>
      <c r="M3638" s="43">
        <f>IFERROR(_xlfn.IMAGE("https://play.pokemonshowdown.com/sprites/gen5/kingdra.png"),"")</f>
        <v/>
      </c>
      <c r="Q3638" s="44" t="inlineStr">
        <is>
          <t>DOUBLE BATTLE
Items: Full Restore / Full Restore / Full Restore</t>
        </is>
      </c>
    </row>
    <row r="3639">
      <c r="E3639" s="45" t="inlineStr">
        <is>
          <t>Lv 46 Poliwag</t>
        </is>
      </c>
      <c r="F3639" s="46" t="n"/>
      <c r="G3639" s="45" t="inlineStr">
        <is>
          <t>Lv 46 Whiscash</t>
        </is>
      </c>
      <c r="H3639" s="46" t="n"/>
      <c r="I3639" s="45" t="inlineStr">
        <is>
          <t>Lv 48 Walrein</t>
        </is>
      </c>
      <c r="J3639" s="46" t="n"/>
      <c r="K3639" s="45" t="inlineStr">
        <is>
          <t>Lv 48 Crawdaunt</t>
        </is>
      </c>
      <c r="L3639" s="46" t="n"/>
      <c r="M3639" s="45" t="inlineStr">
        <is>
          <t>Lv 51 Kingdra</t>
        </is>
      </c>
      <c r="N3639" s="46" t="n"/>
      <c r="Q3639" s="47" t="inlineStr">
        <is>
          <t>Pokémon</t>
        </is>
      </c>
    </row>
    <row r="3640">
      <c r="E3640" s="48" t="inlineStr">
        <is>
          <t>Bold</t>
        </is>
      </c>
      <c r="F3640" s="48" t="inlineStr">
        <is>
          <t>Swift Swim</t>
        </is>
      </c>
      <c r="G3640" s="48" t="inlineStr">
        <is>
          <t>Modest</t>
        </is>
      </c>
      <c r="H3640" s="48" t="inlineStr">
        <is>
          <t>Hydration</t>
        </is>
      </c>
      <c r="I3640" s="48" t="inlineStr">
        <is>
          <t>Naughty</t>
        </is>
      </c>
      <c r="J3640" s="48" t="inlineStr">
        <is>
          <t>Filter</t>
        </is>
      </c>
      <c r="K3640" s="48" t="inlineStr">
        <is>
          <t>Adamant</t>
        </is>
      </c>
      <c r="L3640" s="48" t="inlineStr">
        <is>
          <t>Adaptability</t>
        </is>
      </c>
      <c r="M3640" s="48" t="inlineStr">
        <is>
          <t>Modest</t>
        </is>
      </c>
      <c r="N3640" s="48" t="inlineStr">
        <is>
          <t>Swift Swim</t>
        </is>
      </c>
      <c r="Q3640" s="47" t="inlineStr">
        <is>
          <t>Nature / Ability</t>
        </is>
      </c>
    </row>
    <row r="3641">
      <c r="B3641" s="47" t="inlineStr">
        <is>
          <t>AI Flags:</t>
        </is>
      </c>
      <c r="E3641" s="49" t="inlineStr">
        <is>
          <t>(None)</t>
        </is>
      </c>
      <c r="F3641" s="46" t="n"/>
      <c r="G3641" s="49" t="inlineStr">
        <is>
          <t>(None)</t>
        </is>
      </c>
      <c r="H3641" s="46" t="n"/>
      <c r="I3641" s="49" t="inlineStr">
        <is>
          <t>(None)</t>
        </is>
      </c>
      <c r="J3641" s="46" t="n"/>
      <c r="K3641" s="49" t="inlineStr">
        <is>
          <t>Chesto Berry</t>
        </is>
      </c>
      <c r="L3641" s="46" t="n"/>
      <c r="M3641" s="49" t="inlineStr">
        <is>
          <t>Chesto Berry</t>
        </is>
      </c>
      <c r="N3641" s="46" t="n"/>
      <c r="Q3641" s="47" t="inlineStr">
        <is>
          <t>Item</t>
        </is>
      </c>
    </row>
    <row r="3642">
      <c r="B3642" s="44" t="inlineStr">
        <is>
          <t>Smart Trainer</t>
        </is>
      </c>
      <c r="E3642" s="63" t="inlineStr">
        <is>
          <t>Hypnosis</t>
        </is>
      </c>
      <c r="F3642" s="46" t="n"/>
      <c r="G3642" s="61" t="inlineStr">
        <is>
          <t>Rain Dance</t>
        </is>
      </c>
      <c r="H3642" s="46" t="n"/>
      <c r="I3642" s="61" t="inlineStr">
        <is>
          <t>Water Pulse</t>
        </is>
      </c>
      <c r="J3642" s="46" t="n"/>
      <c r="K3642" s="63" t="inlineStr">
        <is>
          <t>Rest</t>
        </is>
      </c>
      <c r="L3642" s="46" t="n"/>
      <c r="M3642" s="61" t="inlineStr">
        <is>
          <t>Water Pulse</t>
        </is>
      </c>
      <c r="N3642" s="46" t="n"/>
      <c r="Q3642" s="47" t="inlineStr">
        <is>
          <t>Moves</t>
        </is>
      </c>
    </row>
    <row r="3643">
      <c r="E3643" s="61" t="inlineStr">
        <is>
          <t>Rain Dance</t>
        </is>
      </c>
      <c r="F3643" s="46" t="n"/>
      <c r="G3643" s="61" t="inlineStr">
        <is>
          <t>Water Pulse</t>
        </is>
      </c>
      <c r="H3643" s="46" t="n"/>
      <c r="I3643" s="51" t="inlineStr">
        <is>
          <t>Body Slam</t>
        </is>
      </c>
      <c r="J3643" s="46" t="n"/>
      <c r="K3643" s="61" t="inlineStr">
        <is>
          <t>Crabhammer</t>
        </is>
      </c>
      <c r="L3643" s="46" t="n"/>
      <c r="M3643" s="51" t="inlineStr">
        <is>
          <t>Double Team</t>
        </is>
      </c>
      <c r="N3643" s="46" t="n"/>
    </row>
    <row r="3644">
      <c r="E3644" s="51" t="inlineStr">
        <is>
          <t>Protect</t>
        </is>
      </c>
      <c r="F3644" s="46" t="n"/>
      <c r="G3644" s="51" t="inlineStr">
        <is>
          <t>Double Team</t>
        </is>
      </c>
      <c r="H3644" s="46" t="n"/>
      <c r="I3644" s="51" t="inlineStr">
        <is>
          <t>Protect</t>
        </is>
      </c>
      <c r="J3644" s="46" t="n"/>
      <c r="K3644" s="50" t="inlineStr">
        <is>
          <t>Taunt</t>
        </is>
      </c>
      <c r="L3644" s="46" t="n"/>
      <c r="M3644" s="64" t="inlineStr">
        <is>
          <t>Ice Beam</t>
        </is>
      </c>
      <c r="N3644" s="46" t="n"/>
    </row>
    <row r="3645">
      <c r="E3645" s="61" t="inlineStr">
        <is>
          <t>Hydro Pump</t>
        </is>
      </c>
      <c r="F3645" s="46" t="n"/>
      <c r="G3645" s="53" t="inlineStr">
        <is>
          <t>Fissure</t>
        </is>
      </c>
      <c r="H3645" s="46" t="n"/>
      <c r="I3645" s="64" t="inlineStr">
        <is>
          <t>Ice Beam</t>
        </is>
      </c>
      <c r="J3645" s="46" t="n"/>
      <c r="K3645" s="51" t="inlineStr">
        <is>
          <t>Double Team</t>
        </is>
      </c>
      <c r="L3645" s="46" t="n"/>
      <c r="M3645" s="63" t="inlineStr">
        <is>
          <t>Rest</t>
        </is>
      </c>
      <c r="N3645" s="46" t="n"/>
    </row>
    <row r="3647" ht="20" customHeight="1">
      <c r="B3647" s="40" t="inlineStr">
        <is>
          <t>Leader</t>
        </is>
      </c>
      <c r="C3647" s="41" t="n"/>
      <c r="D3647" s="41" t="n"/>
      <c r="E3647" s="42" t="inlineStr">
        <is>
          <t>Leader Juan (Rematch 2)</t>
        </is>
      </c>
      <c r="F3647" s="41" t="n"/>
      <c r="G3647" s="41" t="n"/>
      <c r="H3647" s="41" t="n"/>
      <c r="I3647" s="41" t="n"/>
      <c r="J3647" s="41" t="n"/>
      <c r="K3647" s="41" t="n"/>
      <c r="L3647" s="41" t="n"/>
      <c r="M3647" s="41" t="n"/>
      <c r="N3647" s="41" t="n"/>
      <c r="O3647" s="41" t="n"/>
      <c r="P3647" s="41" t="n"/>
      <c r="Q3647" s="41" t="n"/>
    </row>
    <row r="3648" ht="69" customHeight="1">
      <c r="E3648" s="43">
        <f>IFERROR(_xlfn.IMAGE("https://play.pokemonshowdown.com/sprites/gen5/poliwhirl.png"),"")</f>
        <v/>
      </c>
      <c r="G3648" s="43">
        <f>IFERROR(_xlfn.IMAGE("https://play.pokemonshowdown.com/sprites/gen5/whiscash.png"),"")</f>
        <v/>
      </c>
      <c r="I3648" s="43">
        <f>IFERROR(_xlfn.IMAGE("https://play.pokemonshowdown.com/sprites/gen5/walrein.png"),"")</f>
        <v/>
      </c>
      <c r="K3648" s="43">
        <f>IFERROR(_xlfn.IMAGE("https://play.pokemonshowdown.com/sprites/gen5/crawdaunt.png"),"")</f>
        <v/>
      </c>
      <c r="M3648" s="43">
        <f>IFERROR(_xlfn.IMAGE("https://play.pokemonshowdown.com/sprites/gen5/kingdra.png"),"")</f>
        <v/>
      </c>
      <c r="Q3648" s="44" t="inlineStr">
        <is>
          <t>DOUBLE BATTLE
Items: Full Restore / Full Restore / Full Restore</t>
        </is>
      </c>
    </row>
    <row r="3649">
      <c r="E3649" s="45" t="inlineStr">
        <is>
          <t>Lv 50 Poliwhirl</t>
        </is>
      </c>
      <c r="F3649" s="46" t="n"/>
      <c r="G3649" s="45" t="inlineStr">
        <is>
          <t>Lv 51 Whiscash</t>
        </is>
      </c>
      <c r="H3649" s="46" t="n"/>
      <c r="I3649" s="45" t="inlineStr">
        <is>
          <t>Lv 53 Walrein</t>
        </is>
      </c>
      <c r="J3649" s="46" t="n"/>
      <c r="K3649" s="45" t="inlineStr">
        <is>
          <t>Lv 53 Crawdaunt</t>
        </is>
      </c>
      <c r="L3649" s="46" t="n"/>
      <c r="M3649" s="45" t="inlineStr">
        <is>
          <t>Lv 56 Kingdra</t>
        </is>
      </c>
      <c r="N3649" s="46" t="n"/>
      <c r="Q3649" s="47" t="inlineStr">
        <is>
          <t>Pokémon</t>
        </is>
      </c>
    </row>
    <row r="3650">
      <c r="E3650" s="48" t="inlineStr">
        <is>
          <t>Bold</t>
        </is>
      </c>
      <c r="F3650" s="48" t="inlineStr">
        <is>
          <t>Swift Swim</t>
        </is>
      </c>
      <c r="G3650" s="48" t="inlineStr">
        <is>
          <t>Modest</t>
        </is>
      </c>
      <c r="H3650" s="48" t="inlineStr">
        <is>
          <t>Hydration</t>
        </is>
      </c>
      <c r="I3650" s="48" t="inlineStr">
        <is>
          <t>Naughty</t>
        </is>
      </c>
      <c r="J3650" s="48" t="inlineStr">
        <is>
          <t>Filter</t>
        </is>
      </c>
      <c r="K3650" s="48" t="inlineStr">
        <is>
          <t>Impish</t>
        </is>
      </c>
      <c r="L3650" s="48" t="inlineStr">
        <is>
          <t>Adaptability</t>
        </is>
      </c>
      <c r="M3650" s="48" t="inlineStr">
        <is>
          <t>Modest</t>
        </is>
      </c>
      <c r="N3650" s="48" t="inlineStr">
        <is>
          <t>Swift Swim</t>
        </is>
      </c>
      <c r="Q3650" s="47" t="inlineStr">
        <is>
          <t>Nature / Ability</t>
        </is>
      </c>
    </row>
    <row r="3651">
      <c r="B3651" s="47" t="inlineStr">
        <is>
          <t>AI Flags:</t>
        </is>
      </c>
      <c r="E3651" s="49" t="inlineStr">
        <is>
          <t>(None)</t>
        </is>
      </c>
      <c r="F3651" s="46" t="n"/>
      <c r="G3651" s="49" t="inlineStr">
        <is>
          <t>(None)</t>
        </is>
      </c>
      <c r="H3651" s="46" t="n"/>
      <c r="I3651" s="49" t="inlineStr">
        <is>
          <t>(None)</t>
        </is>
      </c>
      <c r="J3651" s="46" t="n"/>
      <c r="K3651" s="49" t="inlineStr">
        <is>
          <t>Chesto Berry</t>
        </is>
      </c>
      <c r="L3651" s="46" t="n"/>
      <c r="M3651" s="49" t="inlineStr">
        <is>
          <t>Chesto Berry</t>
        </is>
      </c>
      <c r="N3651" s="46" t="n"/>
      <c r="Q3651" s="47" t="inlineStr">
        <is>
          <t>Item</t>
        </is>
      </c>
    </row>
    <row r="3652">
      <c r="B3652" s="44" t="inlineStr">
        <is>
          <t>Smart Trainer</t>
        </is>
      </c>
      <c r="E3652" s="63" t="inlineStr">
        <is>
          <t>Hypnosis</t>
        </is>
      </c>
      <c r="F3652" s="46" t="n"/>
      <c r="G3652" s="61" t="inlineStr">
        <is>
          <t>Rain Dance</t>
        </is>
      </c>
      <c r="H3652" s="46" t="n"/>
      <c r="I3652" s="61" t="inlineStr">
        <is>
          <t>Water Pulse</t>
        </is>
      </c>
      <c r="J3652" s="46" t="n"/>
      <c r="K3652" s="63" t="inlineStr">
        <is>
          <t>Rest</t>
        </is>
      </c>
      <c r="L3652" s="46" t="n"/>
      <c r="M3652" s="61" t="inlineStr">
        <is>
          <t>Water Pulse</t>
        </is>
      </c>
      <c r="N3652" s="46" t="n"/>
      <c r="Q3652" s="47" t="inlineStr">
        <is>
          <t>Moves</t>
        </is>
      </c>
    </row>
    <row r="3653">
      <c r="E3653" s="61" t="inlineStr">
        <is>
          <t>Rain Dance</t>
        </is>
      </c>
      <c r="F3653" s="46" t="n"/>
      <c r="G3653" s="61" t="inlineStr">
        <is>
          <t>Water Pulse</t>
        </is>
      </c>
      <c r="H3653" s="46" t="n"/>
      <c r="I3653" s="51" t="inlineStr">
        <is>
          <t>Body Slam</t>
        </is>
      </c>
      <c r="J3653" s="46" t="n"/>
      <c r="K3653" s="51" t="inlineStr">
        <is>
          <t>Guillotine</t>
        </is>
      </c>
      <c r="L3653" s="46" t="n"/>
      <c r="M3653" s="51" t="inlineStr">
        <is>
          <t>Double Team</t>
        </is>
      </c>
      <c r="N3653" s="46" t="n"/>
    </row>
    <row r="3654">
      <c r="E3654" s="51" t="inlineStr">
        <is>
          <t>Protect</t>
        </is>
      </c>
      <c r="F3654" s="46" t="n"/>
      <c r="G3654" s="51" t="inlineStr">
        <is>
          <t>Double Team</t>
        </is>
      </c>
      <c r="H3654" s="46" t="n"/>
      <c r="I3654" s="51" t="inlineStr">
        <is>
          <t>Protect</t>
        </is>
      </c>
      <c r="J3654" s="46" t="n"/>
      <c r="K3654" s="50" t="inlineStr">
        <is>
          <t>Taunt</t>
        </is>
      </c>
      <c r="L3654" s="46" t="n"/>
      <c r="M3654" s="64" t="inlineStr">
        <is>
          <t>Ice Beam</t>
        </is>
      </c>
      <c r="N3654" s="46" t="n"/>
    </row>
    <row r="3655">
      <c r="E3655" s="61" t="inlineStr">
        <is>
          <t>Hydro Pump</t>
        </is>
      </c>
      <c r="F3655" s="46" t="n"/>
      <c r="G3655" s="53" t="inlineStr">
        <is>
          <t>Fissure</t>
        </is>
      </c>
      <c r="H3655" s="46" t="n"/>
      <c r="I3655" s="64" t="inlineStr">
        <is>
          <t>Ice Beam</t>
        </is>
      </c>
      <c r="J3655" s="46" t="n"/>
      <c r="K3655" s="51" t="inlineStr">
        <is>
          <t>Double Team</t>
        </is>
      </c>
      <c r="L3655" s="46" t="n"/>
      <c r="M3655" s="63" t="inlineStr">
        <is>
          <t>Rest</t>
        </is>
      </c>
      <c r="N3655" s="46" t="n"/>
    </row>
    <row r="3657" ht="20" customHeight="1">
      <c r="B3657" s="40" t="inlineStr">
        <is>
          <t>Leader</t>
        </is>
      </c>
      <c r="C3657" s="41" t="n"/>
      <c r="D3657" s="41" t="n"/>
      <c r="E3657" s="42" t="inlineStr">
        <is>
          <t>Leader Juan (Rematch 3)</t>
        </is>
      </c>
      <c r="F3657" s="41" t="n"/>
      <c r="G3657" s="41" t="n"/>
      <c r="H3657" s="41" t="n"/>
      <c r="I3657" s="41" t="n"/>
      <c r="J3657" s="41" t="n"/>
      <c r="K3657" s="41" t="n"/>
      <c r="L3657" s="41" t="n"/>
      <c r="M3657" s="41" t="n"/>
      <c r="N3657" s="41" t="n"/>
      <c r="O3657" s="41" t="n"/>
      <c r="P3657" s="41" t="n"/>
      <c r="Q3657" s="41" t="n"/>
    </row>
    <row r="3658" ht="69" customHeight="1">
      <c r="E3658" s="43">
        <f>IFERROR(_xlfn.IMAGE("https://play.pokemonshowdown.com/sprites/gen5/lapras.png"),"")</f>
        <v/>
      </c>
      <c r="G3658" s="43">
        <f>IFERROR(_xlfn.IMAGE("https://play.pokemonshowdown.com/sprites/gen5/whiscash.png"),"")</f>
        <v/>
      </c>
      <c r="I3658" s="43">
        <f>IFERROR(_xlfn.IMAGE("https://play.pokemonshowdown.com/sprites/gen5/poliwhirl.png"),"")</f>
        <v/>
      </c>
      <c r="K3658" s="43">
        <f>IFERROR(_xlfn.IMAGE("https://play.pokemonshowdown.com/sprites/gen5/walrein.png"),"")</f>
        <v/>
      </c>
      <c r="M3658" s="43">
        <f>IFERROR(_xlfn.IMAGE("https://play.pokemonshowdown.com/sprites/gen5/crawdaunt.png"),"")</f>
        <v/>
      </c>
      <c r="O3658" s="43">
        <f>IFERROR(_xlfn.IMAGE("https://play.pokemonshowdown.com/sprites/gen5/kingdra.png"),"")</f>
        <v/>
      </c>
      <c r="Q3658" s="44" t="inlineStr">
        <is>
          <t>DOUBLE BATTLE
Items: Full Restore / Full Restore / Full Restore</t>
        </is>
      </c>
    </row>
    <row r="3659">
      <c r="E3659" s="45" t="inlineStr">
        <is>
          <t>Lv 56 Lapras</t>
        </is>
      </c>
      <c r="F3659" s="46" t="n"/>
      <c r="G3659" s="45" t="inlineStr">
        <is>
          <t>Lv 58 Whiscash</t>
        </is>
      </c>
      <c r="H3659" s="46" t="n"/>
      <c r="I3659" s="45" t="inlineStr">
        <is>
          <t>Lv 56 Poliwhirl</t>
        </is>
      </c>
      <c r="J3659" s="46" t="n"/>
      <c r="K3659" s="45" t="inlineStr">
        <is>
          <t>Lv 58 Walrein</t>
        </is>
      </c>
      <c r="L3659" s="46" t="n"/>
      <c r="M3659" s="45" t="inlineStr">
        <is>
          <t>Lv 58 Crawdaunt</t>
        </is>
      </c>
      <c r="N3659" s="46" t="n"/>
      <c r="O3659" s="45" t="inlineStr">
        <is>
          <t>Lv 61 Kingdra</t>
        </is>
      </c>
      <c r="P3659" s="46" t="n"/>
      <c r="Q3659" s="47" t="inlineStr">
        <is>
          <t>Pokémon</t>
        </is>
      </c>
    </row>
    <row r="3660">
      <c r="E3660" s="48" t="inlineStr">
        <is>
          <t>Modest</t>
        </is>
      </c>
      <c r="F3660" s="48" t="inlineStr">
        <is>
          <t>Serene Grace</t>
        </is>
      </c>
      <c r="G3660" s="48" t="inlineStr">
        <is>
          <t>Modest</t>
        </is>
      </c>
      <c r="H3660" s="48" t="inlineStr">
        <is>
          <t>Hydration</t>
        </is>
      </c>
      <c r="I3660" s="48" t="inlineStr">
        <is>
          <t>Bold</t>
        </is>
      </c>
      <c r="J3660" s="48" t="inlineStr">
        <is>
          <t>Swift Swim</t>
        </is>
      </c>
      <c r="K3660" s="48" t="inlineStr">
        <is>
          <t>Naughty</t>
        </is>
      </c>
      <c r="L3660" s="48" t="inlineStr">
        <is>
          <t>Filter</t>
        </is>
      </c>
      <c r="M3660" s="48" t="inlineStr">
        <is>
          <t>Impish</t>
        </is>
      </c>
      <c r="N3660" s="48" t="inlineStr">
        <is>
          <t>Adaptability</t>
        </is>
      </c>
      <c r="O3660" s="48" t="inlineStr">
        <is>
          <t>Modest</t>
        </is>
      </c>
      <c r="P3660" s="48" t="inlineStr">
        <is>
          <t>Swift Swim</t>
        </is>
      </c>
      <c r="Q3660" s="47" t="inlineStr">
        <is>
          <t>Nature / Ability</t>
        </is>
      </c>
    </row>
    <row r="3661">
      <c r="B3661" s="47" t="inlineStr">
        <is>
          <t>AI Flags:</t>
        </is>
      </c>
      <c r="E3661" s="49" t="inlineStr">
        <is>
          <t>(None)</t>
        </is>
      </c>
      <c r="F3661" s="46" t="n"/>
      <c r="G3661" s="49" t="inlineStr">
        <is>
          <t>(None)</t>
        </is>
      </c>
      <c r="H3661" s="46" t="n"/>
      <c r="I3661" s="49" t="inlineStr">
        <is>
          <t>(None)</t>
        </is>
      </c>
      <c r="J3661" s="46" t="n"/>
      <c r="K3661" s="49" t="inlineStr">
        <is>
          <t>(None)</t>
        </is>
      </c>
      <c r="L3661" s="46" t="n"/>
      <c r="M3661" s="49" t="inlineStr">
        <is>
          <t>Chesto Berry</t>
        </is>
      </c>
      <c r="N3661" s="46" t="n"/>
      <c r="O3661" s="49" t="inlineStr">
        <is>
          <t>Chesto Berry</t>
        </is>
      </c>
      <c r="P3661" s="46" t="n"/>
      <c r="Q3661" s="47" t="inlineStr">
        <is>
          <t>Item</t>
        </is>
      </c>
    </row>
    <row r="3662">
      <c r="B3662" s="44" t="inlineStr">
        <is>
          <t>Smart Trainer</t>
        </is>
      </c>
      <c r="E3662" s="61" t="inlineStr">
        <is>
          <t>Hydro Pump</t>
        </is>
      </c>
      <c r="F3662" s="46" t="n"/>
      <c r="G3662" s="61" t="inlineStr">
        <is>
          <t>Rain Dance</t>
        </is>
      </c>
      <c r="H3662" s="46" t="n"/>
      <c r="I3662" s="63" t="inlineStr">
        <is>
          <t>Hypnosis</t>
        </is>
      </c>
      <c r="J3662" s="46" t="n"/>
      <c r="K3662" s="61" t="inlineStr">
        <is>
          <t>Water Pulse</t>
        </is>
      </c>
      <c r="L3662" s="46" t="n"/>
      <c r="M3662" s="63" t="inlineStr">
        <is>
          <t>Rest</t>
        </is>
      </c>
      <c r="N3662" s="46" t="n"/>
      <c r="O3662" s="61" t="inlineStr">
        <is>
          <t>Water Pulse</t>
        </is>
      </c>
      <c r="P3662" s="46" t="n"/>
      <c r="Q3662" s="47" t="inlineStr">
        <is>
          <t>Moves</t>
        </is>
      </c>
    </row>
    <row r="3663">
      <c r="E3663" s="51" t="inlineStr">
        <is>
          <t>Perish Song</t>
        </is>
      </c>
      <c r="F3663" s="46" t="n"/>
      <c r="G3663" s="61" t="inlineStr">
        <is>
          <t>Water Pulse</t>
        </is>
      </c>
      <c r="H3663" s="46" t="n"/>
      <c r="I3663" s="61" t="inlineStr">
        <is>
          <t>Rain Dance</t>
        </is>
      </c>
      <c r="J3663" s="46" t="n"/>
      <c r="K3663" s="51" t="inlineStr">
        <is>
          <t>Body Slam</t>
        </is>
      </c>
      <c r="L3663" s="46" t="n"/>
      <c r="M3663" s="51" t="inlineStr">
        <is>
          <t>Guillotine</t>
        </is>
      </c>
      <c r="N3663" s="46" t="n"/>
      <c r="O3663" s="51" t="inlineStr">
        <is>
          <t>Double Team</t>
        </is>
      </c>
      <c r="P3663" s="46" t="n"/>
    </row>
    <row r="3664">
      <c r="E3664" s="64" t="inlineStr">
        <is>
          <t>Ice Beam</t>
        </is>
      </c>
      <c r="F3664" s="46" t="n"/>
      <c r="G3664" s="51" t="inlineStr">
        <is>
          <t>Double Team</t>
        </is>
      </c>
      <c r="H3664" s="46" t="n"/>
      <c r="I3664" s="51" t="inlineStr">
        <is>
          <t>Protect</t>
        </is>
      </c>
      <c r="J3664" s="46" t="n"/>
      <c r="K3664" s="51" t="inlineStr">
        <is>
          <t>Protect</t>
        </is>
      </c>
      <c r="L3664" s="46" t="n"/>
      <c r="M3664" s="50" t="inlineStr">
        <is>
          <t>Taunt</t>
        </is>
      </c>
      <c r="N3664" s="46" t="n"/>
      <c r="O3664" s="64" t="inlineStr">
        <is>
          <t>Ice Beam</t>
        </is>
      </c>
      <c r="P3664" s="46" t="n"/>
    </row>
    <row r="3665">
      <c r="E3665" s="67" t="inlineStr">
        <is>
          <t>Confuse Ray</t>
        </is>
      </c>
      <c r="F3665" s="46" t="n"/>
      <c r="G3665" s="53" t="inlineStr">
        <is>
          <t>Fissure</t>
        </is>
      </c>
      <c r="H3665" s="46" t="n"/>
      <c r="I3665" s="61" t="inlineStr">
        <is>
          <t>Hydro Pump</t>
        </is>
      </c>
      <c r="J3665" s="46" t="n"/>
      <c r="K3665" s="64" t="inlineStr">
        <is>
          <t>Ice Beam</t>
        </is>
      </c>
      <c r="L3665" s="46" t="n"/>
      <c r="M3665" s="51" t="inlineStr">
        <is>
          <t>Double Team</t>
        </is>
      </c>
      <c r="N3665" s="46" t="n"/>
      <c r="O3665" s="63" t="inlineStr">
        <is>
          <t>Rest</t>
        </is>
      </c>
      <c r="P3665" s="46" t="n"/>
    </row>
    <row r="3667" ht="20" customHeight="1">
      <c r="B3667" s="40" t="inlineStr">
        <is>
          <t>Leader</t>
        </is>
      </c>
      <c r="C3667" s="41" t="n"/>
      <c r="D3667" s="41" t="n"/>
      <c r="E3667" s="42" t="inlineStr">
        <is>
          <t>Leader Juan (Rematch 4)</t>
        </is>
      </c>
      <c r="F3667" s="41" t="n"/>
      <c r="G3667" s="41" t="n"/>
      <c r="H3667" s="41" t="n"/>
      <c r="I3667" s="41" t="n"/>
      <c r="J3667" s="41" t="n"/>
      <c r="K3667" s="41" t="n"/>
      <c r="L3667" s="41" t="n"/>
      <c r="M3667" s="41" t="n"/>
      <c r="N3667" s="41" t="n"/>
      <c r="O3667" s="41" t="n"/>
      <c r="P3667" s="41" t="n"/>
      <c r="Q3667" s="41" t="n"/>
    </row>
    <row r="3668" ht="69" customHeight="1">
      <c r="E3668" s="43">
        <f>IFERROR(_xlfn.IMAGE("https://play.pokemonshowdown.com/sprites/gen5/lapras.png"),"")</f>
        <v/>
      </c>
      <c r="G3668" s="43">
        <f>IFERROR(_xlfn.IMAGE("https://play.pokemonshowdown.com/sprites/gen5/whiscash.png"),"")</f>
        <v/>
      </c>
      <c r="I3668" s="43">
        <f>IFERROR(_xlfn.IMAGE("https://play.pokemonshowdown.com/sprites/gen5/politoed.png"),"")</f>
        <v/>
      </c>
      <c r="K3668" s="43">
        <f>IFERROR(_xlfn.IMAGE("https://play.pokemonshowdown.com/sprites/gen5/walrein.png"),"")</f>
        <v/>
      </c>
      <c r="M3668" s="43">
        <f>IFERROR(_xlfn.IMAGE("https://play.pokemonshowdown.com/sprites/gen5/crawdaunt.png"),"")</f>
        <v/>
      </c>
      <c r="O3668" s="43">
        <f>IFERROR(_xlfn.IMAGE("https://play.pokemonshowdown.com/sprites/gen5/kingdra.png"),"")</f>
        <v/>
      </c>
      <c r="Q3668" s="44" t="inlineStr">
        <is>
          <t>DOUBLE BATTLE
Items: Full Restore / Full Restore / Full Restore</t>
        </is>
      </c>
    </row>
    <row r="3669">
      <c r="E3669" s="45" t="inlineStr">
        <is>
          <t>Lv 61 Lapras</t>
        </is>
      </c>
      <c r="F3669" s="46" t="n"/>
      <c r="G3669" s="45" t="inlineStr">
        <is>
          <t>Lv 63 Whiscash</t>
        </is>
      </c>
      <c r="H3669" s="46" t="n"/>
      <c r="I3669" s="45" t="inlineStr">
        <is>
          <t>Lv 61 Politoed</t>
        </is>
      </c>
      <c r="J3669" s="46" t="n"/>
      <c r="K3669" s="45" t="inlineStr">
        <is>
          <t>Lv 63 Walrein</t>
        </is>
      </c>
      <c r="L3669" s="46" t="n"/>
      <c r="M3669" s="45" t="inlineStr">
        <is>
          <t>Lv 63 Crawdaunt</t>
        </is>
      </c>
      <c r="N3669" s="46" t="n"/>
      <c r="O3669" s="45" t="inlineStr">
        <is>
          <t>Lv 66 Kingdra</t>
        </is>
      </c>
      <c r="P3669" s="46" t="n"/>
      <c r="Q3669" s="47" t="inlineStr">
        <is>
          <t>Pokémon</t>
        </is>
      </c>
    </row>
    <row r="3670">
      <c r="E3670" s="48" t="inlineStr">
        <is>
          <t>Modest</t>
        </is>
      </c>
      <c r="F3670" s="48" t="inlineStr">
        <is>
          <t>Serene Grace</t>
        </is>
      </c>
      <c r="G3670" s="48" t="inlineStr">
        <is>
          <t>Modest</t>
        </is>
      </c>
      <c r="H3670" s="48" t="inlineStr">
        <is>
          <t>Hydration</t>
        </is>
      </c>
      <c r="I3670" s="48" t="inlineStr">
        <is>
          <t>Modest</t>
        </is>
      </c>
      <c r="J3670" s="48" t="inlineStr">
        <is>
          <t>Swift Swim</t>
        </is>
      </c>
      <c r="K3670" s="48" t="inlineStr">
        <is>
          <t>Naughty</t>
        </is>
      </c>
      <c r="L3670" s="48" t="inlineStr">
        <is>
          <t>Filter</t>
        </is>
      </c>
      <c r="M3670" s="48" t="inlineStr">
        <is>
          <t>Impish</t>
        </is>
      </c>
      <c r="N3670" s="48" t="inlineStr">
        <is>
          <t>Adaptability</t>
        </is>
      </c>
      <c r="O3670" s="48" t="inlineStr">
        <is>
          <t>Modest</t>
        </is>
      </c>
      <c r="P3670" s="48" t="inlineStr">
        <is>
          <t>Swift Swim</t>
        </is>
      </c>
      <c r="Q3670" s="47" t="inlineStr">
        <is>
          <t>Nature / Ability</t>
        </is>
      </c>
    </row>
    <row r="3671">
      <c r="B3671" s="47" t="inlineStr">
        <is>
          <t>AI Flags:</t>
        </is>
      </c>
      <c r="E3671" s="49" t="inlineStr">
        <is>
          <t>(None)</t>
        </is>
      </c>
      <c r="F3671" s="46" t="n"/>
      <c r="G3671" s="49" t="inlineStr">
        <is>
          <t>(None)</t>
        </is>
      </c>
      <c r="H3671" s="46" t="n"/>
      <c r="I3671" s="49" t="inlineStr">
        <is>
          <t>(None)</t>
        </is>
      </c>
      <c r="J3671" s="46" t="n"/>
      <c r="K3671" s="49" t="inlineStr">
        <is>
          <t>(None)</t>
        </is>
      </c>
      <c r="L3671" s="46" t="n"/>
      <c r="M3671" s="49" t="inlineStr">
        <is>
          <t>Chesto Berry</t>
        </is>
      </c>
      <c r="N3671" s="46" t="n"/>
      <c r="O3671" s="49" t="inlineStr">
        <is>
          <t>Chesto Berry</t>
        </is>
      </c>
      <c r="P3671" s="46" t="n"/>
      <c r="Q3671" s="47" t="inlineStr">
        <is>
          <t>Item</t>
        </is>
      </c>
    </row>
    <row r="3672">
      <c r="B3672" s="44" t="inlineStr">
        <is>
          <t>Smart Trainer</t>
        </is>
      </c>
      <c r="E3672" s="61" t="inlineStr">
        <is>
          <t>Hydro Pump</t>
        </is>
      </c>
      <c r="F3672" s="46" t="n"/>
      <c r="G3672" s="61" t="inlineStr">
        <is>
          <t>Rain Dance</t>
        </is>
      </c>
      <c r="H3672" s="46" t="n"/>
      <c r="I3672" s="63" t="inlineStr">
        <is>
          <t>Hypnosis</t>
        </is>
      </c>
      <c r="J3672" s="46" t="n"/>
      <c r="K3672" s="61" t="inlineStr">
        <is>
          <t>Water Pulse</t>
        </is>
      </c>
      <c r="L3672" s="46" t="n"/>
      <c r="M3672" s="63" t="inlineStr">
        <is>
          <t>Rest</t>
        </is>
      </c>
      <c r="N3672" s="46" t="n"/>
      <c r="O3672" s="61" t="inlineStr">
        <is>
          <t>Water Pulse</t>
        </is>
      </c>
      <c r="P3672" s="46" t="n"/>
      <c r="Q3672" s="47" t="inlineStr">
        <is>
          <t>Moves</t>
        </is>
      </c>
    </row>
    <row r="3673">
      <c r="E3673" s="51" t="inlineStr">
        <is>
          <t>Perish Song</t>
        </is>
      </c>
      <c r="F3673" s="46" t="n"/>
      <c r="G3673" s="61" t="inlineStr">
        <is>
          <t>Water Pulse</t>
        </is>
      </c>
      <c r="H3673" s="46" t="n"/>
      <c r="I3673" s="61" t="inlineStr">
        <is>
          <t>Rain Dance</t>
        </is>
      </c>
      <c r="J3673" s="46" t="n"/>
      <c r="K3673" s="51" t="inlineStr">
        <is>
          <t>Body Slam</t>
        </is>
      </c>
      <c r="L3673" s="46" t="n"/>
      <c r="M3673" s="51" t="inlineStr">
        <is>
          <t>Guillotine</t>
        </is>
      </c>
      <c r="N3673" s="46" t="n"/>
      <c r="O3673" s="51" t="inlineStr">
        <is>
          <t>Double Team</t>
        </is>
      </c>
      <c r="P3673" s="46" t="n"/>
    </row>
    <row r="3674">
      <c r="E3674" s="64" t="inlineStr">
        <is>
          <t>Ice Beam</t>
        </is>
      </c>
      <c r="F3674" s="46" t="n"/>
      <c r="G3674" s="51" t="inlineStr">
        <is>
          <t>Double Team</t>
        </is>
      </c>
      <c r="H3674" s="46" t="n"/>
      <c r="I3674" s="61" t="inlineStr">
        <is>
          <t>Hydro Pump</t>
        </is>
      </c>
      <c r="J3674" s="46" t="n"/>
      <c r="K3674" s="51" t="inlineStr">
        <is>
          <t>Protect</t>
        </is>
      </c>
      <c r="L3674" s="46" t="n"/>
      <c r="M3674" s="50" t="inlineStr">
        <is>
          <t>Taunt</t>
        </is>
      </c>
      <c r="N3674" s="46" t="n"/>
      <c r="O3674" s="64" t="inlineStr">
        <is>
          <t>Ice Beam</t>
        </is>
      </c>
      <c r="P3674" s="46" t="n"/>
    </row>
    <row r="3675">
      <c r="E3675" s="67" t="inlineStr">
        <is>
          <t>Confuse Ray</t>
        </is>
      </c>
      <c r="F3675" s="46" t="n"/>
      <c r="G3675" s="53" t="inlineStr">
        <is>
          <t>Fissure</t>
        </is>
      </c>
      <c r="H3675" s="46" t="n"/>
      <c r="I3675" s="51" t="inlineStr">
        <is>
          <t>Perish Song</t>
        </is>
      </c>
      <c r="J3675" s="46" t="n"/>
      <c r="K3675" s="64" t="inlineStr">
        <is>
          <t>Sheer Cold</t>
        </is>
      </c>
      <c r="L3675" s="46" t="n"/>
      <c r="M3675" s="51" t="inlineStr">
        <is>
          <t>Double Team</t>
        </is>
      </c>
      <c r="N3675" s="46" t="n"/>
      <c r="O3675" s="63" t="inlineStr">
        <is>
          <t>Rest</t>
        </is>
      </c>
      <c r="P3675" s="46" t="n"/>
    </row>
    <row r="3677" ht="20" customHeight="1">
      <c r="B3677" s="40" t="inlineStr">
        <is>
          <t>Leader</t>
        </is>
      </c>
      <c r="C3677" s="41" t="n"/>
      <c r="D3677" s="41" t="n"/>
      <c r="E3677" s="42" t="inlineStr">
        <is>
          <t>Leader Norman (Rematch 1)</t>
        </is>
      </c>
      <c r="F3677" s="41" t="n"/>
      <c r="G3677" s="41" t="n"/>
      <c r="H3677" s="41" t="n"/>
      <c r="I3677" s="41" t="n"/>
      <c r="J3677" s="41" t="n"/>
      <c r="K3677" s="41" t="n"/>
      <c r="L3677" s="41" t="n"/>
      <c r="M3677" s="41" t="n"/>
      <c r="N3677" s="41" t="n"/>
      <c r="O3677" s="41" t="n"/>
      <c r="P3677" s="41" t="n"/>
      <c r="Q3677" s="41" t="n"/>
    </row>
    <row r="3678" ht="69" customHeight="1">
      <c r="E3678" s="43">
        <f>IFERROR(_xlfn.IMAGE("https://play.pokemonshowdown.com/sprites/gen5/chansey.png"),"")</f>
        <v/>
      </c>
      <c r="G3678" s="43">
        <f>IFERROR(_xlfn.IMAGE("https://play.pokemonshowdown.com/sprites/gen5/slaking.png"),"")</f>
        <v/>
      </c>
      <c r="I3678" s="43">
        <f>IFERROR(_xlfn.IMAGE("https://play.pokemonshowdown.com/sprites/gen5/spinda.png"),"")</f>
        <v/>
      </c>
      <c r="K3678" s="43">
        <f>IFERROR(_xlfn.IMAGE("https://play.pokemonshowdown.com/sprites/gen5/slaking.png"),"")</f>
        <v/>
      </c>
      <c r="Q3678" s="44" t="inlineStr">
        <is>
          <t>DOUBLE BATTLE
Items: Full Restore / Full Restore / Full Restore</t>
        </is>
      </c>
    </row>
    <row r="3679">
      <c r="E3679" s="45" t="inlineStr">
        <is>
          <t>Lv 42 Chansey</t>
        </is>
      </c>
      <c r="F3679" s="46" t="n"/>
      <c r="G3679" s="45" t="inlineStr">
        <is>
          <t>Lv 42 Slaking</t>
        </is>
      </c>
      <c r="H3679" s="46" t="n"/>
      <c r="I3679" s="45" t="inlineStr">
        <is>
          <t>Lv 43 Spinda</t>
        </is>
      </c>
      <c r="J3679" s="46" t="n"/>
      <c r="K3679" s="45" t="inlineStr">
        <is>
          <t>Lv 45 Slaking</t>
        </is>
      </c>
      <c r="L3679" s="46" t="n"/>
      <c r="Q3679" s="47" t="inlineStr">
        <is>
          <t>Pokémon</t>
        </is>
      </c>
    </row>
    <row r="3680">
      <c r="E3680" s="48" t="inlineStr">
        <is>
          <t>Adamant</t>
        </is>
      </c>
      <c r="F3680" s="48" t="inlineStr">
        <is>
          <t>Natural Cure</t>
        </is>
      </c>
      <c r="G3680" s="48" t="inlineStr">
        <is>
          <t>Naive</t>
        </is>
      </c>
      <c r="H3680" s="48" t="inlineStr">
        <is>
          <t>Truant</t>
        </is>
      </c>
      <c r="I3680" s="48" t="inlineStr">
        <is>
          <t>Adamant</t>
        </is>
      </c>
      <c r="J3680" s="48" t="inlineStr">
        <is>
          <t>Tangled Feet</t>
        </is>
      </c>
      <c r="K3680" s="48" t="inlineStr">
        <is>
          <t>Timid</t>
        </is>
      </c>
      <c r="L3680" s="48" t="inlineStr">
        <is>
          <t>Truant</t>
        </is>
      </c>
      <c r="Q3680" s="47" t="inlineStr">
        <is>
          <t>Nature / Ability</t>
        </is>
      </c>
    </row>
    <row r="3681">
      <c r="B3681" s="47" t="inlineStr">
        <is>
          <t>AI Flags:</t>
        </is>
      </c>
      <c r="E3681" s="49" t="inlineStr">
        <is>
          <t>(None)</t>
        </is>
      </c>
      <c r="F3681" s="46" t="n"/>
      <c r="G3681" s="49" t="inlineStr">
        <is>
          <t>Sitrus Berry</t>
        </is>
      </c>
      <c r="H3681" s="46" t="n"/>
      <c r="I3681" s="49" t="inlineStr">
        <is>
          <t>(None)</t>
        </is>
      </c>
      <c r="J3681" s="46" t="n"/>
      <c r="K3681" s="49" t="inlineStr">
        <is>
          <t>Sitrus Berry</t>
        </is>
      </c>
      <c r="L3681" s="46" t="n"/>
      <c r="Q3681" s="47" t="inlineStr">
        <is>
          <t>Item</t>
        </is>
      </c>
    </row>
    <row r="3682">
      <c r="B3682" s="44" t="inlineStr">
        <is>
          <t>Smart Trainer</t>
        </is>
      </c>
      <c r="E3682" s="63" t="inlineStr">
        <is>
          <t>Light Screen</t>
        </is>
      </c>
      <c r="F3682" s="46" t="n"/>
      <c r="G3682" s="64" t="inlineStr">
        <is>
          <t>Blizzard</t>
        </is>
      </c>
      <c r="H3682" s="46" t="n"/>
      <c r="I3682" s="51" t="inlineStr">
        <is>
          <t>Teeter Dance</t>
        </is>
      </c>
      <c r="J3682" s="46" t="n"/>
      <c r="K3682" s="51" t="inlineStr">
        <is>
          <t>Hyper Beam</t>
        </is>
      </c>
      <c r="L3682" s="46" t="n"/>
      <c r="Q3682" s="47" t="inlineStr">
        <is>
          <t>Moves</t>
        </is>
      </c>
    </row>
    <row r="3683">
      <c r="E3683" s="51" t="inlineStr">
        <is>
          <t>Sing</t>
        </is>
      </c>
      <c r="F3683" s="46" t="n"/>
      <c r="G3683" s="67" t="inlineStr">
        <is>
          <t>Shadow Ball</t>
        </is>
      </c>
      <c r="H3683" s="46" t="n"/>
      <c r="I3683" s="63" t="inlineStr">
        <is>
          <t>Skill Swap</t>
        </is>
      </c>
      <c r="J3683" s="46" t="n"/>
      <c r="K3683" s="58" t="inlineStr">
        <is>
          <t>Flamethrower</t>
        </is>
      </c>
      <c r="L3683" s="46" t="n"/>
    </row>
    <row r="3684">
      <c r="E3684" s="63" t="inlineStr">
        <is>
          <t>Skill Swap</t>
        </is>
      </c>
      <c r="F3684" s="46" t="n"/>
      <c r="G3684" s="51" t="inlineStr">
        <is>
          <t>Double Edge</t>
        </is>
      </c>
      <c r="H3684" s="46" t="n"/>
      <c r="I3684" s="51" t="inlineStr">
        <is>
          <t>Facade</t>
        </is>
      </c>
      <c r="J3684" s="46" t="n"/>
      <c r="K3684" s="52" t="inlineStr">
        <is>
          <t>Thunderbolt</t>
        </is>
      </c>
      <c r="L3684" s="46" t="n"/>
    </row>
    <row r="3685">
      <c r="E3685" s="65" t="inlineStr">
        <is>
          <t>Focus Punch</t>
        </is>
      </c>
      <c r="F3685" s="46" t="n"/>
      <c r="G3685" s="58" t="inlineStr">
        <is>
          <t>Fire Blast</t>
        </is>
      </c>
      <c r="H3685" s="46" t="n"/>
      <c r="I3685" s="63" t="inlineStr">
        <is>
          <t>Hypnosis</t>
        </is>
      </c>
      <c r="J3685" s="46" t="n"/>
      <c r="K3685" s="67" t="inlineStr">
        <is>
          <t>Shadow Ball</t>
        </is>
      </c>
      <c r="L3685" s="46" t="n"/>
    </row>
    <row r="3687" ht="20" customHeight="1">
      <c r="B3687" s="40" t="inlineStr">
        <is>
          <t>Leader</t>
        </is>
      </c>
      <c r="C3687" s="41" t="n"/>
      <c r="D3687" s="41" t="n"/>
      <c r="E3687" s="42" t="inlineStr">
        <is>
          <t>Leader Norman (Rematch 2)</t>
        </is>
      </c>
      <c r="F3687" s="41" t="n"/>
      <c r="G3687" s="41" t="n"/>
      <c r="H3687" s="41" t="n"/>
      <c r="I3687" s="41" t="n"/>
      <c r="J3687" s="41" t="n"/>
      <c r="K3687" s="41" t="n"/>
      <c r="L3687" s="41" t="n"/>
      <c r="M3687" s="41" t="n"/>
      <c r="N3687" s="41" t="n"/>
      <c r="O3687" s="41" t="n"/>
      <c r="P3687" s="41" t="n"/>
      <c r="Q3687" s="41" t="n"/>
    </row>
    <row r="3688" ht="69" customHeight="1">
      <c r="E3688" s="43">
        <f>IFERROR(_xlfn.IMAGE("https://play.pokemonshowdown.com/sprites/gen5/slaking.png"),"")</f>
        <v/>
      </c>
      <c r="G3688" s="43">
        <f>IFERROR(_xlfn.IMAGE("https://play.pokemonshowdown.com/sprites/gen5/chansey.png"),"")</f>
        <v/>
      </c>
      <c r="I3688" s="43">
        <f>IFERROR(_xlfn.IMAGE("https://play.pokemonshowdown.com/sprites/gen5/kangaskhan.png"),"")</f>
        <v/>
      </c>
      <c r="K3688" s="43">
        <f>IFERROR(_xlfn.IMAGE("https://play.pokemonshowdown.com/sprites/gen5/spinda.png"),"")</f>
        <v/>
      </c>
      <c r="M3688" s="43">
        <f>IFERROR(_xlfn.IMAGE("https://play.pokemonshowdown.com/sprites/gen5/slaking.png"),"")</f>
        <v/>
      </c>
      <c r="Q3688" s="44" t="inlineStr">
        <is>
          <t>DOUBLE BATTLE
Items: Full Restore / Full Restore / Full Restore</t>
        </is>
      </c>
    </row>
    <row r="3689">
      <c r="E3689" s="45" t="inlineStr">
        <is>
          <t>Lv 47 Slaking</t>
        </is>
      </c>
      <c r="F3689" s="46" t="n"/>
      <c r="G3689" s="45" t="inlineStr">
        <is>
          <t>Lv 47 Chansey</t>
        </is>
      </c>
      <c r="H3689" s="46" t="n"/>
      <c r="I3689" s="45" t="inlineStr">
        <is>
          <t>Lv 45 Kangaskhan</t>
        </is>
      </c>
      <c r="J3689" s="46" t="n"/>
      <c r="K3689" s="45" t="inlineStr">
        <is>
          <t>Lv 48 Spinda</t>
        </is>
      </c>
      <c r="L3689" s="46" t="n"/>
      <c r="M3689" s="45" t="inlineStr">
        <is>
          <t>Lv 50 Slaking</t>
        </is>
      </c>
      <c r="N3689" s="46" t="n"/>
      <c r="Q3689" s="47" t="inlineStr">
        <is>
          <t>Pokémon</t>
        </is>
      </c>
    </row>
    <row r="3690">
      <c r="E3690" s="48" t="inlineStr">
        <is>
          <t>Naive</t>
        </is>
      </c>
      <c r="F3690" s="48" t="inlineStr">
        <is>
          <t>Truant</t>
        </is>
      </c>
      <c r="G3690" s="48" t="inlineStr">
        <is>
          <t>Adamant</t>
        </is>
      </c>
      <c r="H3690" s="48" t="inlineStr">
        <is>
          <t>Natural Cure</t>
        </is>
      </c>
      <c r="I3690" s="48" t="inlineStr">
        <is>
          <t>Adamant</t>
        </is>
      </c>
      <c r="J3690" s="48" t="inlineStr">
        <is>
          <t>Scrappy</t>
        </is>
      </c>
      <c r="K3690" s="48" t="inlineStr">
        <is>
          <t>Adamant</t>
        </is>
      </c>
      <c r="L3690" s="48" t="inlineStr">
        <is>
          <t>Tangled Feet</t>
        </is>
      </c>
      <c r="M3690" s="48" t="inlineStr">
        <is>
          <t>Timid</t>
        </is>
      </c>
      <c r="N3690" s="48" t="inlineStr">
        <is>
          <t>Truant</t>
        </is>
      </c>
      <c r="Q3690" s="47" t="inlineStr">
        <is>
          <t>Nature / Ability</t>
        </is>
      </c>
    </row>
    <row r="3691">
      <c r="B3691" s="47" t="inlineStr">
        <is>
          <t>AI Flags:</t>
        </is>
      </c>
      <c r="E3691" s="49" t="inlineStr">
        <is>
          <t>Sitrus Berry</t>
        </is>
      </c>
      <c r="F3691" s="46" t="n"/>
      <c r="G3691" s="49" t="inlineStr">
        <is>
          <t>(None)</t>
        </is>
      </c>
      <c r="H3691" s="46" t="n"/>
      <c r="I3691" s="49" t="inlineStr">
        <is>
          <t>(None)</t>
        </is>
      </c>
      <c r="J3691" s="46" t="n"/>
      <c r="K3691" s="49" t="inlineStr">
        <is>
          <t>(None)</t>
        </is>
      </c>
      <c r="L3691" s="46" t="n"/>
      <c r="M3691" s="49" t="inlineStr">
        <is>
          <t>Sitrus Berry</t>
        </is>
      </c>
      <c r="N3691" s="46" t="n"/>
      <c r="Q3691" s="47" t="inlineStr">
        <is>
          <t>Item</t>
        </is>
      </c>
    </row>
    <row r="3692">
      <c r="B3692" s="44" t="inlineStr">
        <is>
          <t>Smart Trainer</t>
        </is>
      </c>
      <c r="E3692" s="64" t="inlineStr">
        <is>
          <t>Blizzard</t>
        </is>
      </c>
      <c r="F3692" s="46" t="n"/>
      <c r="G3692" s="63" t="inlineStr">
        <is>
          <t>Light Screen</t>
        </is>
      </c>
      <c r="H3692" s="46" t="n"/>
      <c r="I3692" s="51" t="inlineStr">
        <is>
          <t>Fake Out</t>
        </is>
      </c>
      <c r="J3692" s="46" t="n"/>
      <c r="K3692" s="51" t="inlineStr">
        <is>
          <t>Teeter Dance</t>
        </is>
      </c>
      <c r="L3692" s="46" t="n"/>
      <c r="M3692" s="51" t="inlineStr">
        <is>
          <t>Hyper Beam</t>
        </is>
      </c>
      <c r="N3692" s="46" t="n"/>
      <c r="Q3692" s="47" t="inlineStr">
        <is>
          <t>Moves</t>
        </is>
      </c>
    </row>
    <row r="3693">
      <c r="E3693" s="67" t="inlineStr">
        <is>
          <t>Shadow Ball</t>
        </is>
      </c>
      <c r="F3693" s="46" t="n"/>
      <c r="G3693" s="51" t="inlineStr">
        <is>
          <t>Sing</t>
        </is>
      </c>
      <c r="H3693" s="46" t="n"/>
      <c r="I3693" s="51" t="inlineStr">
        <is>
          <t>Dizzy Punch</t>
        </is>
      </c>
      <c r="J3693" s="46" t="n"/>
      <c r="K3693" s="63" t="inlineStr">
        <is>
          <t>Skill Swap</t>
        </is>
      </c>
      <c r="L3693" s="46" t="n"/>
      <c r="M3693" s="58" t="inlineStr">
        <is>
          <t>Flamethrower</t>
        </is>
      </c>
      <c r="N3693" s="46" t="n"/>
    </row>
    <row r="3694">
      <c r="E3694" s="51" t="inlineStr">
        <is>
          <t>Double Edge</t>
        </is>
      </c>
      <c r="F3694" s="46" t="n"/>
      <c r="G3694" s="63" t="inlineStr">
        <is>
          <t>Skill Swap</t>
        </is>
      </c>
      <c r="H3694" s="46" t="n"/>
      <c r="I3694" s="51" t="inlineStr">
        <is>
          <t>Endure</t>
        </is>
      </c>
      <c r="J3694" s="46" t="n"/>
      <c r="K3694" s="51" t="inlineStr">
        <is>
          <t>Facade</t>
        </is>
      </c>
      <c r="L3694" s="46" t="n"/>
      <c r="M3694" s="52" t="inlineStr">
        <is>
          <t>Thunderbolt</t>
        </is>
      </c>
      <c r="N3694" s="46" t="n"/>
    </row>
    <row r="3695">
      <c r="E3695" s="58" t="inlineStr">
        <is>
          <t>Fire Blast</t>
        </is>
      </c>
      <c r="F3695" s="46" t="n"/>
      <c r="G3695" s="65" t="inlineStr">
        <is>
          <t>Focus Punch</t>
        </is>
      </c>
      <c r="H3695" s="46" t="n"/>
      <c r="I3695" s="65" t="inlineStr">
        <is>
          <t>Reversal</t>
        </is>
      </c>
      <c r="J3695" s="46" t="n"/>
      <c r="K3695" s="63" t="inlineStr">
        <is>
          <t>Hypnosis</t>
        </is>
      </c>
      <c r="L3695" s="46" t="n"/>
      <c r="M3695" s="67" t="inlineStr">
        <is>
          <t>Shadow Ball</t>
        </is>
      </c>
      <c r="N3695" s="46" t="n"/>
    </row>
    <row r="3697" ht="20" customHeight="1">
      <c r="B3697" s="40" t="inlineStr">
        <is>
          <t>Leader</t>
        </is>
      </c>
      <c r="C3697" s="41" t="n"/>
      <c r="D3697" s="41" t="n"/>
      <c r="E3697" s="42" t="inlineStr">
        <is>
          <t>Leader Norman (Rematch 3)</t>
        </is>
      </c>
      <c r="F3697" s="41" t="n"/>
      <c r="G3697" s="41" t="n"/>
      <c r="H3697" s="41" t="n"/>
      <c r="I3697" s="41" t="n"/>
      <c r="J3697" s="41" t="n"/>
      <c r="K3697" s="41" t="n"/>
      <c r="L3697" s="41" t="n"/>
      <c r="M3697" s="41" t="n"/>
      <c r="N3697" s="41" t="n"/>
      <c r="O3697" s="41" t="n"/>
      <c r="P3697" s="41" t="n"/>
      <c r="Q3697" s="41" t="n"/>
    </row>
    <row r="3698" ht="69" customHeight="1">
      <c r="E3698" s="43">
        <f>IFERROR(_xlfn.IMAGE("https://play.pokemonshowdown.com/sprites/gen5/slaking.png"),"")</f>
        <v/>
      </c>
      <c r="G3698" s="43">
        <f>IFERROR(_xlfn.IMAGE("https://play.pokemonshowdown.com/sprites/gen5/blissey.png"),"")</f>
        <v/>
      </c>
      <c r="I3698" s="43">
        <f>IFERROR(_xlfn.IMAGE("https://play.pokemonshowdown.com/sprites/gen5/kangaskhan.png"),"")</f>
        <v/>
      </c>
      <c r="K3698" s="43">
        <f>IFERROR(_xlfn.IMAGE("https://play.pokemonshowdown.com/sprites/gen5/spinda.png"),"")</f>
        <v/>
      </c>
      <c r="M3698" s="43">
        <f>IFERROR(_xlfn.IMAGE("https://play.pokemonshowdown.com/sprites/gen5/slaking.png"),"")</f>
        <v/>
      </c>
      <c r="Q3698" s="44" t="inlineStr">
        <is>
          <t>DOUBLE BATTLE
Items: Full Restore / Full Restore / Full Restore</t>
        </is>
      </c>
    </row>
    <row r="3699">
      <c r="E3699" s="45" t="inlineStr">
        <is>
          <t>Lv 52 Slaking</t>
        </is>
      </c>
      <c r="F3699" s="46" t="n"/>
      <c r="G3699" s="45" t="inlineStr">
        <is>
          <t>Lv 52 Blissey</t>
        </is>
      </c>
      <c r="H3699" s="46" t="n"/>
      <c r="I3699" s="45" t="inlineStr">
        <is>
          <t>Lv 50 Kangaskhan</t>
        </is>
      </c>
      <c r="J3699" s="46" t="n"/>
      <c r="K3699" s="45" t="inlineStr">
        <is>
          <t>Lv 53 Spinda</t>
        </is>
      </c>
      <c r="L3699" s="46" t="n"/>
      <c r="M3699" s="45" t="inlineStr">
        <is>
          <t>Lv 55 Slaking</t>
        </is>
      </c>
      <c r="N3699" s="46" t="n"/>
      <c r="Q3699" s="47" t="inlineStr">
        <is>
          <t>Pokémon</t>
        </is>
      </c>
    </row>
    <row r="3700">
      <c r="E3700" s="48" t="inlineStr">
        <is>
          <t>Naive</t>
        </is>
      </c>
      <c r="F3700" s="48" t="inlineStr">
        <is>
          <t>Truant</t>
        </is>
      </c>
      <c r="G3700" s="48" t="inlineStr">
        <is>
          <t>Adamant</t>
        </is>
      </c>
      <c r="H3700" s="48" t="inlineStr">
        <is>
          <t>Serene Grace</t>
        </is>
      </c>
      <c r="I3700" s="48" t="inlineStr">
        <is>
          <t>Adamant</t>
        </is>
      </c>
      <c r="J3700" s="48" t="inlineStr">
        <is>
          <t>Scrappy</t>
        </is>
      </c>
      <c r="K3700" s="48" t="inlineStr">
        <is>
          <t>Adamant</t>
        </is>
      </c>
      <c r="L3700" s="48" t="inlineStr">
        <is>
          <t>Tangled Feet</t>
        </is>
      </c>
      <c r="M3700" s="48" t="inlineStr">
        <is>
          <t>Timid</t>
        </is>
      </c>
      <c r="N3700" s="48" t="inlineStr">
        <is>
          <t>Truant</t>
        </is>
      </c>
      <c r="Q3700" s="47" t="inlineStr">
        <is>
          <t>Nature / Ability</t>
        </is>
      </c>
    </row>
    <row r="3701">
      <c r="B3701" s="47" t="inlineStr">
        <is>
          <t>AI Flags:</t>
        </is>
      </c>
      <c r="E3701" s="49" t="inlineStr">
        <is>
          <t>Sitrus Berry</t>
        </is>
      </c>
      <c r="F3701" s="46" t="n"/>
      <c r="G3701" s="49" t="inlineStr">
        <is>
          <t>(None)</t>
        </is>
      </c>
      <c r="H3701" s="46" t="n"/>
      <c r="I3701" s="49" t="inlineStr">
        <is>
          <t>(None)</t>
        </is>
      </c>
      <c r="J3701" s="46" t="n"/>
      <c r="K3701" s="49" t="inlineStr">
        <is>
          <t>(None)</t>
        </is>
      </c>
      <c r="L3701" s="46" t="n"/>
      <c r="M3701" s="49" t="inlineStr">
        <is>
          <t>Sitrus Berry</t>
        </is>
      </c>
      <c r="N3701" s="46" t="n"/>
      <c r="Q3701" s="47" t="inlineStr">
        <is>
          <t>Item</t>
        </is>
      </c>
    </row>
    <row r="3702">
      <c r="B3702" s="44" t="inlineStr">
        <is>
          <t>Smart Trainer</t>
        </is>
      </c>
      <c r="E3702" s="64" t="inlineStr">
        <is>
          <t>Blizzard</t>
        </is>
      </c>
      <c r="F3702" s="46" t="n"/>
      <c r="G3702" s="63" t="inlineStr">
        <is>
          <t>Light Screen</t>
        </is>
      </c>
      <c r="H3702" s="46" t="n"/>
      <c r="I3702" s="51" t="inlineStr">
        <is>
          <t>Fake Out</t>
        </is>
      </c>
      <c r="J3702" s="46" t="n"/>
      <c r="K3702" s="51" t="inlineStr">
        <is>
          <t>Teeter Dance</t>
        </is>
      </c>
      <c r="L3702" s="46" t="n"/>
      <c r="M3702" s="51" t="inlineStr">
        <is>
          <t>Hyper Beam</t>
        </is>
      </c>
      <c r="N3702" s="46" t="n"/>
      <c r="Q3702" s="47" t="inlineStr">
        <is>
          <t>Moves</t>
        </is>
      </c>
    </row>
    <row r="3703">
      <c r="E3703" s="67" t="inlineStr">
        <is>
          <t>Shadow Ball</t>
        </is>
      </c>
      <c r="F3703" s="46" t="n"/>
      <c r="G3703" s="51" t="inlineStr">
        <is>
          <t>Sing</t>
        </is>
      </c>
      <c r="H3703" s="46" t="n"/>
      <c r="I3703" s="51" t="inlineStr">
        <is>
          <t>Dizzy Punch</t>
        </is>
      </c>
      <c r="J3703" s="46" t="n"/>
      <c r="K3703" s="63" t="inlineStr">
        <is>
          <t>Skill Swap</t>
        </is>
      </c>
      <c r="L3703" s="46" t="n"/>
      <c r="M3703" s="58" t="inlineStr">
        <is>
          <t>Flamethrower</t>
        </is>
      </c>
      <c r="N3703" s="46" t="n"/>
    </row>
    <row r="3704">
      <c r="E3704" s="51" t="inlineStr">
        <is>
          <t>Double Edge</t>
        </is>
      </c>
      <c r="F3704" s="46" t="n"/>
      <c r="G3704" s="63" t="inlineStr">
        <is>
          <t>Skill Swap</t>
        </is>
      </c>
      <c r="H3704" s="46" t="n"/>
      <c r="I3704" s="51" t="inlineStr">
        <is>
          <t>Endure</t>
        </is>
      </c>
      <c r="J3704" s="46" t="n"/>
      <c r="K3704" s="51" t="inlineStr">
        <is>
          <t>Facade</t>
        </is>
      </c>
      <c r="L3704" s="46" t="n"/>
      <c r="M3704" s="52" t="inlineStr">
        <is>
          <t>Thunderbolt</t>
        </is>
      </c>
      <c r="N3704" s="46" t="n"/>
    </row>
    <row r="3705">
      <c r="E3705" s="58" t="inlineStr">
        <is>
          <t>Fire Blast</t>
        </is>
      </c>
      <c r="F3705" s="46" t="n"/>
      <c r="G3705" s="65" t="inlineStr">
        <is>
          <t>Focus Punch</t>
        </is>
      </c>
      <c r="H3705" s="46" t="n"/>
      <c r="I3705" s="65" t="inlineStr">
        <is>
          <t>Reversal</t>
        </is>
      </c>
      <c r="J3705" s="46" t="n"/>
      <c r="K3705" s="63" t="inlineStr">
        <is>
          <t>Hypnosis</t>
        </is>
      </c>
      <c r="L3705" s="46" t="n"/>
      <c r="M3705" s="67" t="inlineStr">
        <is>
          <t>Shadow Ball</t>
        </is>
      </c>
      <c r="N3705" s="46" t="n"/>
    </row>
    <row r="3707" ht="20" customHeight="1">
      <c r="B3707" s="40" t="inlineStr">
        <is>
          <t>Leader</t>
        </is>
      </c>
      <c r="C3707" s="41" t="n"/>
      <c r="D3707" s="41" t="n"/>
      <c r="E3707" s="42" t="inlineStr">
        <is>
          <t>Leader Norman (Rematch 4)</t>
        </is>
      </c>
      <c r="F3707" s="41" t="n"/>
      <c r="G3707" s="41" t="n"/>
      <c r="H3707" s="41" t="n"/>
      <c r="I3707" s="41" t="n"/>
      <c r="J3707" s="41" t="n"/>
      <c r="K3707" s="41" t="n"/>
      <c r="L3707" s="41" t="n"/>
      <c r="M3707" s="41" t="n"/>
      <c r="N3707" s="41" t="n"/>
      <c r="O3707" s="41" t="n"/>
      <c r="P3707" s="41" t="n"/>
      <c r="Q3707" s="41" t="n"/>
    </row>
    <row r="3708" ht="69" customHeight="1">
      <c r="E3708" s="43">
        <f>IFERROR(_xlfn.IMAGE("https://play.pokemonshowdown.com/sprites/gen5/slaking.png"),"")</f>
        <v/>
      </c>
      <c r="G3708" s="43">
        <f>IFERROR(_xlfn.IMAGE("https://play.pokemonshowdown.com/sprites/gen5/blissey.png"),"")</f>
        <v/>
      </c>
      <c r="I3708" s="43">
        <f>IFERROR(_xlfn.IMAGE("https://play.pokemonshowdown.com/sprites/gen5/kangaskhan.png"),"")</f>
        <v/>
      </c>
      <c r="K3708" s="43">
        <f>IFERROR(_xlfn.IMAGE("https://play.pokemonshowdown.com/sprites/gen5/tauros.png"),"")</f>
        <v/>
      </c>
      <c r="M3708" s="43">
        <f>IFERROR(_xlfn.IMAGE("https://play.pokemonshowdown.com/sprites/gen5/spinda.png"),"")</f>
        <v/>
      </c>
      <c r="O3708" s="43">
        <f>IFERROR(_xlfn.IMAGE("https://play.pokemonshowdown.com/sprites/gen5/slaking.png"),"")</f>
        <v/>
      </c>
      <c r="Q3708" s="44" t="inlineStr">
        <is>
          <t>DOUBLE BATTLE
Items: Full Restore / Full Restore / Full Restore</t>
        </is>
      </c>
    </row>
    <row r="3709">
      <c r="E3709" s="45" t="inlineStr">
        <is>
          <t>Lv 57 Slaking</t>
        </is>
      </c>
      <c r="F3709" s="46" t="n"/>
      <c r="G3709" s="45" t="inlineStr">
        <is>
          <t>Lv 57 Blissey</t>
        </is>
      </c>
      <c r="H3709" s="46" t="n"/>
      <c r="I3709" s="45" t="inlineStr">
        <is>
          <t>Lv 55 Kangaskhan</t>
        </is>
      </c>
      <c r="J3709" s="46" t="n"/>
      <c r="K3709" s="45" t="inlineStr">
        <is>
          <t>Lv 57 Tauros</t>
        </is>
      </c>
      <c r="L3709" s="46" t="n"/>
      <c r="M3709" s="45" t="inlineStr">
        <is>
          <t>Lv 58 Spinda</t>
        </is>
      </c>
      <c r="N3709" s="46" t="n"/>
      <c r="O3709" s="45" t="inlineStr">
        <is>
          <t>Lv 60 Slaking</t>
        </is>
      </c>
      <c r="P3709" s="46" t="n"/>
      <c r="Q3709" s="47" t="inlineStr">
        <is>
          <t>Pokémon</t>
        </is>
      </c>
    </row>
    <row r="3710">
      <c r="E3710" s="48" t="inlineStr">
        <is>
          <t>Naive</t>
        </is>
      </c>
      <c r="F3710" s="48" t="inlineStr">
        <is>
          <t>Truant</t>
        </is>
      </c>
      <c r="G3710" s="48" t="inlineStr">
        <is>
          <t>Adamant</t>
        </is>
      </c>
      <c r="H3710" s="48" t="inlineStr">
        <is>
          <t>Serene Grace</t>
        </is>
      </c>
      <c r="I3710" s="48" t="inlineStr">
        <is>
          <t>Adamant</t>
        </is>
      </c>
      <c r="J3710" s="48" t="inlineStr">
        <is>
          <t>Scrappy</t>
        </is>
      </c>
      <c r="K3710" s="48" t="inlineStr">
        <is>
          <t>Naive</t>
        </is>
      </c>
      <c r="L3710" s="48" t="inlineStr">
        <is>
          <t>Intimidate</t>
        </is>
      </c>
      <c r="M3710" s="48" t="inlineStr">
        <is>
          <t>Adamant</t>
        </is>
      </c>
      <c r="N3710" s="48" t="inlineStr">
        <is>
          <t>Tangled Feet</t>
        </is>
      </c>
      <c r="O3710" s="48" t="inlineStr">
        <is>
          <t>Timid</t>
        </is>
      </c>
      <c r="P3710" s="48" t="inlineStr">
        <is>
          <t>Truant</t>
        </is>
      </c>
      <c r="Q3710" s="47" t="inlineStr">
        <is>
          <t>Nature / Ability</t>
        </is>
      </c>
    </row>
    <row r="3711">
      <c r="B3711" s="47" t="inlineStr">
        <is>
          <t>AI Flags:</t>
        </is>
      </c>
      <c r="E3711" s="49" t="inlineStr">
        <is>
          <t>Sitrus Berry</t>
        </is>
      </c>
      <c r="F3711" s="46" t="n"/>
      <c r="G3711" s="49" t="inlineStr">
        <is>
          <t>(None)</t>
        </is>
      </c>
      <c r="H3711" s="46" t="n"/>
      <c r="I3711" s="49" t="inlineStr">
        <is>
          <t>(None)</t>
        </is>
      </c>
      <c r="J3711" s="46" t="n"/>
      <c r="K3711" s="49" t="inlineStr">
        <is>
          <t>(None)</t>
        </is>
      </c>
      <c r="L3711" s="46" t="n"/>
      <c r="M3711" s="49" t="inlineStr">
        <is>
          <t>(None)</t>
        </is>
      </c>
      <c r="N3711" s="46" t="n"/>
      <c r="O3711" s="49" t="inlineStr">
        <is>
          <t>Sitrus Berry</t>
        </is>
      </c>
      <c r="P3711" s="46" t="n"/>
      <c r="Q3711" s="47" t="inlineStr">
        <is>
          <t>Item</t>
        </is>
      </c>
    </row>
    <row r="3712">
      <c r="B3712" s="44" t="inlineStr">
        <is>
          <t>Smart Trainer</t>
        </is>
      </c>
      <c r="E3712" s="64" t="inlineStr">
        <is>
          <t>Blizzard</t>
        </is>
      </c>
      <c r="F3712" s="46" t="n"/>
      <c r="G3712" s="51" t="inlineStr">
        <is>
          <t>Protect</t>
        </is>
      </c>
      <c r="H3712" s="46" t="n"/>
      <c r="I3712" s="51" t="inlineStr">
        <is>
          <t>Fake Out</t>
        </is>
      </c>
      <c r="J3712" s="46" t="n"/>
      <c r="K3712" s="51" t="inlineStr">
        <is>
          <t>Take Down</t>
        </is>
      </c>
      <c r="L3712" s="46" t="n"/>
      <c r="M3712" s="51" t="inlineStr">
        <is>
          <t>Teeter Dance</t>
        </is>
      </c>
      <c r="N3712" s="46" t="n"/>
      <c r="O3712" s="51" t="inlineStr">
        <is>
          <t>Hyper Beam</t>
        </is>
      </c>
      <c r="P3712" s="46" t="n"/>
      <c r="Q3712" s="47" t="inlineStr">
        <is>
          <t>Moves</t>
        </is>
      </c>
    </row>
    <row r="3713">
      <c r="E3713" s="67" t="inlineStr">
        <is>
          <t>Shadow Ball</t>
        </is>
      </c>
      <c r="F3713" s="46" t="n"/>
      <c r="G3713" s="51" t="inlineStr">
        <is>
          <t>Sing</t>
        </is>
      </c>
      <c r="H3713" s="46" t="n"/>
      <c r="I3713" s="51" t="inlineStr">
        <is>
          <t>Dizzy Punch</t>
        </is>
      </c>
      <c r="J3713" s="46" t="n"/>
      <c r="K3713" s="51" t="inlineStr">
        <is>
          <t>Protect</t>
        </is>
      </c>
      <c r="L3713" s="46" t="n"/>
      <c r="M3713" s="63" t="inlineStr">
        <is>
          <t>Skill Swap</t>
        </is>
      </c>
      <c r="N3713" s="46" t="n"/>
      <c r="O3713" s="58" t="inlineStr">
        <is>
          <t>Flamethrower</t>
        </is>
      </c>
      <c r="P3713" s="46" t="n"/>
    </row>
    <row r="3714">
      <c r="E3714" s="51" t="inlineStr">
        <is>
          <t>Double Edge</t>
        </is>
      </c>
      <c r="F3714" s="46" t="n"/>
      <c r="G3714" s="63" t="inlineStr">
        <is>
          <t>Skill Swap</t>
        </is>
      </c>
      <c r="H3714" s="46" t="n"/>
      <c r="I3714" s="51" t="inlineStr">
        <is>
          <t>Endure</t>
        </is>
      </c>
      <c r="J3714" s="46" t="n"/>
      <c r="K3714" s="58" t="inlineStr">
        <is>
          <t>Fire Blast</t>
        </is>
      </c>
      <c r="L3714" s="46" t="n"/>
      <c r="M3714" s="51" t="inlineStr">
        <is>
          <t>Facade</t>
        </is>
      </c>
      <c r="N3714" s="46" t="n"/>
      <c r="O3714" s="52" t="inlineStr">
        <is>
          <t>Thunderbolt</t>
        </is>
      </c>
      <c r="P3714" s="46" t="n"/>
    </row>
    <row r="3715">
      <c r="E3715" s="58" t="inlineStr">
        <is>
          <t>Fire Blast</t>
        </is>
      </c>
      <c r="F3715" s="46" t="n"/>
      <c r="G3715" s="65" t="inlineStr">
        <is>
          <t>Focus Punch</t>
        </is>
      </c>
      <c r="H3715" s="46" t="n"/>
      <c r="I3715" s="65" t="inlineStr">
        <is>
          <t>Reversal</t>
        </is>
      </c>
      <c r="J3715" s="46" t="n"/>
      <c r="K3715" s="53" t="inlineStr">
        <is>
          <t>Earthquake</t>
        </is>
      </c>
      <c r="L3715" s="46" t="n"/>
      <c r="M3715" s="63" t="inlineStr">
        <is>
          <t>Hypnosis</t>
        </is>
      </c>
      <c r="N3715" s="46" t="n"/>
      <c r="O3715" s="67" t="inlineStr">
        <is>
          <t>Shadow Ball</t>
        </is>
      </c>
      <c r="P3715" s="46" t="n"/>
    </row>
    <row r="3717" ht="20" customHeight="1">
      <c r="B3717" s="40" t="inlineStr">
        <is>
          <t>Leader</t>
        </is>
      </c>
      <c r="C3717" s="41" t="n"/>
      <c r="D3717" s="41" t="n"/>
      <c r="E3717" s="42" t="inlineStr">
        <is>
          <t>Leader Roxanne (Rematch 1)</t>
        </is>
      </c>
      <c r="F3717" s="41" t="n"/>
      <c r="G3717" s="41" t="n"/>
      <c r="H3717" s="41" t="n"/>
      <c r="I3717" s="41" t="n"/>
      <c r="J3717" s="41" t="n"/>
      <c r="K3717" s="41" t="n"/>
      <c r="L3717" s="41" t="n"/>
      <c r="M3717" s="41" t="n"/>
      <c r="N3717" s="41" t="n"/>
      <c r="O3717" s="41" t="n"/>
      <c r="P3717" s="41" t="n"/>
      <c r="Q3717" s="41" t="n"/>
    </row>
    <row r="3718" ht="69" customHeight="1">
      <c r="E3718" s="43">
        <f>IFERROR(_xlfn.IMAGE("https://play.pokemonshowdown.com/sprites/gen5/golem.png"),"")</f>
        <v/>
      </c>
      <c r="G3718" s="43">
        <f>IFERROR(_xlfn.IMAGE("https://play.pokemonshowdown.com/sprites/gen5/kabuto.png"),"")</f>
        <v/>
      </c>
      <c r="I3718" s="43">
        <f>IFERROR(_xlfn.IMAGE("https://play.pokemonshowdown.com/sprites/gen5/onix.png"),"")</f>
        <v/>
      </c>
      <c r="K3718" s="43">
        <f>IFERROR(_xlfn.IMAGE("https://play.pokemonshowdown.com/sprites/gen5/nosepass.png"),"")</f>
        <v/>
      </c>
      <c r="Q3718" s="44" t="inlineStr">
        <is>
          <t>DOUBLE BATTLE
Items: Full Restore / Full Restore / Full Restore</t>
        </is>
      </c>
    </row>
    <row r="3719">
      <c r="E3719" s="45" t="inlineStr">
        <is>
          <t>Lv 32 Golem</t>
        </is>
      </c>
      <c r="F3719" s="46" t="n"/>
      <c r="G3719" s="45" t="inlineStr">
        <is>
          <t>Lv 35 Kabuto</t>
        </is>
      </c>
      <c r="H3719" s="46" t="n"/>
      <c r="I3719" s="45" t="inlineStr">
        <is>
          <t>Lv 35 Onix</t>
        </is>
      </c>
      <c r="J3719" s="46" t="n"/>
      <c r="K3719" s="45" t="inlineStr">
        <is>
          <t>Lv 37 Nosepass</t>
        </is>
      </c>
      <c r="L3719" s="46" t="n"/>
      <c r="Q3719" s="47" t="inlineStr">
        <is>
          <t>Pokémon</t>
        </is>
      </c>
    </row>
    <row r="3720">
      <c r="E3720" s="48" t="inlineStr">
        <is>
          <t>Adamant</t>
        </is>
      </c>
      <c r="F3720" s="48" t="inlineStr">
        <is>
          <t>Shell Armor</t>
        </is>
      </c>
      <c r="G3720" s="48" t="inlineStr">
        <is>
          <t>Naughty</t>
        </is>
      </c>
      <c r="H3720" s="48" t="inlineStr">
        <is>
          <t>Swift Swim</t>
        </is>
      </c>
      <c r="I3720" s="48" t="inlineStr">
        <is>
          <t>Adamant</t>
        </is>
      </c>
      <c r="J3720" s="48" t="inlineStr">
        <is>
          <t>Rock Head</t>
        </is>
      </c>
      <c r="K3720" s="48" t="inlineStr">
        <is>
          <t>Adamant</t>
        </is>
      </c>
      <c r="L3720" s="48" t="inlineStr">
        <is>
          <t>Solid Rock</t>
        </is>
      </c>
      <c r="Q3720" s="47" t="inlineStr">
        <is>
          <t>Nature / Ability</t>
        </is>
      </c>
    </row>
    <row r="3721">
      <c r="B3721" s="47" t="inlineStr">
        <is>
          <t>AI Flags:</t>
        </is>
      </c>
      <c r="E3721" s="49" t="inlineStr">
        <is>
          <t>(None)</t>
        </is>
      </c>
      <c r="F3721" s="46" t="n"/>
      <c r="G3721" s="49" t="inlineStr">
        <is>
          <t>Sitrus Berry</t>
        </is>
      </c>
      <c r="H3721" s="46" t="n"/>
      <c r="I3721" s="49" t="inlineStr">
        <is>
          <t>(None)</t>
        </is>
      </c>
      <c r="J3721" s="46" t="n"/>
      <c r="K3721" s="49" t="inlineStr">
        <is>
          <t>Sitrus Berry</t>
        </is>
      </c>
      <c r="L3721" s="46" t="n"/>
      <c r="Q3721" s="47" t="inlineStr">
        <is>
          <t>Item</t>
        </is>
      </c>
    </row>
    <row r="3722">
      <c r="B3722" s="44" t="inlineStr">
        <is>
          <t>Smart Trainer</t>
        </is>
      </c>
      <c r="E3722" s="51" t="inlineStr">
        <is>
          <t>Protect</t>
        </is>
      </c>
      <c r="F3722" s="46" t="n"/>
      <c r="G3722" s="51" t="inlineStr">
        <is>
          <t>Swords Dance</t>
        </is>
      </c>
      <c r="H3722" s="46" t="n"/>
      <c r="I3722" s="66" t="inlineStr">
        <is>
          <t>Iron Tail</t>
        </is>
      </c>
      <c r="J3722" s="46" t="n"/>
      <c r="K3722" s="51" t="inlineStr">
        <is>
          <t>Double Team</t>
        </is>
      </c>
      <c r="L3722" s="46" t="n"/>
      <c r="Q3722" s="47" t="inlineStr">
        <is>
          <t>Moves</t>
        </is>
      </c>
    </row>
    <row r="3723">
      <c r="E3723" s="62" t="inlineStr">
        <is>
          <t>Rollout</t>
        </is>
      </c>
      <c r="F3723" s="46" t="n"/>
      <c r="G3723" s="64" t="inlineStr">
        <is>
          <t>Ice Beam</t>
        </is>
      </c>
      <c r="H3723" s="46" t="n"/>
      <c r="I3723" s="51" t="inlineStr">
        <is>
          <t>Explosion</t>
        </is>
      </c>
      <c r="J3723" s="46" t="n"/>
      <c r="K3723" s="51" t="inlineStr">
        <is>
          <t>Explosion</t>
        </is>
      </c>
      <c r="L3723" s="46" t="n"/>
    </row>
    <row r="3724">
      <c r="E3724" s="53" t="inlineStr">
        <is>
          <t>Magnitude</t>
        </is>
      </c>
      <c r="F3724" s="46" t="n"/>
      <c r="G3724" s="61" t="inlineStr">
        <is>
          <t>Surf</t>
        </is>
      </c>
      <c r="H3724" s="46" t="n"/>
      <c r="I3724" s="51" t="inlineStr">
        <is>
          <t>Roar</t>
        </is>
      </c>
      <c r="J3724" s="46" t="n"/>
      <c r="K3724" s="51" t="inlineStr">
        <is>
          <t>Protect</t>
        </is>
      </c>
      <c r="L3724" s="46" t="n"/>
    </row>
    <row r="3725">
      <c r="E3725" s="51" t="inlineStr">
        <is>
          <t>Explosion</t>
        </is>
      </c>
      <c r="F3725" s="46" t="n"/>
      <c r="G3725" s="62" t="inlineStr">
        <is>
          <t>Rock Slide</t>
        </is>
      </c>
      <c r="H3725" s="46" t="n"/>
      <c r="I3725" s="62" t="inlineStr">
        <is>
          <t>Rock Slide</t>
        </is>
      </c>
      <c r="J3725" s="46" t="n"/>
      <c r="K3725" s="62" t="inlineStr">
        <is>
          <t>Rock Slide</t>
        </is>
      </c>
      <c r="L3725" s="46" t="n"/>
    </row>
    <row r="3727" ht="20" customHeight="1">
      <c r="B3727" s="40" t="inlineStr">
        <is>
          <t>Leader</t>
        </is>
      </c>
      <c r="C3727" s="41" t="n"/>
      <c r="D3727" s="41" t="n"/>
      <c r="E3727" s="42" t="inlineStr">
        <is>
          <t>Leader Roxanne (Rematch 2)</t>
        </is>
      </c>
      <c r="F3727" s="41" t="n"/>
      <c r="G3727" s="41" t="n"/>
      <c r="H3727" s="41" t="n"/>
      <c r="I3727" s="41" t="n"/>
      <c r="J3727" s="41" t="n"/>
      <c r="K3727" s="41" t="n"/>
      <c r="L3727" s="41" t="n"/>
      <c r="M3727" s="41" t="n"/>
      <c r="N3727" s="41" t="n"/>
      <c r="O3727" s="41" t="n"/>
      <c r="P3727" s="41" t="n"/>
      <c r="Q3727" s="41" t="n"/>
    </row>
    <row r="3728" ht="69" customHeight="1">
      <c r="E3728" s="43">
        <f>IFERROR(_xlfn.IMAGE("https://play.pokemonshowdown.com/sprites/gen5/omanyte.png"),"")</f>
        <v/>
      </c>
      <c r="G3728" s="43">
        <f>IFERROR(_xlfn.IMAGE("https://play.pokemonshowdown.com/sprites/gen5/golem.png"),"")</f>
        <v/>
      </c>
      <c r="I3728" s="43">
        <f>IFERROR(_xlfn.IMAGE("https://play.pokemonshowdown.com/sprites/gen5/kabutops.png"),"")</f>
        <v/>
      </c>
      <c r="K3728" s="43">
        <f>IFERROR(_xlfn.IMAGE("https://play.pokemonshowdown.com/sprites/gen5/onix.png"),"")</f>
        <v/>
      </c>
      <c r="M3728" s="43">
        <f>IFERROR(_xlfn.IMAGE("https://play.pokemonshowdown.com/sprites/gen5/nosepass.png"),"")</f>
        <v/>
      </c>
      <c r="Q3728" s="44" t="inlineStr">
        <is>
          <t>DOUBLE BATTLE
Items: Full Restore / Full Restore / Full Restore</t>
        </is>
      </c>
    </row>
    <row r="3729">
      <c r="E3729" s="45" t="inlineStr">
        <is>
          <t>Lv 37 Omanyte</t>
        </is>
      </c>
      <c r="F3729" s="46" t="n"/>
      <c r="G3729" s="45" t="inlineStr">
        <is>
          <t>Lv 37 Golem</t>
        </is>
      </c>
      <c r="H3729" s="46" t="n"/>
      <c r="I3729" s="45" t="inlineStr">
        <is>
          <t>Lv 40 Kabutops</t>
        </is>
      </c>
      <c r="J3729" s="46" t="n"/>
      <c r="K3729" s="45" t="inlineStr">
        <is>
          <t>Lv 40 Onix</t>
        </is>
      </c>
      <c r="L3729" s="46" t="n"/>
      <c r="M3729" s="45" t="inlineStr">
        <is>
          <t>Lv 42 Nosepass</t>
        </is>
      </c>
      <c r="N3729" s="46" t="n"/>
      <c r="Q3729" s="47" t="inlineStr">
        <is>
          <t>Pokémon</t>
        </is>
      </c>
    </row>
    <row r="3730">
      <c r="E3730" s="48" t="inlineStr">
        <is>
          <t>Rash</t>
        </is>
      </c>
      <c r="F3730" s="48" t="inlineStr">
        <is>
          <t>Swift Swim</t>
        </is>
      </c>
      <c r="G3730" s="48" t="inlineStr">
        <is>
          <t>Adamant</t>
        </is>
      </c>
      <c r="H3730" s="48" t="inlineStr">
        <is>
          <t>Shell Armor</t>
        </is>
      </c>
      <c r="I3730" s="48" t="inlineStr">
        <is>
          <t>Naive</t>
        </is>
      </c>
      <c r="J3730" s="48" t="inlineStr">
        <is>
          <t>Swift Swim</t>
        </is>
      </c>
      <c r="K3730" s="48" t="inlineStr">
        <is>
          <t>Adamant</t>
        </is>
      </c>
      <c r="L3730" s="48" t="inlineStr">
        <is>
          <t>Rock Head</t>
        </is>
      </c>
      <c r="M3730" s="48" t="inlineStr">
        <is>
          <t>Adamant</t>
        </is>
      </c>
      <c r="N3730" s="48" t="inlineStr">
        <is>
          <t>Solid Rock</t>
        </is>
      </c>
      <c r="Q3730" s="47" t="inlineStr">
        <is>
          <t>Nature / Ability</t>
        </is>
      </c>
    </row>
    <row r="3731">
      <c r="B3731" s="47" t="inlineStr">
        <is>
          <t>AI Flags:</t>
        </is>
      </c>
      <c r="E3731" s="49" t="inlineStr">
        <is>
          <t>(None)</t>
        </is>
      </c>
      <c r="F3731" s="46" t="n"/>
      <c r="G3731" s="49" t="inlineStr">
        <is>
          <t>(None)</t>
        </is>
      </c>
      <c r="H3731" s="46" t="n"/>
      <c r="I3731" s="49" t="inlineStr">
        <is>
          <t>Sitrus Berry</t>
        </is>
      </c>
      <c r="J3731" s="46" t="n"/>
      <c r="K3731" s="49" t="inlineStr">
        <is>
          <t>(None)</t>
        </is>
      </c>
      <c r="L3731" s="46" t="n"/>
      <c r="M3731" s="49" t="inlineStr">
        <is>
          <t>Sitrus Berry</t>
        </is>
      </c>
      <c r="N3731" s="46" t="n"/>
      <c r="Q3731" s="47" t="inlineStr">
        <is>
          <t>Item</t>
        </is>
      </c>
    </row>
    <row r="3732">
      <c r="B3732" s="44" t="inlineStr">
        <is>
          <t>Smart Trainer</t>
        </is>
      </c>
      <c r="E3732" s="51" t="inlineStr">
        <is>
          <t>Protect</t>
        </is>
      </c>
      <c r="F3732" s="46" t="n"/>
      <c r="G3732" s="51" t="inlineStr">
        <is>
          <t>Protect</t>
        </is>
      </c>
      <c r="H3732" s="46" t="n"/>
      <c r="I3732" s="51" t="inlineStr">
        <is>
          <t>Swords Dance</t>
        </is>
      </c>
      <c r="J3732" s="46" t="n"/>
      <c r="K3732" s="66" t="inlineStr">
        <is>
          <t>Iron Tail</t>
        </is>
      </c>
      <c r="L3732" s="46" t="n"/>
      <c r="M3732" s="51" t="inlineStr">
        <is>
          <t>Double Team</t>
        </is>
      </c>
      <c r="N3732" s="46" t="n"/>
      <c r="Q3732" s="47" t="inlineStr">
        <is>
          <t>Moves</t>
        </is>
      </c>
    </row>
    <row r="3733">
      <c r="E3733" s="64" t="inlineStr">
        <is>
          <t>Ice Beam</t>
        </is>
      </c>
      <c r="F3733" s="46" t="n"/>
      <c r="G3733" s="62" t="inlineStr">
        <is>
          <t>Rollout</t>
        </is>
      </c>
      <c r="H3733" s="46" t="n"/>
      <c r="I3733" s="64" t="inlineStr">
        <is>
          <t>Ice Beam</t>
        </is>
      </c>
      <c r="J3733" s="46" t="n"/>
      <c r="K3733" s="51" t="inlineStr">
        <is>
          <t>Explosion</t>
        </is>
      </c>
      <c r="L3733" s="46" t="n"/>
      <c r="M3733" s="51" t="inlineStr">
        <is>
          <t>Explosion</t>
        </is>
      </c>
      <c r="N3733" s="46" t="n"/>
    </row>
    <row r="3734">
      <c r="E3734" s="62" t="inlineStr">
        <is>
          <t>Rock Slide</t>
        </is>
      </c>
      <c r="F3734" s="46" t="n"/>
      <c r="G3734" s="53" t="inlineStr">
        <is>
          <t>Magnitude</t>
        </is>
      </c>
      <c r="H3734" s="46" t="n"/>
      <c r="I3734" s="61" t="inlineStr">
        <is>
          <t>Surf</t>
        </is>
      </c>
      <c r="J3734" s="46" t="n"/>
      <c r="K3734" s="51" t="inlineStr">
        <is>
          <t>Roar</t>
        </is>
      </c>
      <c r="L3734" s="46" t="n"/>
      <c r="M3734" s="51" t="inlineStr">
        <is>
          <t>Protect</t>
        </is>
      </c>
      <c r="N3734" s="46" t="n"/>
    </row>
    <row r="3735">
      <c r="E3735" s="61" t="inlineStr">
        <is>
          <t>Surf</t>
        </is>
      </c>
      <c r="F3735" s="46" t="n"/>
      <c r="G3735" s="51" t="inlineStr">
        <is>
          <t>Explosion</t>
        </is>
      </c>
      <c r="H3735" s="46" t="n"/>
      <c r="I3735" s="62" t="inlineStr">
        <is>
          <t>Rock Slide</t>
        </is>
      </c>
      <c r="J3735" s="46" t="n"/>
      <c r="K3735" s="62" t="inlineStr">
        <is>
          <t>Rock Slide</t>
        </is>
      </c>
      <c r="L3735" s="46" t="n"/>
      <c r="M3735" s="62" t="inlineStr">
        <is>
          <t>Rock Slide</t>
        </is>
      </c>
      <c r="N3735" s="46" t="n"/>
    </row>
    <row r="3737" ht="20" customHeight="1">
      <c r="B3737" s="40" t="inlineStr">
        <is>
          <t>Leader</t>
        </is>
      </c>
      <c r="C3737" s="41" t="n"/>
      <c r="D3737" s="41" t="n"/>
      <c r="E3737" s="42" t="inlineStr">
        <is>
          <t>Leader Roxanne (Rematch 3)</t>
        </is>
      </c>
      <c r="F3737" s="41" t="n"/>
      <c r="G3737" s="41" t="n"/>
      <c r="H3737" s="41" t="n"/>
      <c r="I3737" s="41" t="n"/>
      <c r="J3737" s="41" t="n"/>
      <c r="K3737" s="41" t="n"/>
      <c r="L3737" s="41" t="n"/>
      <c r="M3737" s="41" t="n"/>
      <c r="N3737" s="41" t="n"/>
      <c r="O3737" s="41" t="n"/>
      <c r="P3737" s="41" t="n"/>
      <c r="Q3737" s="41" t="n"/>
    </row>
    <row r="3738" ht="69" customHeight="1">
      <c r="E3738" s="43">
        <f>IFERROR(_xlfn.IMAGE("https://play.pokemonshowdown.com/sprites/gen5/omastar.png"),"")</f>
        <v/>
      </c>
      <c r="G3738" s="43">
        <f>IFERROR(_xlfn.IMAGE("https://play.pokemonshowdown.com/sprites/gen5/golem.png"),"")</f>
        <v/>
      </c>
      <c r="I3738" s="43">
        <f>IFERROR(_xlfn.IMAGE("https://play.pokemonshowdown.com/sprites/gen5/kabutops.png"),"")</f>
        <v/>
      </c>
      <c r="K3738" s="43">
        <f>IFERROR(_xlfn.IMAGE("https://play.pokemonshowdown.com/sprites/gen5/onix.png"),"")</f>
        <v/>
      </c>
      <c r="M3738" s="43">
        <f>IFERROR(_xlfn.IMAGE("https://play.pokemonshowdown.com/sprites/gen5/nosepass.png"),"")</f>
        <v/>
      </c>
      <c r="Q3738" s="44" t="inlineStr">
        <is>
          <t>DOUBLE BATTLE
Items: Full Restore / Full Restore / Full Restore</t>
        </is>
      </c>
    </row>
    <row r="3739">
      <c r="E3739" s="45" t="inlineStr">
        <is>
          <t>Lv 42 Omastar</t>
        </is>
      </c>
      <c r="F3739" s="46" t="n"/>
      <c r="G3739" s="45" t="inlineStr">
        <is>
          <t>Lv 42 Golem</t>
        </is>
      </c>
      <c r="H3739" s="46" t="n"/>
      <c r="I3739" s="45" t="inlineStr">
        <is>
          <t>Lv 45 Kabutops</t>
        </is>
      </c>
      <c r="J3739" s="46" t="n"/>
      <c r="K3739" s="45" t="inlineStr">
        <is>
          <t>Lv 45 Onix</t>
        </is>
      </c>
      <c r="L3739" s="46" t="n"/>
      <c r="M3739" s="45" t="inlineStr">
        <is>
          <t>Lv 47 Nosepass</t>
        </is>
      </c>
      <c r="N3739" s="46" t="n"/>
      <c r="Q3739" s="47" t="inlineStr">
        <is>
          <t>Pokémon</t>
        </is>
      </c>
    </row>
    <row r="3740">
      <c r="E3740" s="48" t="inlineStr">
        <is>
          <t>Rash</t>
        </is>
      </c>
      <c r="F3740" s="48" t="inlineStr">
        <is>
          <t>Swift Swim</t>
        </is>
      </c>
      <c r="G3740" s="48" t="inlineStr">
        <is>
          <t>Adamant</t>
        </is>
      </c>
      <c r="H3740" s="48" t="inlineStr">
        <is>
          <t>Shell Armor</t>
        </is>
      </c>
      <c r="I3740" s="48" t="inlineStr">
        <is>
          <t>Naive</t>
        </is>
      </c>
      <c r="J3740" s="48" t="inlineStr">
        <is>
          <t>Swift Swim</t>
        </is>
      </c>
      <c r="K3740" s="48" t="inlineStr">
        <is>
          <t>Adamant</t>
        </is>
      </c>
      <c r="L3740" s="48" t="inlineStr">
        <is>
          <t>Rock Head</t>
        </is>
      </c>
      <c r="M3740" s="48" t="inlineStr">
        <is>
          <t>Adamant</t>
        </is>
      </c>
      <c r="N3740" s="48" t="inlineStr">
        <is>
          <t>Solid Rock</t>
        </is>
      </c>
      <c r="Q3740" s="47" t="inlineStr">
        <is>
          <t>Nature / Ability</t>
        </is>
      </c>
    </row>
    <row r="3741">
      <c r="B3741" s="47" t="inlineStr">
        <is>
          <t>AI Flags:</t>
        </is>
      </c>
      <c r="E3741" s="49" t="inlineStr">
        <is>
          <t>(None)</t>
        </is>
      </c>
      <c r="F3741" s="46" t="n"/>
      <c r="G3741" s="49" t="inlineStr">
        <is>
          <t>(None)</t>
        </is>
      </c>
      <c r="H3741" s="46" t="n"/>
      <c r="I3741" s="49" t="inlineStr">
        <is>
          <t>Sitrus Berry</t>
        </is>
      </c>
      <c r="J3741" s="46" t="n"/>
      <c r="K3741" s="49" t="inlineStr">
        <is>
          <t>(None)</t>
        </is>
      </c>
      <c r="L3741" s="46" t="n"/>
      <c r="M3741" s="49" t="inlineStr">
        <is>
          <t>Sitrus Berry</t>
        </is>
      </c>
      <c r="N3741" s="46" t="n"/>
      <c r="Q3741" s="47" t="inlineStr">
        <is>
          <t>Item</t>
        </is>
      </c>
    </row>
    <row r="3742">
      <c r="B3742" s="44" t="inlineStr">
        <is>
          <t>Smart Trainer</t>
        </is>
      </c>
      <c r="E3742" s="51" t="inlineStr">
        <is>
          <t>Protect</t>
        </is>
      </c>
      <c r="F3742" s="46" t="n"/>
      <c r="G3742" s="51" t="inlineStr">
        <is>
          <t>Protect</t>
        </is>
      </c>
      <c r="H3742" s="46" t="n"/>
      <c r="I3742" s="51" t="inlineStr">
        <is>
          <t>Swords Dance</t>
        </is>
      </c>
      <c r="J3742" s="46" t="n"/>
      <c r="K3742" s="66" t="inlineStr">
        <is>
          <t>Iron Tail</t>
        </is>
      </c>
      <c r="L3742" s="46" t="n"/>
      <c r="M3742" s="51" t="inlineStr">
        <is>
          <t>Double Team</t>
        </is>
      </c>
      <c r="N3742" s="46" t="n"/>
      <c r="Q3742" s="47" t="inlineStr">
        <is>
          <t>Moves</t>
        </is>
      </c>
    </row>
    <row r="3743">
      <c r="E3743" s="64" t="inlineStr">
        <is>
          <t>Ice Beam</t>
        </is>
      </c>
      <c r="F3743" s="46" t="n"/>
      <c r="G3743" s="62" t="inlineStr">
        <is>
          <t>Rollout</t>
        </is>
      </c>
      <c r="H3743" s="46" t="n"/>
      <c r="I3743" s="64" t="inlineStr">
        <is>
          <t>Ice Beam</t>
        </is>
      </c>
      <c r="J3743" s="46" t="n"/>
      <c r="K3743" s="51" t="inlineStr">
        <is>
          <t>Explosion</t>
        </is>
      </c>
      <c r="L3743" s="46" t="n"/>
      <c r="M3743" s="51" t="inlineStr">
        <is>
          <t>Explosion</t>
        </is>
      </c>
      <c r="N3743" s="46" t="n"/>
    </row>
    <row r="3744">
      <c r="E3744" s="62" t="inlineStr">
        <is>
          <t>Rock Slide</t>
        </is>
      </c>
      <c r="F3744" s="46" t="n"/>
      <c r="G3744" s="53" t="inlineStr">
        <is>
          <t>Earthquake</t>
        </is>
      </c>
      <c r="H3744" s="46" t="n"/>
      <c r="I3744" s="61" t="inlineStr">
        <is>
          <t>Surf</t>
        </is>
      </c>
      <c r="J3744" s="46" t="n"/>
      <c r="K3744" s="51" t="inlineStr">
        <is>
          <t>Roar</t>
        </is>
      </c>
      <c r="L3744" s="46" t="n"/>
      <c r="M3744" s="51" t="inlineStr">
        <is>
          <t>Protect</t>
        </is>
      </c>
      <c r="N3744" s="46" t="n"/>
    </row>
    <row r="3745">
      <c r="E3745" s="61" t="inlineStr">
        <is>
          <t>Surf</t>
        </is>
      </c>
      <c r="F3745" s="46" t="n"/>
      <c r="G3745" s="51" t="inlineStr">
        <is>
          <t>Explosion</t>
        </is>
      </c>
      <c r="H3745" s="46" t="n"/>
      <c r="I3745" s="62" t="inlineStr">
        <is>
          <t>Rock Slide</t>
        </is>
      </c>
      <c r="J3745" s="46" t="n"/>
      <c r="K3745" s="62" t="inlineStr">
        <is>
          <t>Rock Slide</t>
        </is>
      </c>
      <c r="L3745" s="46" t="n"/>
      <c r="M3745" s="62" t="inlineStr">
        <is>
          <t>Rock Slide</t>
        </is>
      </c>
      <c r="N3745" s="46" t="n"/>
    </row>
    <row r="3747" ht="20" customHeight="1">
      <c r="B3747" s="40" t="inlineStr">
        <is>
          <t>Leader</t>
        </is>
      </c>
      <c r="C3747" s="41" t="n"/>
      <c r="D3747" s="41" t="n"/>
      <c r="E3747" s="42" t="inlineStr">
        <is>
          <t>Leader Roxanne (Rematch 4)</t>
        </is>
      </c>
      <c r="F3747" s="41" t="n"/>
      <c r="G3747" s="41" t="n"/>
      <c r="H3747" s="41" t="n"/>
      <c r="I3747" s="41" t="n"/>
      <c r="J3747" s="41" t="n"/>
      <c r="K3747" s="41" t="n"/>
      <c r="L3747" s="41" t="n"/>
      <c r="M3747" s="41" t="n"/>
      <c r="N3747" s="41" t="n"/>
      <c r="O3747" s="41" t="n"/>
      <c r="P3747" s="41" t="n"/>
      <c r="Q3747" s="41" t="n"/>
    </row>
    <row r="3748" ht="69" customHeight="1">
      <c r="E3748" s="43">
        <f>IFERROR(_xlfn.IMAGE("https://play.pokemonshowdown.com/sprites/gen5/aerodactyl.png"),"")</f>
        <v/>
      </c>
      <c r="G3748" s="43">
        <f>IFERROR(_xlfn.IMAGE("https://play.pokemonshowdown.com/sprites/gen5/golem.png"),"")</f>
        <v/>
      </c>
      <c r="I3748" s="43">
        <f>IFERROR(_xlfn.IMAGE("https://play.pokemonshowdown.com/sprites/gen5/omastar.png"),"")</f>
        <v/>
      </c>
      <c r="K3748" s="43">
        <f>IFERROR(_xlfn.IMAGE("https://play.pokemonshowdown.com/sprites/gen5/kabutops.png"),"")</f>
        <v/>
      </c>
      <c r="M3748" s="43">
        <f>IFERROR(_xlfn.IMAGE("https://play.pokemonshowdown.com/sprites/gen5/steelix.png"),"")</f>
        <v/>
      </c>
      <c r="O3748" s="43">
        <f>IFERROR(_xlfn.IMAGE("https://play.pokemonshowdown.com/sprites/gen5/nosepass.png"),"")</f>
        <v/>
      </c>
      <c r="Q3748" s="44" t="inlineStr">
        <is>
          <t>DOUBLE BATTLE
Items: Full Restore / Full Restore / Full Restore</t>
        </is>
      </c>
    </row>
    <row r="3749">
      <c r="E3749" s="45" t="inlineStr">
        <is>
          <t>Lv 47 Aerodactyl</t>
        </is>
      </c>
      <c r="F3749" s="46" t="n"/>
      <c r="G3749" s="45" t="inlineStr">
        <is>
          <t>Lv 47 Golem</t>
        </is>
      </c>
      <c r="H3749" s="46" t="n"/>
      <c r="I3749" s="45" t="inlineStr">
        <is>
          <t>Lv 47 Omastar</t>
        </is>
      </c>
      <c r="J3749" s="46" t="n"/>
      <c r="K3749" s="45" t="inlineStr">
        <is>
          <t>Lv 50 Kabutops</t>
        </is>
      </c>
      <c r="L3749" s="46" t="n"/>
      <c r="M3749" s="45" t="inlineStr">
        <is>
          <t>Lv 50 Steelix</t>
        </is>
      </c>
      <c r="N3749" s="46" t="n"/>
      <c r="O3749" s="45" t="inlineStr">
        <is>
          <t>Lv 52 Nosepass</t>
        </is>
      </c>
      <c r="P3749" s="46" t="n"/>
      <c r="Q3749" s="47" t="inlineStr">
        <is>
          <t>Pokémon</t>
        </is>
      </c>
    </row>
    <row r="3750">
      <c r="E3750" s="48" t="inlineStr">
        <is>
          <t>Lonely</t>
        </is>
      </c>
      <c r="F3750" s="48" t="inlineStr">
        <is>
          <t>Rock Head</t>
        </is>
      </c>
      <c r="G3750" s="48" t="inlineStr">
        <is>
          <t>Adamant</t>
        </is>
      </c>
      <c r="H3750" s="48" t="inlineStr">
        <is>
          <t>Shell Armor</t>
        </is>
      </c>
      <c r="I3750" s="48" t="inlineStr">
        <is>
          <t>Rash</t>
        </is>
      </c>
      <c r="J3750" s="48" t="inlineStr">
        <is>
          <t>Swift Swim</t>
        </is>
      </c>
      <c r="K3750" s="48" t="inlineStr">
        <is>
          <t>Naive</t>
        </is>
      </c>
      <c r="L3750" s="48" t="inlineStr">
        <is>
          <t>Swift Swim</t>
        </is>
      </c>
      <c r="M3750" s="48" t="inlineStr">
        <is>
          <t>Adamant</t>
        </is>
      </c>
      <c r="N3750" s="48" t="inlineStr">
        <is>
          <t>Solid Rock</t>
        </is>
      </c>
      <c r="O3750" s="48" t="inlineStr">
        <is>
          <t>Adamant</t>
        </is>
      </c>
      <c r="P3750" s="48" t="inlineStr">
        <is>
          <t>Solid Rock</t>
        </is>
      </c>
      <c r="Q3750" s="47" t="inlineStr">
        <is>
          <t>Nature / Ability</t>
        </is>
      </c>
    </row>
    <row r="3751">
      <c r="B3751" s="47" t="inlineStr">
        <is>
          <t>AI Flags:</t>
        </is>
      </c>
      <c r="E3751" s="49" t="inlineStr">
        <is>
          <t>(None)</t>
        </is>
      </c>
      <c r="F3751" s="46" t="n"/>
      <c r="G3751" s="49" t="inlineStr">
        <is>
          <t>(None)</t>
        </is>
      </c>
      <c r="H3751" s="46" t="n"/>
      <c r="I3751" s="49" t="inlineStr">
        <is>
          <t>(None)</t>
        </is>
      </c>
      <c r="J3751" s="46" t="n"/>
      <c r="K3751" s="49" t="inlineStr">
        <is>
          <t>Sitrus Berry</t>
        </is>
      </c>
      <c r="L3751" s="46" t="n"/>
      <c r="M3751" s="49" t="inlineStr">
        <is>
          <t>(None)</t>
        </is>
      </c>
      <c r="N3751" s="46" t="n"/>
      <c r="O3751" s="49" t="inlineStr">
        <is>
          <t>Sitrus Berry</t>
        </is>
      </c>
      <c r="P3751" s="46" t="n"/>
      <c r="Q3751" s="47" t="inlineStr">
        <is>
          <t>Item</t>
        </is>
      </c>
    </row>
    <row r="3752">
      <c r="B3752" s="44" t="inlineStr">
        <is>
          <t>Smart Trainer</t>
        </is>
      </c>
      <c r="E3752" s="62" t="inlineStr">
        <is>
          <t>Rock Slide</t>
        </is>
      </c>
      <c r="F3752" s="46" t="n"/>
      <c r="G3752" s="65" t="inlineStr">
        <is>
          <t>Focus Punch</t>
        </is>
      </c>
      <c r="H3752" s="46" t="n"/>
      <c r="I3752" s="51" t="inlineStr">
        <is>
          <t>Protect</t>
        </is>
      </c>
      <c r="J3752" s="46" t="n"/>
      <c r="K3752" s="51" t="inlineStr">
        <is>
          <t>Swords Dance</t>
        </is>
      </c>
      <c r="L3752" s="46" t="n"/>
      <c r="M3752" s="66" t="inlineStr">
        <is>
          <t>Iron Tail</t>
        </is>
      </c>
      <c r="N3752" s="46" t="n"/>
      <c r="O3752" s="51" t="inlineStr">
        <is>
          <t>Double Team</t>
        </is>
      </c>
      <c r="P3752" s="46" t="n"/>
      <c r="Q3752" s="47" t="inlineStr">
        <is>
          <t>Moves</t>
        </is>
      </c>
    </row>
    <row r="3753">
      <c r="E3753" s="51" t="inlineStr">
        <is>
          <t>Hyper Beam</t>
        </is>
      </c>
      <c r="F3753" s="46" t="n"/>
      <c r="G3753" s="62" t="inlineStr">
        <is>
          <t>Rollout</t>
        </is>
      </c>
      <c r="H3753" s="46" t="n"/>
      <c r="I3753" s="64" t="inlineStr">
        <is>
          <t>Ice Beam</t>
        </is>
      </c>
      <c r="J3753" s="46" t="n"/>
      <c r="K3753" s="64" t="inlineStr">
        <is>
          <t>Ice Beam</t>
        </is>
      </c>
      <c r="L3753" s="46" t="n"/>
      <c r="M3753" s="51" t="inlineStr">
        <is>
          <t>Explosion</t>
        </is>
      </c>
      <c r="N3753" s="46" t="n"/>
      <c r="O3753" s="51" t="inlineStr">
        <is>
          <t>Explosion</t>
        </is>
      </c>
      <c r="P3753" s="46" t="n"/>
    </row>
    <row r="3754">
      <c r="E3754" s="51" t="inlineStr">
        <is>
          <t>Supersonic</t>
        </is>
      </c>
      <c r="F3754" s="46" t="n"/>
      <c r="G3754" s="53" t="inlineStr">
        <is>
          <t>Earthquake</t>
        </is>
      </c>
      <c r="H3754" s="46" t="n"/>
      <c r="I3754" s="62" t="inlineStr">
        <is>
          <t>Rock Slide</t>
        </is>
      </c>
      <c r="J3754" s="46" t="n"/>
      <c r="K3754" s="61" t="inlineStr">
        <is>
          <t>Surf</t>
        </is>
      </c>
      <c r="L3754" s="46" t="n"/>
      <c r="M3754" s="51" t="inlineStr">
        <is>
          <t>Roar</t>
        </is>
      </c>
      <c r="N3754" s="46" t="n"/>
      <c r="O3754" s="51" t="inlineStr">
        <is>
          <t>Protect</t>
        </is>
      </c>
      <c r="P3754" s="46" t="n"/>
    </row>
    <row r="3755">
      <c r="E3755" s="51" t="inlineStr">
        <is>
          <t>Protect</t>
        </is>
      </c>
      <c r="F3755" s="46" t="n"/>
      <c r="G3755" s="51" t="inlineStr">
        <is>
          <t>Explosion</t>
        </is>
      </c>
      <c r="H3755" s="46" t="n"/>
      <c r="I3755" s="61" t="inlineStr">
        <is>
          <t>Surf</t>
        </is>
      </c>
      <c r="J3755" s="46" t="n"/>
      <c r="K3755" s="62" t="inlineStr">
        <is>
          <t>Rock Slide</t>
        </is>
      </c>
      <c r="L3755" s="46" t="n"/>
      <c r="M3755" s="62" t="inlineStr">
        <is>
          <t>Rock Slide</t>
        </is>
      </c>
      <c r="N3755" s="46" t="n"/>
      <c r="O3755" s="62" t="inlineStr">
        <is>
          <t>Rock Slide</t>
        </is>
      </c>
      <c r="P3755" s="46" t="n"/>
    </row>
    <row r="3757" ht="20" customHeight="1">
      <c r="B3757" s="40" t="inlineStr">
        <is>
          <t>Leader</t>
        </is>
      </c>
      <c r="C3757" s="41" t="n"/>
      <c r="D3757" s="41" t="n"/>
      <c r="E3757" s="42" t="inlineStr">
        <is>
          <t>Leader Tate&amp;Liza (Rematch 1)</t>
        </is>
      </c>
      <c r="F3757" s="41" t="n"/>
      <c r="G3757" s="41" t="n"/>
      <c r="H3757" s="41" t="n"/>
      <c r="I3757" s="41" t="n"/>
      <c r="J3757" s="41" t="n"/>
      <c r="K3757" s="41" t="n"/>
      <c r="L3757" s="41" t="n"/>
      <c r="M3757" s="41" t="n"/>
      <c r="N3757" s="41" t="n"/>
      <c r="O3757" s="41" t="n"/>
      <c r="P3757" s="41" t="n"/>
      <c r="Q3757" s="41" t="n"/>
    </row>
    <row r="3758" ht="69" customHeight="1">
      <c r="E3758" s="43">
        <f>IFERROR(_xlfn.IMAGE("https://play.pokemonshowdown.com/sprites/gen5/slowpoke.png"),"")</f>
        <v/>
      </c>
      <c r="G3758" s="43">
        <f>IFERROR(_xlfn.IMAGE("https://play.pokemonshowdown.com/sprites/gen5/claydol.png"),"")</f>
        <v/>
      </c>
      <c r="I3758" s="43">
        <f>IFERROR(_xlfn.IMAGE("https://play.pokemonshowdown.com/sprites/gen5/xatu.png"),"")</f>
        <v/>
      </c>
      <c r="K3758" s="43">
        <f>IFERROR(_xlfn.IMAGE("https://play.pokemonshowdown.com/sprites/gen5/lunatone.png"),"")</f>
        <v/>
      </c>
      <c r="M3758" s="43">
        <f>IFERROR(_xlfn.IMAGE("https://play.pokemonshowdown.com/sprites/gen5/solrock.png"),"")</f>
        <v/>
      </c>
      <c r="Q3758" s="44" t="inlineStr">
        <is>
          <t>DOUBLE BATTLE
Items: Full Restore / Full Restore / Full Restore</t>
        </is>
      </c>
    </row>
    <row r="3759">
      <c r="E3759" s="45" t="inlineStr">
        <is>
          <t>Lv 48 Slowpoke</t>
        </is>
      </c>
      <c r="F3759" s="46" t="n"/>
      <c r="G3759" s="45" t="inlineStr">
        <is>
          <t>Lv 49 Claydol</t>
        </is>
      </c>
      <c r="H3759" s="46" t="n"/>
      <c r="I3759" s="45" t="inlineStr">
        <is>
          <t>Lv 49 Xatu</t>
        </is>
      </c>
      <c r="J3759" s="46" t="n"/>
      <c r="K3759" s="45" t="inlineStr">
        <is>
          <t>Lv 50 Lunatone</t>
        </is>
      </c>
      <c r="L3759" s="46" t="n"/>
      <c r="M3759" s="45" t="inlineStr">
        <is>
          <t>Lv 50 Solrock</t>
        </is>
      </c>
      <c r="N3759" s="46" t="n"/>
      <c r="Q3759" s="47" t="inlineStr">
        <is>
          <t>Pokémon</t>
        </is>
      </c>
    </row>
    <row r="3760">
      <c r="E3760" s="48" t="inlineStr">
        <is>
          <t>Bold</t>
        </is>
      </c>
      <c r="F3760" s="48" t="inlineStr">
        <is>
          <t>Simple</t>
        </is>
      </c>
      <c r="G3760" s="48" t="inlineStr">
        <is>
          <t>Lonely</t>
        </is>
      </c>
      <c r="H3760" s="48" t="inlineStr">
        <is>
          <t>Levitate</t>
        </is>
      </c>
      <c r="I3760" s="48" t="inlineStr">
        <is>
          <t>Timid</t>
        </is>
      </c>
      <c r="J3760" s="48" t="inlineStr">
        <is>
          <t>Magic Guard</t>
        </is>
      </c>
      <c r="K3760" s="48" t="inlineStr">
        <is>
          <t>Hasty</t>
        </is>
      </c>
      <c r="L3760" s="48" t="inlineStr">
        <is>
          <t>Levitate</t>
        </is>
      </c>
      <c r="M3760" s="48" t="inlineStr">
        <is>
          <t>Modest</t>
        </is>
      </c>
      <c r="N3760" s="48" t="inlineStr">
        <is>
          <t>Levitate</t>
        </is>
      </c>
      <c r="Q3760" s="47" t="inlineStr">
        <is>
          <t>Nature / Ability</t>
        </is>
      </c>
    </row>
    <row r="3761">
      <c r="B3761" s="47" t="inlineStr">
        <is>
          <t>AI Flags:</t>
        </is>
      </c>
      <c r="E3761" s="49" t="inlineStr">
        <is>
          <t>(None)</t>
        </is>
      </c>
      <c r="F3761" s="46" t="n"/>
      <c r="G3761" s="49" t="inlineStr">
        <is>
          <t>(None)</t>
        </is>
      </c>
      <c r="H3761" s="46" t="n"/>
      <c r="I3761" s="49" t="inlineStr">
        <is>
          <t>Chesto Berry</t>
        </is>
      </c>
      <c r="J3761" s="46" t="n"/>
      <c r="K3761" s="49" t="inlineStr">
        <is>
          <t>Chesto Berry</t>
        </is>
      </c>
      <c r="L3761" s="46" t="n"/>
      <c r="M3761" s="49" t="inlineStr">
        <is>
          <t>Sitrus Berry</t>
        </is>
      </c>
      <c r="N3761" s="46" t="n"/>
      <c r="Q3761" s="47" t="inlineStr">
        <is>
          <t>Item</t>
        </is>
      </c>
    </row>
    <row r="3762">
      <c r="B3762" s="44" t="inlineStr">
        <is>
          <t>Smart Trainer</t>
        </is>
      </c>
      <c r="E3762" s="51" t="inlineStr">
        <is>
          <t>Yawn</t>
        </is>
      </c>
      <c r="F3762" s="46" t="n"/>
      <c r="G3762" s="53" t="inlineStr">
        <is>
          <t>Earthquake</t>
        </is>
      </c>
      <c r="H3762" s="46" t="n"/>
      <c r="I3762" s="63" t="inlineStr">
        <is>
          <t>Psychic</t>
        </is>
      </c>
      <c r="J3762" s="46" t="n"/>
      <c r="K3762" s="53" t="inlineStr">
        <is>
          <t>Earthquake</t>
        </is>
      </c>
      <c r="L3762" s="46" t="n"/>
      <c r="M3762" s="58" t="inlineStr">
        <is>
          <t>Sunny Day</t>
        </is>
      </c>
      <c r="N3762" s="46" t="n"/>
      <c r="Q3762" s="47" t="inlineStr">
        <is>
          <t>Moves</t>
        </is>
      </c>
    </row>
    <row r="3763">
      <c r="E3763" s="63" t="inlineStr">
        <is>
          <t>Psychic</t>
        </is>
      </c>
      <c r="F3763" s="46" t="n"/>
      <c r="G3763" s="62" t="inlineStr">
        <is>
          <t>Ancient Power</t>
        </is>
      </c>
      <c r="H3763" s="46" t="n"/>
      <c r="I3763" s="63" t="inlineStr">
        <is>
          <t>Rest</t>
        </is>
      </c>
      <c r="J3763" s="46" t="n"/>
      <c r="K3763" s="63" t="inlineStr">
        <is>
          <t>Psychic</t>
        </is>
      </c>
      <c r="L3763" s="46" t="n"/>
      <c r="M3763" s="59" t="inlineStr">
        <is>
          <t>Solar Beam</t>
        </is>
      </c>
      <c r="N3763" s="46" t="n"/>
    </row>
    <row r="3764">
      <c r="E3764" s="63" t="inlineStr">
        <is>
          <t>Calm Mind</t>
        </is>
      </c>
      <c r="F3764" s="46" t="n"/>
      <c r="G3764" s="63" t="inlineStr">
        <is>
          <t>Psychic</t>
        </is>
      </c>
      <c r="H3764" s="46" t="n"/>
      <c r="I3764" s="67" t="inlineStr">
        <is>
          <t>Confuse Ray</t>
        </is>
      </c>
      <c r="J3764" s="46" t="n"/>
      <c r="K3764" s="63" t="inlineStr">
        <is>
          <t>Rest</t>
        </is>
      </c>
      <c r="L3764" s="46" t="n"/>
      <c r="M3764" s="63" t="inlineStr">
        <is>
          <t>Psychic</t>
        </is>
      </c>
      <c r="N3764" s="46" t="n"/>
    </row>
    <row r="3765">
      <c r="E3765" s="51" t="inlineStr">
        <is>
          <t>Protect</t>
        </is>
      </c>
      <c r="F3765" s="46" t="n"/>
      <c r="G3765" s="63" t="inlineStr">
        <is>
          <t>Light Screen</t>
        </is>
      </c>
      <c r="H3765" s="46" t="n"/>
      <c r="I3765" s="63" t="inlineStr">
        <is>
          <t>Calm Mind</t>
        </is>
      </c>
      <c r="J3765" s="46" t="n"/>
      <c r="K3765" s="63" t="inlineStr">
        <is>
          <t>Calm Mind</t>
        </is>
      </c>
      <c r="L3765" s="46" t="n"/>
      <c r="M3765" s="58" t="inlineStr">
        <is>
          <t>Flamethrower</t>
        </is>
      </c>
      <c r="N3765" s="46" t="n"/>
    </row>
    <row r="3767" ht="20" customHeight="1">
      <c r="B3767" s="40" t="inlineStr">
        <is>
          <t>Leader</t>
        </is>
      </c>
      <c r="C3767" s="41" t="n"/>
      <c r="D3767" s="41" t="n"/>
      <c r="E3767" s="42" t="inlineStr">
        <is>
          <t>Leader Tate&amp;Liza (Rematch 2)</t>
        </is>
      </c>
      <c r="F3767" s="41" t="n"/>
      <c r="G3767" s="41" t="n"/>
      <c r="H3767" s="41" t="n"/>
      <c r="I3767" s="41" t="n"/>
      <c r="J3767" s="41" t="n"/>
      <c r="K3767" s="41" t="n"/>
      <c r="L3767" s="41" t="n"/>
      <c r="M3767" s="41" t="n"/>
      <c r="N3767" s="41" t="n"/>
      <c r="O3767" s="41" t="n"/>
      <c r="P3767" s="41" t="n"/>
      <c r="Q3767" s="41" t="n"/>
    </row>
    <row r="3768" ht="69" customHeight="1">
      <c r="E3768" s="43">
        <f>IFERROR(_xlfn.IMAGE("https://play.pokemonshowdown.com/sprites/gen5/drowzee.png"),"")</f>
        <v/>
      </c>
      <c r="G3768" s="43">
        <f>IFERROR(_xlfn.IMAGE("https://play.pokemonshowdown.com/sprites/gen5/slowpoke.png"),"")</f>
        <v/>
      </c>
      <c r="I3768" s="43">
        <f>IFERROR(_xlfn.IMAGE("https://play.pokemonshowdown.com/sprites/gen5/claydol.png"),"")</f>
        <v/>
      </c>
      <c r="K3768" s="43">
        <f>IFERROR(_xlfn.IMAGE("https://play.pokemonshowdown.com/sprites/gen5/xatu.png"),"")</f>
        <v/>
      </c>
      <c r="M3768" s="43">
        <f>IFERROR(_xlfn.IMAGE("https://play.pokemonshowdown.com/sprites/gen5/lunatone.png"),"")</f>
        <v/>
      </c>
      <c r="O3768" s="43">
        <f>IFERROR(_xlfn.IMAGE("https://play.pokemonshowdown.com/sprites/gen5/solrock.png"),"")</f>
        <v/>
      </c>
      <c r="Q3768" s="44" t="inlineStr">
        <is>
          <t>DOUBLE BATTLE
Items: Full Restore / Full Restore / Full Restore</t>
        </is>
      </c>
    </row>
    <row r="3769">
      <c r="E3769" s="45" t="inlineStr">
        <is>
          <t>Lv 53 Drowzee</t>
        </is>
      </c>
      <c r="F3769" s="46" t="n"/>
      <c r="G3769" s="45" t="inlineStr">
        <is>
          <t>Lv 53 Slowpoke</t>
        </is>
      </c>
      <c r="H3769" s="46" t="n"/>
      <c r="I3769" s="45" t="inlineStr">
        <is>
          <t>Lv 54 Claydol</t>
        </is>
      </c>
      <c r="J3769" s="46" t="n"/>
      <c r="K3769" s="45" t="inlineStr">
        <is>
          <t>Lv 54 Xatu</t>
        </is>
      </c>
      <c r="L3769" s="46" t="n"/>
      <c r="M3769" s="45" t="inlineStr">
        <is>
          <t>Lv 55 Lunatone</t>
        </is>
      </c>
      <c r="N3769" s="46" t="n"/>
      <c r="O3769" s="45" t="inlineStr">
        <is>
          <t>Lv 55 Solrock</t>
        </is>
      </c>
      <c r="P3769" s="46" t="n"/>
      <c r="Q3769" s="47" t="inlineStr">
        <is>
          <t>Pokémon</t>
        </is>
      </c>
    </row>
    <row r="3770">
      <c r="E3770" s="48" t="inlineStr">
        <is>
          <t>Careful</t>
        </is>
      </c>
      <c r="F3770" s="48" t="inlineStr">
        <is>
          <t>Bad Dreams</t>
        </is>
      </c>
      <c r="G3770" s="48" t="inlineStr">
        <is>
          <t>Bold</t>
        </is>
      </c>
      <c r="H3770" s="48" t="inlineStr">
        <is>
          <t>Simple</t>
        </is>
      </c>
      <c r="I3770" s="48" t="inlineStr">
        <is>
          <t>Lonely</t>
        </is>
      </c>
      <c r="J3770" s="48" t="inlineStr">
        <is>
          <t>Levitate</t>
        </is>
      </c>
      <c r="K3770" s="48" t="inlineStr">
        <is>
          <t>Timid</t>
        </is>
      </c>
      <c r="L3770" s="48" t="inlineStr">
        <is>
          <t>Magic Guard</t>
        </is>
      </c>
      <c r="M3770" s="48" t="inlineStr">
        <is>
          <t>Hasty</t>
        </is>
      </c>
      <c r="N3770" s="48" t="inlineStr">
        <is>
          <t>Levitate</t>
        </is>
      </c>
      <c r="O3770" s="48" t="inlineStr">
        <is>
          <t>Modest</t>
        </is>
      </c>
      <c r="P3770" s="48" t="inlineStr">
        <is>
          <t>Levitate</t>
        </is>
      </c>
      <c r="Q3770" s="47" t="inlineStr">
        <is>
          <t>Nature / Ability</t>
        </is>
      </c>
    </row>
    <row r="3771">
      <c r="B3771" s="47" t="inlineStr">
        <is>
          <t>AI Flags:</t>
        </is>
      </c>
      <c r="E3771" s="49" t="inlineStr">
        <is>
          <t>(None)</t>
        </is>
      </c>
      <c r="F3771" s="46" t="n"/>
      <c r="G3771" s="49" t="inlineStr">
        <is>
          <t>(None)</t>
        </is>
      </c>
      <c r="H3771" s="46" t="n"/>
      <c r="I3771" s="49" t="inlineStr">
        <is>
          <t>(None)</t>
        </is>
      </c>
      <c r="J3771" s="46" t="n"/>
      <c r="K3771" s="49" t="inlineStr">
        <is>
          <t>Chesto Berry</t>
        </is>
      </c>
      <c r="L3771" s="46" t="n"/>
      <c r="M3771" s="49" t="inlineStr">
        <is>
          <t>Chesto Berry</t>
        </is>
      </c>
      <c r="N3771" s="46" t="n"/>
      <c r="O3771" s="49" t="inlineStr">
        <is>
          <t>Sitrus Berry</t>
        </is>
      </c>
      <c r="P3771" s="46" t="n"/>
      <c r="Q3771" s="47" t="inlineStr">
        <is>
          <t>Item</t>
        </is>
      </c>
    </row>
    <row r="3772">
      <c r="B3772" s="44" t="inlineStr">
        <is>
          <t>Smart Trainer</t>
        </is>
      </c>
      <c r="E3772" s="63" t="inlineStr">
        <is>
          <t>Hypnosis</t>
        </is>
      </c>
      <c r="F3772" s="46" t="n"/>
      <c r="G3772" s="51" t="inlineStr">
        <is>
          <t>Yawn</t>
        </is>
      </c>
      <c r="H3772" s="46" t="n"/>
      <c r="I3772" s="53" t="inlineStr">
        <is>
          <t>Earthquake</t>
        </is>
      </c>
      <c r="J3772" s="46" t="n"/>
      <c r="K3772" s="63" t="inlineStr">
        <is>
          <t>Psychic</t>
        </is>
      </c>
      <c r="L3772" s="46" t="n"/>
      <c r="M3772" s="53" t="inlineStr">
        <is>
          <t>Earthquake</t>
        </is>
      </c>
      <c r="N3772" s="46" t="n"/>
      <c r="O3772" s="58" t="inlineStr">
        <is>
          <t>Sunny Day</t>
        </is>
      </c>
      <c r="P3772" s="46" t="n"/>
      <c r="Q3772" s="47" t="inlineStr">
        <is>
          <t>Moves</t>
        </is>
      </c>
    </row>
    <row r="3773">
      <c r="E3773" s="63" t="inlineStr">
        <is>
          <t>Dream Eater</t>
        </is>
      </c>
      <c r="F3773" s="46" t="n"/>
      <c r="G3773" s="63" t="inlineStr">
        <is>
          <t>Psychic</t>
        </is>
      </c>
      <c r="H3773" s="46" t="n"/>
      <c r="I3773" s="51" t="inlineStr">
        <is>
          <t>Explosion</t>
        </is>
      </c>
      <c r="J3773" s="46" t="n"/>
      <c r="K3773" s="63" t="inlineStr">
        <is>
          <t>Rest</t>
        </is>
      </c>
      <c r="L3773" s="46" t="n"/>
      <c r="M3773" s="63" t="inlineStr">
        <is>
          <t>Psychic</t>
        </is>
      </c>
      <c r="N3773" s="46" t="n"/>
      <c r="O3773" s="59" t="inlineStr">
        <is>
          <t>Solar Beam</t>
        </is>
      </c>
      <c r="P3773" s="46" t="n"/>
    </row>
    <row r="3774">
      <c r="E3774" s="51" t="inlineStr">
        <is>
          <t>Headbutt</t>
        </is>
      </c>
      <c r="F3774" s="46" t="n"/>
      <c r="G3774" s="63" t="inlineStr">
        <is>
          <t>Calm Mind</t>
        </is>
      </c>
      <c r="H3774" s="46" t="n"/>
      <c r="I3774" s="63" t="inlineStr">
        <is>
          <t>Psychic</t>
        </is>
      </c>
      <c r="J3774" s="46" t="n"/>
      <c r="K3774" s="67" t="inlineStr">
        <is>
          <t>Confuse Ray</t>
        </is>
      </c>
      <c r="L3774" s="46" t="n"/>
      <c r="M3774" s="63" t="inlineStr">
        <is>
          <t>Rest</t>
        </is>
      </c>
      <c r="N3774" s="46" t="n"/>
      <c r="O3774" s="63" t="inlineStr">
        <is>
          <t>Psychic</t>
        </is>
      </c>
      <c r="P3774" s="46" t="n"/>
    </row>
    <row r="3775">
      <c r="E3775" s="51" t="inlineStr">
        <is>
          <t>Protect</t>
        </is>
      </c>
      <c r="F3775" s="46" t="n"/>
      <c r="G3775" s="51" t="inlineStr">
        <is>
          <t>Protect</t>
        </is>
      </c>
      <c r="H3775" s="46" t="n"/>
      <c r="I3775" s="63" t="inlineStr">
        <is>
          <t>Light Screen</t>
        </is>
      </c>
      <c r="J3775" s="46" t="n"/>
      <c r="K3775" s="63" t="inlineStr">
        <is>
          <t>Calm Mind</t>
        </is>
      </c>
      <c r="L3775" s="46" t="n"/>
      <c r="M3775" s="63" t="inlineStr">
        <is>
          <t>Calm Mind</t>
        </is>
      </c>
      <c r="N3775" s="46" t="n"/>
      <c r="O3775" s="58" t="inlineStr">
        <is>
          <t>Flamethrower</t>
        </is>
      </c>
      <c r="P3775" s="46" t="n"/>
    </row>
    <row r="3777" ht="20" customHeight="1">
      <c r="B3777" s="40" t="inlineStr">
        <is>
          <t>Leader</t>
        </is>
      </c>
      <c r="C3777" s="41" t="n"/>
      <c r="D3777" s="41" t="n"/>
      <c r="E3777" s="42" t="inlineStr">
        <is>
          <t>Leader Tate&amp;Liza (Rematch 3)</t>
        </is>
      </c>
      <c r="F3777" s="41" t="n"/>
      <c r="G3777" s="41" t="n"/>
      <c r="H3777" s="41" t="n"/>
      <c r="I3777" s="41" t="n"/>
      <c r="J3777" s="41" t="n"/>
      <c r="K3777" s="41" t="n"/>
      <c r="L3777" s="41" t="n"/>
      <c r="M3777" s="41" t="n"/>
      <c r="N3777" s="41" t="n"/>
      <c r="O3777" s="41" t="n"/>
      <c r="P3777" s="41" t="n"/>
      <c r="Q3777" s="41" t="n"/>
    </row>
    <row r="3778" ht="69" customHeight="1">
      <c r="E3778" s="43">
        <f>IFERROR(_xlfn.IMAGE("https://play.pokemonshowdown.com/sprites/gen5/hypno.png"),"")</f>
        <v/>
      </c>
      <c r="G3778" s="43">
        <f>IFERROR(_xlfn.IMAGE("https://play.pokemonshowdown.com/sprites/gen5/claydol.png"),"")</f>
        <v/>
      </c>
      <c r="I3778" s="43">
        <f>IFERROR(_xlfn.IMAGE("https://play.pokemonshowdown.com/sprites/gen5/slowpoke.png"),"")</f>
        <v/>
      </c>
      <c r="K3778" s="43">
        <f>IFERROR(_xlfn.IMAGE("https://play.pokemonshowdown.com/sprites/gen5/xatu.png"),"")</f>
        <v/>
      </c>
      <c r="M3778" s="43">
        <f>IFERROR(_xlfn.IMAGE("https://play.pokemonshowdown.com/sprites/gen5/lunatone.png"),"")</f>
        <v/>
      </c>
      <c r="O3778" s="43">
        <f>IFERROR(_xlfn.IMAGE("https://play.pokemonshowdown.com/sprites/gen5/solrock.png"),"")</f>
        <v/>
      </c>
      <c r="Q3778" s="44" t="inlineStr">
        <is>
          <t>DOUBLE BATTLE
Items: Full Restore / Full Restore / Full Restore</t>
        </is>
      </c>
    </row>
    <row r="3779">
      <c r="E3779" s="45" t="inlineStr">
        <is>
          <t>Lv 58 Hypno</t>
        </is>
      </c>
      <c r="F3779" s="46" t="n"/>
      <c r="G3779" s="45" t="inlineStr">
        <is>
          <t>Lv 59 Claydol</t>
        </is>
      </c>
      <c r="H3779" s="46" t="n"/>
      <c r="I3779" s="45" t="inlineStr">
        <is>
          <t>Lv 58 Slowpoke</t>
        </is>
      </c>
      <c r="J3779" s="46" t="n"/>
      <c r="K3779" s="45" t="inlineStr">
        <is>
          <t>Lv 59 Xatu</t>
        </is>
      </c>
      <c r="L3779" s="46" t="n"/>
      <c r="M3779" s="45" t="inlineStr">
        <is>
          <t>Lv 60 Lunatone</t>
        </is>
      </c>
      <c r="N3779" s="46" t="n"/>
      <c r="O3779" s="45" t="inlineStr">
        <is>
          <t>Lv 60 Solrock</t>
        </is>
      </c>
      <c r="P3779" s="46" t="n"/>
      <c r="Q3779" s="47" t="inlineStr">
        <is>
          <t>Pokémon</t>
        </is>
      </c>
    </row>
    <row r="3780">
      <c r="E3780" s="48" t="inlineStr">
        <is>
          <t>Careful</t>
        </is>
      </c>
      <c r="F3780" s="48" t="inlineStr">
        <is>
          <t>Bad Dreams</t>
        </is>
      </c>
      <c r="G3780" s="48" t="inlineStr">
        <is>
          <t>Lonely</t>
        </is>
      </c>
      <c r="H3780" s="48" t="inlineStr">
        <is>
          <t>Levitate</t>
        </is>
      </c>
      <c r="I3780" s="48" t="inlineStr">
        <is>
          <t>Bold</t>
        </is>
      </c>
      <c r="J3780" s="48" t="inlineStr">
        <is>
          <t>Simple</t>
        </is>
      </c>
      <c r="K3780" s="48" t="inlineStr">
        <is>
          <t>Timid</t>
        </is>
      </c>
      <c r="L3780" s="48" t="inlineStr">
        <is>
          <t>Magic Guard</t>
        </is>
      </c>
      <c r="M3780" s="48" t="inlineStr">
        <is>
          <t>Hasty</t>
        </is>
      </c>
      <c r="N3780" s="48" t="inlineStr">
        <is>
          <t>Levitate</t>
        </is>
      </c>
      <c r="O3780" s="48" t="inlineStr">
        <is>
          <t>Modest</t>
        </is>
      </c>
      <c r="P3780" s="48" t="inlineStr">
        <is>
          <t>Levitate</t>
        </is>
      </c>
      <c r="Q3780" s="47" t="inlineStr">
        <is>
          <t>Nature / Ability</t>
        </is>
      </c>
    </row>
    <row r="3781">
      <c r="B3781" s="47" t="inlineStr">
        <is>
          <t>AI Flags:</t>
        </is>
      </c>
      <c r="E3781" s="49" t="inlineStr">
        <is>
          <t>(None)</t>
        </is>
      </c>
      <c r="F3781" s="46" t="n"/>
      <c r="G3781" s="49" t="inlineStr">
        <is>
          <t>(None)</t>
        </is>
      </c>
      <c r="H3781" s="46" t="n"/>
      <c r="I3781" s="49" t="inlineStr">
        <is>
          <t>(None)</t>
        </is>
      </c>
      <c r="J3781" s="46" t="n"/>
      <c r="K3781" s="49" t="inlineStr">
        <is>
          <t>Chesto Berry</t>
        </is>
      </c>
      <c r="L3781" s="46" t="n"/>
      <c r="M3781" s="49" t="inlineStr">
        <is>
          <t>Chesto Berry</t>
        </is>
      </c>
      <c r="N3781" s="46" t="n"/>
      <c r="O3781" s="49" t="inlineStr">
        <is>
          <t>Sitrus Berry</t>
        </is>
      </c>
      <c r="P3781" s="46" t="n"/>
      <c r="Q3781" s="47" t="inlineStr">
        <is>
          <t>Item</t>
        </is>
      </c>
    </row>
    <row r="3782">
      <c r="B3782" s="44" t="inlineStr">
        <is>
          <t>Smart Trainer</t>
        </is>
      </c>
      <c r="E3782" s="63" t="inlineStr">
        <is>
          <t>Hypnosis</t>
        </is>
      </c>
      <c r="F3782" s="46" t="n"/>
      <c r="G3782" s="53" t="inlineStr">
        <is>
          <t>Earthquake</t>
        </is>
      </c>
      <c r="H3782" s="46" t="n"/>
      <c r="I3782" s="51" t="inlineStr">
        <is>
          <t>Yawn</t>
        </is>
      </c>
      <c r="J3782" s="46" t="n"/>
      <c r="K3782" s="63" t="inlineStr">
        <is>
          <t>Psychic</t>
        </is>
      </c>
      <c r="L3782" s="46" t="n"/>
      <c r="M3782" s="53" t="inlineStr">
        <is>
          <t>Earthquake</t>
        </is>
      </c>
      <c r="N3782" s="46" t="n"/>
      <c r="O3782" s="58" t="inlineStr">
        <is>
          <t>Sunny Day</t>
        </is>
      </c>
      <c r="P3782" s="46" t="n"/>
      <c r="Q3782" s="47" t="inlineStr">
        <is>
          <t>Moves</t>
        </is>
      </c>
    </row>
    <row r="3783">
      <c r="E3783" s="63" t="inlineStr">
        <is>
          <t>Dream Eater</t>
        </is>
      </c>
      <c r="F3783" s="46" t="n"/>
      <c r="G3783" s="51" t="inlineStr">
        <is>
          <t>Explosion</t>
        </is>
      </c>
      <c r="H3783" s="46" t="n"/>
      <c r="I3783" s="63" t="inlineStr">
        <is>
          <t>Psychic</t>
        </is>
      </c>
      <c r="J3783" s="46" t="n"/>
      <c r="K3783" s="63" t="inlineStr">
        <is>
          <t>Rest</t>
        </is>
      </c>
      <c r="L3783" s="46" t="n"/>
      <c r="M3783" s="63" t="inlineStr">
        <is>
          <t>Psychic</t>
        </is>
      </c>
      <c r="N3783" s="46" t="n"/>
      <c r="O3783" s="59" t="inlineStr">
        <is>
          <t>Solar Beam</t>
        </is>
      </c>
      <c r="P3783" s="46" t="n"/>
    </row>
    <row r="3784">
      <c r="E3784" s="51" t="inlineStr">
        <is>
          <t>Headbutt</t>
        </is>
      </c>
      <c r="F3784" s="46" t="n"/>
      <c r="G3784" s="63" t="inlineStr">
        <is>
          <t>Psychic</t>
        </is>
      </c>
      <c r="H3784" s="46" t="n"/>
      <c r="I3784" s="63" t="inlineStr">
        <is>
          <t>Calm Mind</t>
        </is>
      </c>
      <c r="J3784" s="46" t="n"/>
      <c r="K3784" s="67" t="inlineStr">
        <is>
          <t>Confuse Ray</t>
        </is>
      </c>
      <c r="L3784" s="46" t="n"/>
      <c r="M3784" s="63" t="inlineStr">
        <is>
          <t>Rest</t>
        </is>
      </c>
      <c r="N3784" s="46" t="n"/>
      <c r="O3784" s="63" t="inlineStr">
        <is>
          <t>Psychic</t>
        </is>
      </c>
      <c r="P3784" s="46" t="n"/>
    </row>
    <row r="3785">
      <c r="E3785" s="51" t="inlineStr">
        <is>
          <t>Protect</t>
        </is>
      </c>
      <c r="F3785" s="46" t="n"/>
      <c r="G3785" s="63" t="inlineStr">
        <is>
          <t>Light Screen</t>
        </is>
      </c>
      <c r="H3785" s="46" t="n"/>
      <c r="I3785" s="51" t="inlineStr">
        <is>
          <t>Protect</t>
        </is>
      </c>
      <c r="J3785" s="46" t="n"/>
      <c r="K3785" s="63" t="inlineStr">
        <is>
          <t>Calm Mind</t>
        </is>
      </c>
      <c r="L3785" s="46" t="n"/>
      <c r="M3785" s="63" t="inlineStr">
        <is>
          <t>Calm Mind</t>
        </is>
      </c>
      <c r="N3785" s="46" t="n"/>
      <c r="O3785" s="58" t="inlineStr">
        <is>
          <t>Flamethrower</t>
        </is>
      </c>
      <c r="P3785" s="46" t="n"/>
    </row>
    <row r="3787" ht="20" customHeight="1">
      <c r="B3787" s="40" t="inlineStr">
        <is>
          <t>Leader</t>
        </is>
      </c>
      <c r="C3787" s="41" t="n"/>
      <c r="D3787" s="41" t="n"/>
      <c r="E3787" s="42" t="inlineStr">
        <is>
          <t>Leader Tate&amp;Liza (Rematch 4)</t>
        </is>
      </c>
      <c r="F3787" s="41" t="n"/>
      <c r="G3787" s="41" t="n"/>
      <c r="H3787" s="41" t="n"/>
      <c r="I3787" s="41" t="n"/>
      <c r="J3787" s="41" t="n"/>
      <c r="K3787" s="41" t="n"/>
      <c r="L3787" s="41" t="n"/>
      <c r="M3787" s="41" t="n"/>
      <c r="N3787" s="41" t="n"/>
      <c r="O3787" s="41" t="n"/>
      <c r="P3787" s="41" t="n"/>
      <c r="Q3787" s="41" t="n"/>
    </row>
    <row r="3788" ht="69" customHeight="1">
      <c r="E3788" s="43">
        <f>IFERROR(_xlfn.IMAGE("https://play.pokemonshowdown.com/sprites/gen5/hypno.png"),"")</f>
        <v/>
      </c>
      <c r="G3788" s="43">
        <f>IFERROR(_xlfn.IMAGE("https://play.pokemonshowdown.com/sprites/gen5/claydol.png"),"")</f>
        <v/>
      </c>
      <c r="I3788" s="43">
        <f>IFERROR(_xlfn.IMAGE("https://play.pokemonshowdown.com/sprites/gen5/slowking.png"),"")</f>
        <v/>
      </c>
      <c r="K3788" s="43">
        <f>IFERROR(_xlfn.IMAGE("https://play.pokemonshowdown.com/sprites/gen5/xatu.png"),"")</f>
        <v/>
      </c>
      <c r="M3788" s="43">
        <f>IFERROR(_xlfn.IMAGE("https://play.pokemonshowdown.com/sprites/gen5/lunatone.png"),"")</f>
        <v/>
      </c>
      <c r="O3788" s="43">
        <f>IFERROR(_xlfn.IMAGE("https://play.pokemonshowdown.com/sprites/gen5/solrock.png"),"")</f>
        <v/>
      </c>
      <c r="Q3788" s="44" t="inlineStr">
        <is>
          <t>DOUBLE BATTLE
Items: Full Restore / Full Restore / Full Restore</t>
        </is>
      </c>
    </row>
    <row r="3789">
      <c r="E3789" s="45" t="inlineStr">
        <is>
          <t>Lv 63 Hypno</t>
        </is>
      </c>
      <c r="F3789" s="46" t="n"/>
      <c r="G3789" s="45" t="inlineStr">
        <is>
          <t>Lv 64 Claydol</t>
        </is>
      </c>
      <c r="H3789" s="46" t="n"/>
      <c r="I3789" s="45" t="inlineStr">
        <is>
          <t>Lv 63 Slowking</t>
        </is>
      </c>
      <c r="J3789" s="46" t="n"/>
      <c r="K3789" s="45" t="inlineStr">
        <is>
          <t>Lv 64 Xatu</t>
        </is>
      </c>
      <c r="L3789" s="46" t="n"/>
      <c r="M3789" s="45" t="inlineStr">
        <is>
          <t>Lv 65 Lunatone</t>
        </is>
      </c>
      <c r="N3789" s="46" t="n"/>
      <c r="O3789" s="45" t="inlineStr">
        <is>
          <t>Lv 65 Solrock</t>
        </is>
      </c>
      <c r="P3789" s="46" t="n"/>
      <c r="Q3789" s="47" t="inlineStr">
        <is>
          <t>Pokémon</t>
        </is>
      </c>
    </row>
    <row r="3790">
      <c r="E3790" s="48" t="inlineStr">
        <is>
          <t>Careful</t>
        </is>
      </c>
      <c r="F3790" s="48" t="inlineStr">
        <is>
          <t>Bad Dreams</t>
        </is>
      </c>
      <c r="G3790" s="48" t="inlineStr">
        <is>
          <t>Lonely</t>
        </is>
      </c>
      <c r="H3790" s="48" t="inlineStr">
        <is>
          <t>Levitate</t>
        </is>
      </c>
      <c r="I3790" s="48" t="inlineStr">
        <is>
          <t>Calm</t>
        </is>
      </c>
      <c r="J3790" s="48" t="inlineStr">
        <is>
          <t>Simple</t>
        </is>
      </c>
      <c r="K3790" s="48" t="inlineStr">
        <is>
          <t>Timid</t>
        </is>
      </c>
      <c r="L3790" s="48" t="inlineStr">
        <is>
          <t>Magic Guard</t>
        </is>
      </c>
      <c r="M3790" s="48" t="inlineStr">
        <is>
          <t>Hasty</t>
        </is>
      </c>
      <c r="N3790" s="48" t="inlineStr">
        <is>
          <t>Levitate</t>
        </is>
      </c>
      <c r="O3790" s="48" t="inlineStr">
        <is>
          <t>Modest</t>
        </is>
      </c>
      <c r="P3790" s="48" t="inlineStr">
        <is>
          <t>Levitate</t>
        </is>
      </c>
      <c r="Q3790" s="47" t="inlineStr">
        <is>
          <t>Nature / Ability</t>
        </is>
      </c>
    </row>
    <row r="3791">
      <c r="B3791" s="47" t="inlineStr">
        <is>
          <t>AI Flags:</t>
        </is>
      </c>
      <c r="E3791" s="49" t="inlineStr">
        <is>
          <t>(None)</t>
        </is>
      </c>
      <c r="F3791" s="46" t="n"/>
      <c r="G3791" s="49" t="inlineStr">
        <is>
          <t>(None)</t>
        </is>
      </c>
      <c r="H3791" s="46" t="n"/>
      <c r="I3791" s="49" t="inlineStr">
        <is>
          <t>(None)</t>
        </is>
      </c>
      <c r="J3791" s="46" t="n"/>
      <c r="K3791" s="49" t="inlineStr">
        <is>
          <t>Chesto Berry</t>
        </is>
      </c>
      <c r="L3791" s="46" t="n"/>
      <c r="M3791" s="49" t="inlineStr">
        <is>
          <t>Chesto Berry</t>
        </is>
      </c>
      <c r="N3791" s="46" t="n"/>
      <c r="O3791" s="49" t="inlineStr">
        <is>
          <t>Sitrus Berry</t>
        </is>
      </c>
      <c r="P3791" s="46" t="n"/>
      <c r="Q3791" s="47" t="inlineStr">
        <is>
          <t>Item</t>
        </is>
      </c>
    </row>
    <row r="3792">
      <c r="B3792" s="44" t="inlineStr">
        <is>
          <t>Smart Trainer</t>
        </is>
      </c>
      <c r="E3792" s="63" t="inlineStr">
        <is>
          <t>Hypnosis</t>
        </is>
      </c>
      <c r="F3792" s="46" t="n"/>
      <c r="G3792" s="53" t="inlineStr">
        <is>
          <t>Earthquake</t>
        </is>
      </c>
      <c r="H3792" s="46" t="n"/>
      <c r="I3792" s="51" t="inlineStr">
        <is>
          <t>Yawn</t>
        </is>
      </c>
      <c r="J3792" s="46" t="n"/>
      <c r="K3792" s="63" t="inlineStr">
        <is>
          <t>Psychic</t>
        </is>
      </c>
      <c r="L3792" s="46" t="n"/>
      <c r="M3792" s="53" t="inlineStr">
        <is>
          <t>Earthquake</t>
        </is>
      </c>
      <c r="N3792" s="46" t="n"/>
      <c r="O3792" s="58" t="inlineStr">
        <is>
          <t>Sunny Day</t>
        </is>
      </c>
      <c r="P3792" s="46" t="n"/>
      <c r="Q3792" s="47" t="inlineStr">
        <is>
          <t>Moves</t>
        </is>
      </c>
    </row>
    <row r="3793">
      <c r="E3793" s="63" t="inlineStr">
        <is>
          <t>Dream Eater</t>
        </is>
      </c>
      <c r="F3793" s="46" t="n"/>
      <c r="G3793" s="51" t="inlineStr">
        <is>
          <t>Explosion</t>
        </is>
      </c>
      <c r="H3793" s="46" t="n"/>
      <c r="I3793" s="63" t="inlineStr">
        <is>
          <t>Psychic</t>
        </is>
      </c>
      <c r="J3793" s="46" t="n"/>
      <c r="K3793" s="63" t="inlineStr">
        <is>
          <t>Rest</t>
        </is>
      </c>
      <c r="L3793" s="46" t="n"/>
      <c r="M3793" s="63" t="inlineStr">
        <is>
          <t>Psychic</t>
        </is>
      </c>
      <c r="N3793" s="46" t="n"/>
      <c r="O3793" s="59" t="inlineStr">
        <is>
          <t>Solar Beam</t>
        </is>
      </c>
      <c r="P3793" s="46" t="n"/>
    </row>
    <row r="3794">
      <c r="E3794" s="51" t="inlineStr">
        <is>
          <t>Headbutt</t>
        </is>
      </c>
      <c r="F3794" s="46" t="n"/>
      <c r="G3794" s="63" t="inlineStr">
        <is>
          <t>Psychic</t>
        </is>
      </c>
      <c r="H3794" s="46" t="n"/>
      <c r="I3794" s="63" t="inlineStr">
        <is>
          <t>Calm Mind</t>
        </is>
      </c>
      <c r="J3794" s="46" t="n"/>
      <c r="K3794" s="67" t="inlineStr">
        <is>
          <t>Confuse Ray</t>
        </is>
      </c>
      <c r="L3794" s="46" t="n"/>
      <c r="M3794" s="63" t="inlineStr">
        <is>
          <t>Rest</t>
        </is>
      </c>
      <c r="N3794" s="46" t="n"/>
      <c r="O3794" s="63" t="inlineStr">
        <is>
          <t>Psychic</t>
        </is>
      </c>
      <c r="P3794" s="46" t="n"/>
    </row>
    <row r="3795">
      <c r="E3795" s="51" t="inlineStr">
        <is>
          <t>Protect</t>
        </is>
      </c>
      <c r="F3795" s="46" t="n"/>
      <c r="G3795" s="63" t="inlineStr">
        <is>
          <t>Light Screen</t>
        </is>
      </c>
      <c r="H3795" s="46" t="n"/>
      <c r="I3795" s="51" t="inlineStr">
        <is>
          <t>Protect</t>
        </is>
      </c>
      <c r="J3795" s="46" t="n"/>
      <c r="K3795" s="63" t="inlineStr">
        <is>
          <t>Calm Mind</t>
        </is>
      </c>
      <c r="L3795" s="46" t="n"/>
      <c r="M3795" s="63" t="inlineStr">
        <is>
          <t>Calm Mind</t>
        </is>
      </c>
      <c r="N3795" s="46" t="n"/>
      <c r="O3795" s="58" t="inlineStr">
        <is>
          <t>Flamethrower</t>
        </is>
      </c>
      <c r="P3795" s="46" t="n"/>
    </row>
    <row r="3797" ht="20" customHeight="1">
      <c r="B3797" s="40" t="inlineStr">
        <is>
          <t>Leader</t>
        </is>
      </c>
      <c r="C3797" s="41" t="n"/>
      <c r="D3797" s="41" t="n"/>
      <c r="E3797" s="42" t="inlineStr">
        <is>
          <t>Leader Wattson (Rematch 1)</t>
        </is>
      </c>
      <c r="F3797" s="41" t="n"/>
      <c r="G3797" s="41" t="n"/>
      <c r="H3797" s="41" t="n"/>
      <c r="I3797" s="41" t="n"/>
      <c r="J3797" s="41" t="n"/>
      <c r="K3797" s="41" t="n"/>
      <c r="L3797" s="41" t="n"/>
      <c r="M3797" s="41" t="n"/>
      <c r="N3797" s="41" t="n"/>
      <c r="O3797" s="41" t="n"/>
      <c r="P3797" s="41" t="n"/>
      <c r="Q3797" s="41" t="n"/>
    </row>
    <row r="3798" ht="69" customHeight="1">
      <c r="E3798" s="43">
        <f>IFERROR(_xlfn.IMAGE("https://play.pokemonshowdown.com/sprites/gen5/mareep.png"),"")</f>
        <v/>
      </c>
      <c r="G3798" s="43">
        <f>IFERROR(_xlfn.IMAGE("https://play.pokemonshowdown.com/sprites/gen5/electrode.png"),"")</f>
        <v/>
      </c>
      <c r="I3798" s="43">
        <f>IFERROR(_xlfn.IMAGE("https://play.pokemonshowdown.com/sprites/gen5/magneton.png"),"")</f>
        <v/>
      </c>
      <c r="K3798" s="43">
        <f>IFERROR(_xlfn.IMAGE("https://play.pokemonshowdown.com/sprites/gen5/manectric.png"),"")</f>
        <v/>
      </c>
      <c r="Q3798" s="44" t="inlineStr">
        <is>
          <t>DOUBLE BATTLE
Items: Full Restore / Full Restore / Full Restore</t>
        </is>
      </c>
    </row>
    <row r="3799">
      <c r="E3799" s="45" t="inlineStr">
        <is>
          <t>Lv 36 Mareep</t>
        </is>
      </c>
      <c r="F3799" s="46" t="n"/>
      <c r="G3799" s="45" t="inlineStr">
        <is>
          <t>Lv 36 Electrode</t>
        </is>
      </c>
      <c r="H3799" s="46" t="n"/>
      <c r="I3799" s="45" t="inlineStr">
        <is>
          <t>Lv 38 Magneton</t>
        </is>
      </c>
      <c r="J3799" s="46" t="n"/>
      <c r="K3799" s="45" t="inlineStr">
        <is>
          <t>Lv 40 Manectric</t>
        </is>
      </c>
      <c r="L3799" s="46" t="n"/>
      <c r="Q3799" s="47" t="inlineStr">
        <is>
          <t>Pokémon</t>
        </is>
      </c>
    </row>
    <row r="3800">
      <c r="E3800" s="48" t="inlineStr">
        <is>
          <t>Modest</t>
        </is>
      </c>
      <c r="F3800" s="48" t="inlineStr">
        <is>
          <t>Static</t>
        </is>
      </c>
      <c r="G3800" s="48" t="inlineStr">
        <is>
          <t>Mild</t>
        </is>
      </c>
      <c r="H3800" s="48" t="inlineStr">
        <is>
          <t>Aftermath</t>
        </is>
      </c>
      <c r="I3800" s="48" t="inlineStr">
        <is>
          <t>Modest</t>
        </is>
      </c>
      <c r="J3800" s="48" t="inlineStr">
        <is>
          <t>Magnet Pull</t>
        </is>
      </c>
      <c r="K3800" s="48" t="inlineStr">
        <is>
          <t>Naive</t>
        </is>
      </c>
      <c r="L3800" s="48" t="inlineStr">
        <is>
          <t>Lightning Rod</t>
        </is>
      </c>
      <c r="Q3800" s="47" t="inlineStr">
        <is>
          <t>Nature / Ability</t>
        </is>
      </c>
    </row>
    <row r="3801">
      <c r="B3801" s="47" t="inlineStr">
        <is>
          <t>AI Flags:</t>
        </is>
      </c>
      <c r="E3801" s="49" t="inlineStr">
        <is>
          <t>(None)</t>
        </is>
      </c>
      <c r="F3801" s="46" t="n"/>
      <c r="G3801" s="49" t="inlineStr">
        <is>
          <t>(None)</t>
        </is>
      </c>
      <c r="H3801" s="46" t="n"/>
      <c r="I3801" s="49" t="inlineStr">
        <is>
          <t>Sitrus Berry</t>
        </is>
      </c>
      <c r="J3801" s="46" t="n"/>
      <c r="K3801" s="49" t="inlineStr">
        <is>
          <t>Sitrus Berry</t>
        </is>
      </c>
      <c r="L3801" s="46" t="n"/>
      <c r="Q3801" s="47" t="inlineStr">
        <is>
          <t>Item</t>
        </is>
      </c>
    </row>
    <row r="3802">
      <c r="B3802" s="44" t="inlineStr">
        <is>
          <t>Smart Trainer</t>
        </is>
      </c>
      <c r="E3802" s="52" t="inlineStr">
        <is>
          <t>Thunder</t>
        </is>
      </c>
      <c r="F3802" s="46" t="n"/>
      <c r="G3802" s="62" t="inlineStr">
        <is>
          <t>Rollout</t>
        </is>
      </c>
      <c r="H3802" s="46" t="n"/>
      <c r="I3802" s="51" t="inlineStr">
        <is>
          <t>Supersonic</t>
        </is>
      </c>
      <c r="J3802" s="46" t="n"/>
      <c r="K3802" s="50" t="inlineStr">
        <is>
          <t>Bite</t>
        </is>
      </c>
      <c r="L3802" s="46" t="n"/>
      <c r="Q3802" s="47" t="inlineStr">
        <is>
          <t>Moves</t>
        </is>
      </c>
    </row>
    <row r="3803">
      <c r="E3803" s="51" t="inlineStr">
        <is>
          <t>Protect</t>
        </is>
      </c>
      <c r="F3803" s="46" t="n"/>
      <c r="G3803" s="52" t="inlineStr">
        <is>
          <t>Thunder</t>
        </is>
      </c>
      <c r="H3803" s="46" t="n"/>
      <c r="I3803" s="51" t="inlineStr">
        <is>
          <t>Protect</t>
        </is>
      </c>
      <c r="J3803" s="46" t="n"/>
      <c r="K3803" s="52" t="inlineStr">
        <is>
          <t>Thunder Wave</t>
        </is>
      </c>
      <c r="L3803" s="46" t="n"/>
    </row>
    <row r="3804">
      <c r="E3804" s="52" t="inlineStr">
        <is>
          <t>Thunder Wave</t>
        </is>
      </c>
      <c r="F3804" s="46" t="n"/>
      <c r="G3804" s="51" t="inlineStr">
        <is>
          <t>Explosion</t>
        </is>
      </c>
      <c r="H3804" s="46" t="n"/>
      <c r="I3804" s="52" t="inlineStr">
        <is>
          <t>Thunder</t>
        </is>
      </c>
      <c r="J3804" s="46" t="n"/>
      <c r="K3804" s="52" t="inlineStr">
        <is>
          <t>Thunder</t>
        </is>
      </c>
      <c r="L3804" s="46" t="n"/>
    </row>
    <row r="3805">
      <c r="E3805" s="63" t="inlineStr">
        <is>
          <t>Light Screen</t>
        </is>
      </c>
      <c r="F3805" s="46" t="n"/>
      <c r="G3805" s="61" t="inlineStr">
        <is>
          <t>Rain Dance</t>
        </is>
      </c>
      <c r="H3805" s="46" t="n"/>
      <c r="I3805" s="61" t="inlineStr">
        <is>
          <t>Rain Dance</t>
        </is>
      </c>
      <c r="J3805" s="46" t="n"/>
      <c r="K3805" s="51" t="inlineStr">
        <is>
          <t>Protect</t>
        </is>
      </c>
      <c r="L3805" s="46" t="n"/>
    </row>
    <row r="3807" ht="20" customHeight="1">
      <c r="B3807" s="40" t="inlineStr">
        <is>
          <t>Leader</t>
        </is>
      </c>
      <c r="C3807" s="41" t="n"/>
      <c r="D3807" s="41" t="n"/>
      <c r="E3807" s="42" t="inlineStr">
        <is>
          <t>Leader Wattson (Rematch 2)</t>
        </is>
      </c>
      <c r="F3807" s="41" t="n"/>
      <c r="G3807" s="41" t="n"/>
      <c r="H3807" s="41" t="n"/>
      <c r="I3807" s="41" t="n"/>
      <c r="J3807" s="41" t="n"/>
      <c r="K3807" s="41" t="n"/>
      <c r="L3807" s="41" t="n"/>
      <c r="M3807" s="41" t="n"/>
      <c r="N3807" s="41" t="n"/>
      <c r="O3807" s="41" t="n"/>
      <c r="P3807" s="41" t="n"/>
      <c r="Q3807" s="41" t="n"/>
    </row>
    <row r="3808" ht="69" customHeight="1">
      <c r="E3808" s="43">
        <f>IFERROR(_xlfn.IMAGE("https://play.pokemonshowdown.com/sprites/gen5/pikachu.png"),"")</f>
        <v/>
      </c>
      <c r="G3808" s="43">
        <f>IFERROR(_xlfn.IMAGE("https://play.pokemonshowdown.com/sprites/gen5/flaaffy.png"),"")</f>
        <v/>
      </c>
      <c r="I3808" s="43">
        <f>IFERROR(_xlfn.IMAGE("https://play.pokemonshowdown.com/sprites/gen5/electrode.png"),"")</f>
        <v/>
      </c>
      <c r="K3808" s="43">
        <f>IFERROR(_xlfn.IMAGE("https://play.pokemonshowdown.com/sprites/gen5/magneton.png"),"")</f>
        <v/>
      </c>
      <c r="M3808" s="43">
        <f>IFERROR(_xlfn.IMAGE("https://play.pokemonshowdown.com/sprites/gen5/manectric.png"),"")</f>
        <v/>
      </c>
      <c r="Q3808" s="44" t="inlineStr">
        <is>
          <t>DOUBLE BATTLE
Items: Full Restore / Full Restore / Full Restore</t>
        </is>
      </c>
    </row>
    <row r="3809">
      <c r="E3809" s="45" t="inlineStr">
        <is>
          <t>Lv 39 Pikachu</t>
        </is>
      </c>
      <c r="F3809" s="46" t="n"/>
      <c r="G3809" s="45" t="inlineStr">
        <is>
          <t>Lv 41 Flaaffy</t>
        </is>
      </c>
      <c r="H3809" s="46" t="n"/>
      <c r="I3809" s="45" t="inlineStr">
        <is>
          <t>Lv 41 Electrode</t>
        </is>
      </c>
      <c r="J3809" s="46" t="n"/>
      <c r="K3809" s="45" t="inlineStr">
        <is>
          <t>Lv 43 Magneton</t>
        </is>
      </c>
      <c r="L3809" s="46" t="n"/>
      <c r="M3809" s="45" t="inlineStr">
        <is>
          <t>Lv 45 Manectric</t>
        </is>
      </c>
      <c r="N3809" s="46" t="n"/>
      <c r="Q3809" s="47" t="inlineStr">
        <is>
          <t>Pokémon</t>
        </is>
      </c>
    </row>
    <row r="3810">
      <c r="E3810" s="48" t="inlineStr">
        <is>
          <t>Lonely</t>
        </is>
      </c>
      <c r="F3810" s="48" t="inlineStr">
        <is>
          <t>Reckless</t>
        </is>
      </c>
      <c r="G3810" s="48" t="inlineStr">
        <is>
          <t>Modest</t>
        </is>
      </c>
      <c r="H3810" s="48" t="inlineStr">
        <is>
          <t>Static</t>
        </is>
      </c>
      <c r="I3810" s="48" t="inlineStr">
        <is>
          <t>Mild</t>
        </is>
      </c>
      <c r="J3810" s="48" t="inlineStr">
        <is>
          <t>Aftermath</t>
        </is>
      </c>
      <c r="K3810" s="48" t="inlineStr">
        <is>
          <t>Modest</t>
        </is>
      </c>
      <c r="L3810" s="48" t="inlineStr">
        <is>
          <t>Magnet Pull</t>
        </is>
      </c>
      <c r="M3810" s="48" t="inlineStr">
        <is>
          <t>Naive</t>
        </is>
      </c>
      <c r="N3810" s="48" t="inlineStr">
        <is>
          <t>Lightning Rod</t>
        </is>
      </c>
      <c r="Q3810" s="47" t="inlineStr">
        <is>
          <t>Nature / Ability</t>
        </is>
      </c>
    </row>
    <row r="3811">
      <c r="B3811" s="47" t="inlineStr">
        <is>
          <t>AI Flags:</t>
        </is>
      </c>
      <c r="E3811" s="49" t="inlineStr">
        <is>
          <t>(None)</t>
        </is>
      </c>
      <c r="F3811" s="46" t="n"/>
      <c r="G3811" s="49" t="inlineStr">
        <is>
          <t>(None)</t>
        </is>
      </c>
      <c r="H3811" s="46" t="n"/>
      <c r="I3811" s="49" t="inlineStr">
        <is>
          <t>(None)</t>
        </is>
      </c>
      <c r="J3811" s="46" t="n"/>
      <c r="K3811" s="49" t="inlineStr">
        <is>
          <t>Sitrus Berry</t>
        </is>
      </c>
      <c r="L3811" s="46" t="n"/>
      <c r="M3811" s="49" t="inlineStr">
        <is>
          <t>Sitrus Berry</t>
        </is>
      </c>
      <c r="N3811" s="46" t="n"/>
      <c r="Q3811" s="47" t="inlineStr">
        <is>
          <t>Item</t>
        </is>
      </c>
    </row>
    <row r="3812">
      <c r="B3812" s="44" t="inlineStr">
        <is>
          <t>Smart Trainer</t>
        </is>
      </c>
      <c r="E3812" s="52" t="inlineStr">
        <is>
          <t>Thunder</t>
        </is>
      </c>
      <c r="F3812" s="46" t="n"/>
      <c r="G3812" s="52" t="inlineStr">
        <is>
          <t>Thunder</t>
        </is>
      </c>
      <c r="H3812" s="46" t="n"/>
      <c r="I3812" s="62" t="inlineStr">
        <is>
          <t>Rollout</t>
        </is>
      </c>
      <c r="J3812" s="46" t="n"/>
      <c r="K3812" s="51" t="inlineStr">
        <is>
          <t>Supersonic</t>
        </is>
      </c>
      <c r="L3812" s="46" t="n"/>
      <c r="M3812" s="50" t="inlineStr">
        <is>
          <t>Bite</t>
        </is>
      </c>
      <c r="N3812" s="46" t="n"/>
      <c r="Q3812" s="47" t="inlineStr">
        <is>
          <t>Moves</t>
        </is>
      </c>
    </row>
    <row r="3813">
      <c r="E3813" s="51" t="inlineStr">
        <is>
          <t>Slam</t>
        </is>
      </c>
      <c r="F3813" s="46" t="n"/>
      <c r="G3813" s="51" t="inlineStr">
        <is>
          <t>Protect</t>
        </is>
      </c>
      <c r="H3813" s="46" t="n"/>
      <c r="I3813" s="52" t="inlineStr">
        <is>
          <t>Thunder</t>
        </is>
      </c>
      <c r="J3813" s="46" t="n"/>
      <c r="K3813" s="51" t="inlineStr">
        <is>
          <t>Protect</t>
        </is>
      </c>
      <c r="L3813" s="46" t="n"/>
      <c r="M3813" s="52" t="inlineStr">
        <is>
          <t>Thunder Wave</t>
        </is>
      </c>
      <c r="N3813" s="46" t="n"/>
    </row>
    <row r="3814">
      <c r="E3814" s="61" t="inlineStr">
        <is>
          <t>Rain Dance</t>
        </is>
      </c>
      <c r="F3814" s="46" t="n"/>
      <c r="G3814" s="52" t="inlineStr">
        <is>
          <t>Thunder Wave</t>
        </is>
      </c>
      <c r="H3814" s="46" t="n"/>
      <c r="I3814" s="51" t="inlineStr">
        <is>
          <t>Explosion</t>
        </is>
      </c>
      <c r="J3814" s="46" t="n"/>
      <c r="K3814" s="52" t="inlineStr">
        <is>
          <t>Thunder</t>
        </is>
      </c>
      <c r="L3814" s="46" t="n"/>
      <c r="M3814" s="52" t="inlineStr">
        <is>
          <t>Thunder</t>
        </is>
      </c>
      <c r="N3814" s="46" t="n"/>
    </row>
    <row r="3815">
      <c r="E3815" s="52" t="inlineStr">
        <is>
          <t>Shock Wave</t>
        </is>
      </c>
      <c r="F3815" s="46" t="n"/>
      <c r="G3815" s="63" t="inlineStr">
        <is>
          <t>Light Screen</t>
        </is>
      </c>
      <c r="H3815" s="46" t="n"/>
      <c r="I3815" s="61" t="inlineStr">
        <is>
          <t>Rain Dance</t>
        </is>
      </c>
      <c r="J3815" s="46" t="n"/>
      <c r="K3815" s="61" t="inlineStr">
        <is>
          <t>Rain Dance</t>
        </is>
      </c>
      <c r="L3815" s="46" t="n"/>
      <c r="M3815" s="51" t="inlineStr">
        <is>
          <t>Protect</t>
        </is>
      </c>
      <c r="N3815" s="46" t="n"/>
    </row>
    <row r="3817" ht="20" customHeight="1">
      <c r="B3817" s="40" t="inlineStr">
        <is>
          <t>Leader</t>
        </is>
      </c>
      <c r="C3817" s="41" t="n"/>
      <c r="D3817" s="41" t="n"/>
      <c r="E3817" s="42" t="inlineStr">
        <is>
          <t>Leader Wattson (Rematch 3)</t>
        </is>
      </c>
      <c r="F3817" s="41" t="n"/>
      <c r="G3817" s="41" t="n"/>
      <c r="H3817" s="41" t="n"/>
      <c r="I3817" s="41" t="n"/>
      <c r="J3817" s="41" t="n"/>
      <c r="K3817" s="41" t="n"/>
      <c r="L3817" s="41" t="n"/>
      <c r="M3817" s="41" t="n"/>
      <c r="N3817" s="41" t="n"/>
      <c r="O3817" s="41" t="n"/>
      <c r="P3817" s="41" t="n"/>
      <c r="Q3817" s="41" t="n"/>
    </row>
    <row r="3818" ht="69" customHeight="1">
      <c r="E3818" s="43">
        <f>IFERROR(_xlfn.IMAGE("https://play.pokemonshowdown.com/sprites/gen5/raichu.png"),"")</f>
        <v/>
      </c>
      <c r="G3818" s="43">
        <f>IFERROR(_xlfn.IMAGE("https://play.pokemonshowdown.com/sprites/gen5/ampharos.png"),"")</f>
        <v/>
      </c>
      <c r="I3818" s="43">
        <f>IFERROR(_xlfn.IMAGE("https://play.pokemonshowdown.com/sprites/gen5/electrode.png"),"")</f>
        <v/>
      </c>
      <c r="K3818" s="43">
        <f>IFERROR(_xlfn.IMAGE("https://play.pokemonshowdown.com/sprites/gen5/magneton.png"),"")</f>
        <v/>
      </c>
      <c r="M3818" s="43">
        <f>IFERROR(_xlfn.IMAGE("https://play.pokemonshowdown.com/sprites/gen5/manectric.png"),"")</f>
        <v/>
      </c>
      <c r="Q3818" s="44" t="inlineStr">
        <is>
          <t>DOUBLE BATTLE
Items: Full Restore / Full Restore / Full Restore</t>
        </is>
      </c>
    </row>
    <row r="3819">
      <c r="E3819" s="45" t="inlineStr">
        <is>
          <t>Lv 44 Raichu</t>
        </is>
      </c>
      <c r="F3819" s="46" t="n"/>
      <c r="G3819" s="45" t="inlineStr">
        <is>
          <t>Lv 46 Ampharos</t>
        </is>
      </c>
      <c r="H3819" s="46" t="n"/>
      <c r="I3819" s="45" t="inlineStr">
        <is>
          <t>Lv 46 Electrode</t>
        </is>
      </c>
      <c r="J3819" s="46" t="n"/>
      <c r="K3819" s="45" t="inlineStr">
        <is>
          <t>Lv 48 Magneton</t>
        </is>
      </c>
      <c r="L3819" s="46" t="n"/>
      <c r="M3819" s="45" t="inlineStr">
        <is>
          <t>Lv 50 Manectric</t>
        </is>
      </c>
      <c r="N3819" s="46" t="n"/>
      <c r="Q3819" s="47" t="inlineStr">
        <is>
          <t>Pokémon</t>
        </is>
      </c>
    </row>
    <row r="3820">
      <c r="E3820" s="48" t="inlineStr">
        <is>
          <t>Hasty</t>
        </is>
      </c>
      <c r="F3820" s="48" t="inlineStr">
        <is>
          <t>Lightning Rod</t>
        </is>
      </c>
      <c r="G3820" s="48" t="inlineStr">
        <is>
          <t>Modest</t>
        </is>
      </c>
      <c r="H3820" s="48" t="inlineStr">
        <is>
          <t>No Guard</t>
        </is>
      </c>
      <c r="I3820" s="48" t="inlineStr">
        <is>
          <t>Mild</t>
        </is>
      </c>
      <c r="J3820" s="48" t="inlineStr">
        <is>
          <t>Aftermath</t>
        </is>
      </c>
      <c r="K3820" s="48" t="inlineStr">
        <is>
          <t>Modest</t>
        </is>
      </c>
      <c r="L3820" s="48" t="inlineStr">
        <is>
          <t>Magnet Pull</t>
        </is>
      </c>
      <c r="M3820" s="48" t="inlineStr">
        <is>
          <t>Naive</t>
        </is>
      </c>
      <c r="N3820" s="48" t="inlineStr">
        <is>
          <t>Lightning Rod</t>
        </is>
      </c>
      <c r="Q3820" s="47" t="inlineStr">
        <is>
          <t>Nature / Ability</t>
        </is>
      </c>
    </row>
    <row r="3821">
      <c r="B3821" s="47" t="inlineStr">
        <is>
          <t>AI Flags:</t>
        </is>
      </c>
      <c r="E3821" s="49" t="inlineStr">
        <is>
          <t>(None)</t>
        </is>
      </c>
      <c r="F3821" s="46" t="n"/>
      <c r="G3821" s="49" t="inlineStr">
        <is>
          <t>(None)</t>
        </is>
      </c>
      <c r="H3821" s="46" t="n"/>
      <c r="I3821" s="49" t="inlineStr">
        <is>
          <t>(None)</t>
        </is>
      </c>
      <c r="J3821" s="46" t="n"/>
      <c r="K3821" s="49" t="inlineStr">
        <is>
          <t>Sitrus Berry</t>
        </is>
      </c>
      <c r="L3821" s="46" t="n"/>
      <c r="M3821" s="49" t="inlineStr">
        <is>
          <t>Sitrus Berry</t>
        </is>
      </c>
      <c r="N3821" s="46" t="n"/>
      <c r="Q3821" s="47" t="inlineStr">
        <is>
          <t>Item</t>
        </is>
      </c>
    </row>
    <row r="3822">
      <c r="B3822" s="44" t="inlineStr">
        <is>
          <t>Smart Trainer</t>
        </is>
      </c>
      <c r="E3822" s="52" t="inlineStr">
        <is>
          <t>Thunder</t>
        </is>
      </c>
      <c r="F3822" s="46" t="n"/>
      <c r="G3822" s="52" t="inlineStr">
        <is>
          <t>Thunder</t>
        </is>
      </c>
      <c r="H3822" s="46" t="n"/>
      <c r="I3822" s="62" t="inlineStr">
        <is>
          <t>Rollout</t>
        </is>
      </c>
      <c r="J3822" s="46" t="n"/>
      <c r="K3822" s="51" t="inlineStr">
        <is>
          <t>Supersonic</t>
        </is>
      </c>
      <c r="L3822" s="46" t="n"/>
      <c r="M3822" s="50" t="inlineStr">
        <is>
          <t>Bite</t>
        </is>
      </c>
      <c r="N3822" s="46" t="n"/>
      <c r="Q3822" s="47" t="inlineStr">
        <is>
          <t>Moves</t>
        </is>
      </c>
    </row>
    <row r="3823">
      <c r="E3823" s="51" t="inlineStr">
        <is>
          <t>Slam</t>
        </is>
      </c>
      <c r="F3823" s="46" t="n"/>
      <c r="G3823" s="51" t="inlineStr">
        <is>
          <t>Protect</t>
        </is>
      </c>
      <c r="H3823" s="46" t="n"/>
      <c r="I3823" s="52" t="inlineStr">
        <is>
          <t>Thunder</t>
        </is>
      </c>
      <c r="J3823" s="46" t="n"/>
      <c r="K3823" s="51" t="inlineStr">
        <is>
          <t>Protect</t>
        </is>
      </c>
      <c r="L3823" s="46" t="n"/>
      <c r="M3823" s="52" t="inlineStr">
        <is>
          <t>Thunder Wave</t>
        </is>
      </c>
      <c r="N3823" s="46" t="n"/>
    </row>
    <row r="3824">
      <c r="E3824" s="61" t="inlineStr">
        <is>
          <t>Rain Dance</t>
        </is>
      </c>
      <c r="F3824" s="46" t="n"/>
      <c r="G3824" s="52" t="inlineStr">
        <is>
          <t>Thunder Wave</t>
        </is>
      </c>
      <c r="H3824" s="46" t="n"/>
      <c r="I3824" s="51" t="inlineStr">
        <is>
          <t>Explosion</t>
        </is>
      </c>
      <c r="J3824" s="46" t="n"/>
      <c r="K3824" s="52" t="inlineStr">
        <is>
          <t>Thunder</t>
        </is>
      </c>
      <c r="L3824" s="46" t="n"/>
      <c r="M3824" s="52" t="inlineStr">
        <is>
          <t>Thunder</t>
        </is>
      </c>
      <c r="N3824" s="46" t="n"/>
    </row>
    <row r="3825">
      <c r="E3825" s="51" t="inlineStr">
        <is>
          <t>Protect</t>
        </is>
      </c>
      <c r="F3825" s="46" t="n"/>
      <c r="G3825" s="63" t="inlineStr">
        <is>
          <t>Light Screen</t>
        </is>
      </c>
      <c r="H3825" s="46" t="n"/>
      <c r="I3825" s="61" t="inlineStr">
        <is>
          <t>Rain Dance</t>
        </is>
      </c>
      <c r="J3825" s="46" t="n"/>
      <c r="K3825" s="61" t="inlineStr">
        <is>
          <t>Rain Dance</t>
        </is>
      </c>
      <c r="L3825" s="46" t="n"/>
      <c r="M3825" s="51" t="inlineStr">
        <is>
          <t>Protect</t>
        </is>
      </c>
      <c r="N3825" s="46" t="n"/>
    </row>
    <row r="3827" ht="20" customHeight="1">
      <c r="B3827" s="40" t="inlineStr">
        <is>
          <t>Leader</t>
        </is>
      </c>
      <c r="C3827" s="41" t="n"/>
      <c r="D3827" s="41" t="n"/>
      <c r="E3827" s="42" t="inlineStr">
        <is>
          <t>Leader Wattson (Rematch 4)</t>
        </is>
      </c>
      <c r="F3827" s="41" t="n"/>
      <c r="G3827" s="41" t="n"/>
      <c r="H3827" s="41" t="n"/>
      <c r="I3827" s="41" t="n"/>
      <c r="J3827" s="41" t="n"/>
      <c r="K3827" s="41" t="n"/>
      <c r="L3827" s="41" t="n"/>
      <c r="M3827" s="41" t="n"/>
      <c r="N3827" s="41" t="n"/>
      <c r="O3827" s="41" t="n"/>
      <c r="P3827" s="41" t="n"/>
      <c r="Q3827" s="41" t="n"/>
    </row>
    <row r="3828" ht="69" customHeight="1">
      <c r="E3828" s="43">
        <f>IFERROR(_xlfn.IMAGE("https://play.pokemonshowdown.com/sprites/gen5/electabuzz.png"),"")</f>
        <v/>
      </c>
      <c r="G3828" s="43">
        <f>IFERROR(_xlfn.IMAGE("https://play.pokemonshowdown.com/sprites/gen5/raichu.png"),"")</f>
        <v/>
      </c>
      <c r="I3828" s="43">
        <f>IFERROR(_xlfn.IMAGE("https://play.pokemonshowdown.com/sprites/gen5/ampharos.png"),"")</f>
        <v/>
      </c>
      <c r="K3828" s="43">
        <f>IFERROR(_xlfn.IMAGE("https://play.pokemonshowdown.com/sprites/gen5/electrode.png"),"")</f>
        <v/>
      </c>
      <c r="M3828" s="43">
        <f>IFERROR(_xlfn.IMAGE("https://play.pokemonshowdown.com/sprites/gen5/magneton.png"),"")</f>
        <v/>
      </c>
      <c r="O3828" s="43">
        <f>IFERROR(_xlfn.IMAGE("https://play.pokemonshowdown.com/sprites/gen5/manectric.png"),"")</f>
        <v/>
      </c>
      <c r="Q3828" s="44" t="inlineStr">
        <is>
          <t>DOUBLE BATTLE
Items: Full Restore / Full Restore / Full Restore</t>
        </is>
      </c>
    </row>
    <row r="3829">
      <c r="E3829" s="45" t="inlineStr">
        <is>
          <t>Lv 50 Electabuzz</t>
        </is>
      </c>
      <c r="F3829" s="46" t="n"/>
      <c r="G3829" s="45" t="inlineStr">
        <is>
          <t>Lv 51 Raichu</t>
        </is>
      </c>
      <c r="H3829" s="46" t="n"/>
      <c r="I3829" s="45" t="inlineStr">
        <is>
          <t>Lv 51 Ampharos</t>
        </is>
      </c>
      <c r="J3829" s="46" t="n"/>
      <c r="K3829" s="45" t="inlineStr">
        <is>
          <t>Lv 53 Electrode</t>
        </is>
      </c>
      <c r="L3829" s="46" t="n"/>
      <c r="M3829" s="45" t="inlineStr">
        <is>
          <t>Lv 53 Magneton</t>
        </is>
      </c>
      <c r="N3829" s="46" t="n"/>
      <c r="O3829" s="45" t="inlineStr">
        <is>
          <t>Lv 55 Manectric</t>
        </is>
      </c>
      <c r="P3829" s="46" t="n"/>
      <c r="Q3829" s="47" t="inlineStr">
        <is>
          <t>Pokémon</t>
        </is>
      </c>
    </row>
    <row r="3830">
      <c r="E3830" s="48" t="inlineStr">
        <is>
          <t>Hasty</t>
        </is>
      </c>
      <c r="F3830" s="48" t="inlineStr">
        <is>
          <t>Static</t>
        </is>
      </c>
      <c r="G3830" s="48" t="inlineStr">
        <is>
          <t>Hasty</t>
        </is>
      </c>
      <c r="H3830" s="48" t="inlineStr">
        <is>
          <t>Lightning Rod</t>
        </is>
      </c>
      <c r="I3830" s="48" t="inlineStr">
        <is>
          <t>Modest</t>
        </is>
      </c>
      <c r="J3830" s="48" t="inlineStr">
        <is>
          <t>No Guard</t>
        </is>
      </c>
      <c r="K3830" s="48" t="inlineStr">
        <is>
          <t>Mild</t>
        </is>
      </c>
      <c r="L3830" s="48" t="inlineStr">
        <is>
          <t>Aftermath</t>
        </is>
      </c>
      <c r="M3830" s="48" t="inlineStr">
        <is>
          <t>Modest</t>
        </is>
      </c>
      <c r="N3830" s="48" t="inlineStr">
        <is>
          <t>Magnet Pull</t>
        </is>
      </c>
      <c r="O3830" s="48" t="inlineStr">
        <is>
          <t>Naive</t>
        </is>
      </c>
      <c r="P3830" s="48" t="inlineStr">
        <is>
          <t>Lightning Rod</t>
        </is>
      </c>
      <c r="Q3830" s="47" t="inlineStr">
        <is>
          <t>Nature / Ability</t>
        </is>
      </c>
    </row>
    <row r="3831">
      <c r="B3831" s="47" t="inlineStr">
        <is>
          <t>AI Flags:</t>
        </is>
      </c>
      <c r="E3831" s="49" t="inlineStr">
        <is>
          <t>(None)</t>
        </is>
      </c>
      <c r="F3831" s="46" t="n"/>
      <c r="G3831" s="49" t="inlineStr">
        <is>
          <t>(None)</t>
        </is>
      </c>
      <c r="H3831" s="46" t="n"/>
      <c r="I3831" s="49" t="inlineStr">
        <is>
          <t>(None)</t>
        </is>
      </c>
      <c r="J3831" s="46" t="n"/>
      <c r="K3831" s="49" t="inlineStr">
        <is>
          <t>(None)</t>
        </is>
      </c>
      <c r="L3831" s="46" t="n"/>
      <c r="M3831" s="49" t="inlineStr">
        <is>
          <t>Sitrus Berry</t>
        </is>
      </c>
      <c r="N3831" s="46" t="n"/>
      <c r="O3831" s="49" t="inlineStr">
        <is>
          <t>Sitrus Berry</t>
        </is>
      </c>
      <c r="P3831" s="46" t="n"/>
      <c r="Q3831" s="47" t="inlineStr">
        <is>
          <t>Item</t>
        </is>
      </c>
    </row>
    <row r="3832">
      <c r="B3832" s="44" t="inlineStr">
        <is>
          <t>Smart Trainer</t>
        </is>
      </c>
      <c r="E3832" s="51" t="inlineStr">
        <is>
          <t>Swift</t>
        </is>
      </c>
      <c r="F3832" s="46" t="n"/>
      <c r="G3832" s="52" t="inlineStr">
        <is>
          <t>Thunder</t>
        </is>
      </c>
      <c r="H3832" s="46" t="n"/>
      <c r="I3832" s="52" t="inlineStr">
        <is>
          <t>Thunder</t>
        </is>
      </c>
      <c r="J3832" s="46" t="n"/>
      <c r="K3832" s="62" t="inlineStr">
        <is>
          <t>Rollout</t>
        </is>
      </c>
      <c r="L3832" s="46" t="n"/>
      <c r="M3832" s="51" t="inlineStr">
        <is>
          <t>Supersonic</t>
        </is>
      </c>
      <c r="N3832" s="46" t="n"/>
      <c r="O3832" s="50" t="inlineStr">
        <is>
          <t>Bite</t>
        </is>
      </c>
      <c r="P3832" s="46" t="n"/>
      <c r="Q3832" s="47" t="inlineStr">
        <is>
          <t>Moves</t>
        </is>
      </c>
    </row>
    <row r="3833">
      <c r="E3833" s="65" t="inlineStr">
        <is>
          <t>Focus Punch</t>
        </is>
      </c>
      <c r="F3833" s="46" t="n"/>
      <c r="G3833" s="51" t="inlineStr">
        <is>
          <t>Slam</t>
        </is>
      </c>
      <c r="H3833" s="46" t="n"/>
      <c r="I3833" s="51" t="inlineStr">
        <is>
          <t>Protect</t>
        </is>
      </c>
      <c r="J3833" s="46" t="n"/>
      <c r="K3833" s="52" t="inlineStr">
        <is>
          <t>Thunder</t>
        </is>
      </c>
      <c r="L3833" s="46" t="n"/>
      <c r="M3833" s="51" t="inlineStr">
        <is>
          <t>Protect</t>
        </is>
      </c>
      <c r="N3833" s="46" t="n"/>
      <c r="O3833" s="52" t="inlineStr">
        <is>
          <t>Thunder Wave</t>
        </is>
      </c>
      <c r="P3833" s="46" t="n"/>
    </row>
    <row r="3834">
      <c r="E3834" s="52" t="inlineStr">
        <is>
          <t>Thunder Punch</t>
        </is>
      </c>
      <c r="F3834" s="46" t="n"/>
      <c r="G3834" s="61" t="inlineStr">
        <is>
          <t>Rain Dance</t>
        </is>
      </c>
      <c r="H3834" s="46" t="n"/>
      <c r="I3834" s="52" t="inlineStr">
        <is>
          <t>Thunder Wave</t>
        </is>
      </c>
      <c r="J3834" s="46" t="n"/>
      <c r="K3834" s="51" t="inlineStr">
        <is>
          <t>Explosion</t>
        </is>
      </c>
      <c r="L3834" s="46" t="n"/>
      <c r="M3834" s="52" t="inlineStr">
        <is>
          <t>Thunder</t>
        </is>
      </c>
      <c r="N3834" s="46" t="n"/>
      <c r="O3834" s="52" t="inlineStr">
        <is>
          <t>Thunder</t>
        </is>
      </c>
      <c r="P3834" s="46" t="n"/>
    </row>
    <row r="3835">
      <c r="E3835" s="63" t="inlineStr">
        <is>
          <t>Light Screen</t>
        </is>
      </c>
      <c r="F3835" s="46" t="n"/>
      <c r="G3835" s="51" t="inlineStr">
        <is>
          <t>Protect</t>
        </is>
      </c>
      <c r="H3835" s="46" t="n"/>
      <c r="I3835" s="63" t="inlineStr">
        <is>
          <t>Light Screen</t>
        </is>
      </c>
      <c r="J3835" s="46" t="n"/>
      <c r="K3835" s="61" t="inlineStr">
        <is>
          <t>Rain Dance</t>
        </is>
      </c>
      <c r="L3835" s="46" t="n"/>
      <c r="M3835" s="61" t="inlineStr">
        <is>
          <t>Rain Dance</t>
        </is>
      </c>
      <c r="N3835" s="46" t="n"/>
      <c r="O3835" s="51" t="inlineStr">
        <is>
          <t>Protect</t>
        </is>
      </c>
      <c r="P3835" s="46" t="n"/>
    </row>
    <row r="3837" ht="20" customHeight="1">
      <c r="B3837" s="40" t="inlineStr">
        <is>
          <t>Leader</t>
        </is>
      </c>
      <c r="C3837" s="41" t="n"/>
      <c r="D3837" s="41" t="n"/>
      <c r="E3837" s="42" t="inlineStr">
        <is>
          <t>Leader Winona (Rematch 1)</t>
        </is>
      </c>
      <c r="F3837" s="41" t="n"/>
      <c r="G3837" s="41" t="n"/>
      <c r="H3837" s="41" t="n"/>
      <c r="I3837" s="41" t="n"/>
      <c r="J3837" s="41" t="n"/>
      <c r="K3837" s="41" t="n"/>
      <c r="L3837" s="41" t="n"/>
      <c r="M3837" s="41" t="n"/>
      <c r="N3837" s="41" t="n"/>
      <c r="O3837" s="41" t="n"/>
      <c r="P3837" s="41" t="n"/>
      <c r="Q3837" s="41" t="n"/>
    </row>
    <row r="3838" ht="69" customHeight="1">
      <c r="E3838" s="43">
        <f>IFERROR(_xlfn.IMAGE("https://play.pokemonshowdown.com/sprites/gen5/dratini.png"),"")</f>
        <v/>
      </c>
      <c r="G3838" s="43">
        <f>IFERROR(_xlfn.IMAGE("https://play.pokemonshowdown.com/sprites/gen5/tropius.png"),"")</f>
        <v/>
      </c>
      <c r="I3838" s="43">
        <f>IFERROR(_xlfn.IMAGE("https://play.pokemonshowdown.com/sprites/gen5/pelipper.png"),"")</f>
        <v/>
      </c>
      <c r="K3838" s="43">
        <f>IFERROR(_xlfn.IMAGE("https://play.pokemonshowdown.com/sprites/gen5/skarmory.png"),"")</f>
        <v/>
      </c>
      <c r="M3838" s="43">
        <f>IFERROR(_xlfn.IMAGE("https://play.pokemonshowdown.com/sprites/gen5/altaria.png"),"")</f>
        <v/>
      </c>
      <c r="Q3838" s="44" t="inlineStr">
        <is>
          <t>DOUBLE BATTLE
Items: Full Restore / Full Restore / Full Restore</t>
        </is>
      </c>
    </row>
    <row r="3839">
      <c r="E3839" s="45" t="inlineStr">
        <is>
          <t>Lv 40 Dratini</t>
        </is>
      </c>
      <c r="F3839" s="46" t="n"/>
      <c r="G3839" s="45" t="inlineStr">
        <is>
          <t>Lv 38 Tropius</t>
        </is>
      </c>
      <c r="H3839" s="46" t="n"/>
      <c r="I3839" s="45" t="inlineStr">
        <is>
          <t>Lv 41 Pelipper</t>
        </is>
      </c>
      <c r="J3839" s="46" t="n"/>
      <c r="K3839" s="45" t="inlineStr">
        <is>
          <t>Lv 43 Skarmory</t>
        </is>
      </c>
      <c r="L3839" s="46" t="n"/>
      <c r="M3839" s="45" t="inlineStr">
        <is>
          <t>Lv 45 Altaria</t>
        </is>
      </c>
      <c r="N3839" s="46" t="n"/>
      <c r="Q3839" s="47" t="inlineStr">
        <is>
          <t>Pokémon</t>
        </is>
      </c>
    </row>
    <row r="3840">
      <c r="E3840" s="48" t="inlineStr">
        <is>
          <t>Calm</t>
        </is>
      </c>
      <c r="F3840" s="48" t="inlineStr">
        <is>
          <t>Shed Skin</t>
        </is>
      </c>
      <c r="G3840" s="48" t="inlineStr">
        <is>
          <t>Naughty</t>
        </is>
      </c>
      <c r="H3840" s="48" t="inlineStr">
        <is>
          <t>Chlorophyll</t>
        </is>
      </c>
      <c r="I3840" s="48" t="inlineStr">
        <is>
          <t>Rash</t>
        </is>
      </c>
      <c r="J3840" s="48" t="inlineStr">
        <is>
          <t>Unburden</t>
        </is>
      </c>
      <c r="K3840" s="48" t="inlineStr">
        <is>
          <t>Impish</t>
        </is>
      </c>
      <c r="L3840" s="48" t="inlineStr">
        <is>
          <t>Filter</t>
        </is>
      </c>
      <c r="M3840" s="48" t="inlineStr">
        <is>
          <t>Jolly</t>
        </is>
      </c>
      <c r="N3840" s="48" t="inlineStr">
        <is>
          <t>Serene Grace</t>
        </is>
      </c>
      <c r="Q3840" s="47" t="inlineStr">
        <is>
          <t>Nature / Ability</t>
        </is>
      </c>
    </row>
    <row r="3841">
      <c r="B3841" s="47" t="inlineStr">
        <is>
          <t>AI Flags:</t>
        </is>
      </c>
      <c r="E3841" s="49" t="inlineStr">
        <is>
          <t>Sitrus Berry</t>
        </is>
      </c>
      <c r="F3841" s="46" t="n"/>
      <c r="G3841" s="49" t="inlineStr">
        <is>
          <t>(None)</t>
        </is>
      </c>
      <c r="H3841" s="46" t="n"/>
      <c r="I3841" s="49" t="inlineStr">
        <is>
          <t>(None)</t>
        </is>
      </c>
      <c r="J3841" s="46" t="n"/>
      <c r="K3841" s="49" t="inlineStr">
        <is>
          <t>(None)</t>
        </is>
      </c>
      <c r="L3841" s="46" t="n"/>
      <c r="M3841" s="49" t="inlineStr">
        <is>
          <t>Chesto Berry</t>
        </is>
      </c>
      <c r="N3841" s="46" t="n"/>
      <c r="Q3841" s="47" t="inlineStr">
        <is>
          <t>Item</t>
        </is>
      </c>
    </row>
    <row r="3842">
      <c r="B3842" s="44" t="inlineStr">
        <is>
          <t>Smart Trainer</t>
        </is>
      </c>
      <c r="E3842" s="52" t="inlineStr">
        <is>
          <t>Thunder Wave</t>
        </is>
      </c>
      <c r="F3842" s="46" t="n"/>
      <c r="G3842" s="58" t="inlineStr">
        <is>
          <t>Sunny Day</t>
        </is>
      </c>
      <c r="H3842" s="46" t="n"/>
      <c r="I3842" s="61" t="inlineStr">
        <is>
          <t>Surf</t>
        </is>
      </c>
      <c r="J3842" s="46" t="n"/>
      <c r="K3842" s="51" t="inlineStr">
        <is>
          <t>Whirlwind</t>
        </is>
      </c>
      <c r="L3842" s="46" t="n"/>
      <c r="M3842" s="60" t="inlineStr">
        <is>
          <t>Aerial Ace</t>
        </is>
      </c>
      <c r="N3842" s="46" t="n"/>
      <c r="Q3842" s="47" t="inlineStr">
        <is>
          <t>Moves</t>
        </is>
      </c>
    </row>
    <row r="3843">
      <c r="E3843" s="52" t="inlineStr">
        <is>
          <t>Thunderbolt</t>
        </is>
      </c>
      <c r="F3843" s="46" t="n"/>
      <c r="G3843" s="60" t="inlineStr">
        <is>
          <t>Aerial Ace</t>
        </is>
      </c>
      <c r="H3843" s="46" t="n"/>
      <c r="I3843" s="51" t="inlineStr">
        <is>
          <t>Supersonic</t>
        </is>
      </c>
      <c r="J3843" s="46" t="n"/>
      <c r="K3843" s="53" t="inlineStr">
        <is>
          <t>Spikes</t>
        </is>
      </c>
      <c r="L3843" s="46" t="n"/>
      <c r="M3843" s="63" t="inlineStr">
        <is>
          <t>Rest</t>
        </is>
      </c>
      <c r="N3843" s="46" t="n"/>
    </row>
    <row r="3844">
      <c r="E3844" s="51" t="inlineStr">
        <is>
          <t>Protect</t>
        </is>
      </c>
      <c r="F3844" s="46" t="n"/>
      <c r="G3844" s="59" t="inlineStr">
        <is>
          <t>Solar Beam</t>
        </is>
      </c>
      <c r="H3844" s="46" t="n"/>
      <c r="I3844" s="51" t="inlineStr">
        <is>
          <t>Protect</t>
        </is>
      </c>
      <c r="J3844" s="46" t="n"/>
      <c r="K3844" s="66" t="inlineStr">
        <is>
          <t>Steel Wing</t>
        </is>
      </c>
      <c r="L3844" s="46" t="n"/>
      <c r="M3844" s="68" t="inlineStr">
        <is>
          <t>Dragon Dance</t>
        </is>
      </c>
      <c r="N3844" s="46" t="n"/>
    </row>
    <row r="3845">
      <c r="E3845" s="64" t="inlineStr">
        <is>
          <t>Ice Beam</t>
        </is>
      </c>
      <c r="F3845" s="46" t="n"/>
      <c r="G3845" s="53" t="inlineStr">
        <is>
          <t>Earthquake</t>
        </is>
      </c>
      <c r="H3845" s="46" t="n"/>
      <c r="I3845" s="60" t="inlineStr">
        <is>
          <t>Aerial Ace</t>
        </is>
      </c>
      <c r="J3845" s="46" t="n"/>
      <c r="K3845" s="60" t="inlineStr">
        <is>
          <t>Aerial Ace</t>
        </is>
      </c>
      <c r="L3845" s="46" t="n"/>
      <c r="M3845" s="53" t="inlineStr">
        <is>
          <t>Earthquake</t>
        </is>
      </c>
      <c r="N3845" s="46" t="n"/>
    </row>
    <row r="3847" ht="20" customHeight="1">
      <c r="B3847" s="40" t="inlineStr">
        <is>
          <t>Leader</t>
        </is>
      </c>
      <c r="C3847" s="41" t="n"/>
      <c r="D3847" s="41" t="n"/>
      <c r="E3847" s="42" t="inlineStr">
        <is>
          <t>Leader Winona (Rematch 2)</t>
        </is>
      </c>
      <c r="F3847" s="41" t="n"/>
      <c r="G3847" s="41" t="n"/>
      <c r="H3847" s="41" t="n"/>
      <c r="I3847" s="41" t="n"/>
      <c r="J3847" s="41" t="n"/>
      <c r="K3847" s="41" t="n"/>
      <c r="L3847" s="41" t="n"/>
      <c r="M3847" s="41" t="n"/>
      <c r="N3847" s="41" t="n"/>
      <c r="O3847" s="41" t="n"/>
      <c r="P3847" s="41" t="n"/>
      <c r="Q3847" s="41" t="n"/>
    </row>
    <row r="3848" ht="69" customHeight="1">
      <c r="E3848" s="43">
        <f>IFERROR(_xlfn.IMAGE("https://play.pokemonshowdown.com/sprites/gen5/hoothoot.png"),"")</f>
        <v/>
      </c>
      <c r="G3848" s="43">
        <f>IFERROR(_xlfn.IMAGE("https://play.pokemonshowdown.com/sprites/gen5/tropius.png"),"")</f>
        <v/>
      </c>
      <c r="I3848" s="43">
        <f>IFERROR(_xlfn.IMAGE("https://play.pokemonshowdown.com/sprites/gen5/dragonair.png"),"")</f>
        <v/>
      </c>
      <c r="K3848" s="43">
        <f>IFERROR(_xlfn.IMAGE("https://play.pokemonshowdown.com/sprites/gen5/pelipper.png"),"")</f>
        <v/>
      </c>
      <c r="M3848" s="43">
        <f>IFERROR(_xlfn.IMAGE("https://play.pokemonshowdown.com/sprites/gen5/skarmory.png"),"")</f>
        <v/>
      </c>
      <c r="O3848" s="43">
        <f>IFERROR(_xlfn.IMAGE("https://play.pokemonshowdown.com/sprites/gen5/altaria.png"),"")</f>
        <v/>
      </c>
      <c r="Q3848" s="44" t="inlineStr">
        <is>
          <t>DOUBLE BATTLE
Items: Full Restore / Full Restore / Full Restore</t>
        </is>
      </c>
    </row>
    <row r="3849">
      <c r="E3849" s="45" t="inlineStr">
        <is>
          <t>Lv 43 Hoothoot</t>
        </is>
      </c>
      <c r="F3849" s="46" t="n"/>
      <c r="G3849" s="45" t="inlineStr">
        <is>
          <t>Lv 43 Tropius</t>
        </is>
      </c>
      <c r="H3849" s="46" t="n"/>
      <c r="I3849" s="45" t="inlineStr">
        <is>
          <t>Lv 45 Dragonair</t>
        </is>
      </c>
      <c r="J3849" s="46" t="n"/>
      <c r="K3849" s="45" t="inlineStr">
        <is>
          <t>Lv 46 Pelipper</t>
        </is>
      </c>
      <c r="L3849" s="46" t="n"/>
      <c r="M3849" s="45" t="inlineStr">
        <is>
          <t>Lv 48 Skarmory</t>
        </is>
      </c>
      <c r="N3849" s="46" t="n"/>
      <c r="O3849" s="45" t="inlineStr">
        <is>
          <t>Lv 50 Altaria</t>
        </is>
      </c>
      <c r="P3849" s="46" t="n"/>
      <c r="Q3849" s="47" t="inlineStr">
        <is>
          <t>Pokémon</t>
        </is>
      </c>
    </row>
    <row r="3850">
      <c r="E3850" s="48" t="inlineStr">
        <is>
          <t>Calm</t>
        </is>
      </c>
      <c r="F3850" s="48" t="inlineStr">
        <is>
          <t>Insomnia</t>
        </is>
      </c>
      <c r="G3850" s="48" t="inlineStr">
        <is>
          <t>Naughty</t>
        </is>
      </c>
      <c r="H3850" s="48" t="inlineStr">
        <is>
          <t>Chlorophyll</t>
        </is>
      </c>
      <c r="I3850" s="48" t="inlineStr">
        <is>
          <t>Calm</t>
        </is>
      </c>
      <c r="J3850" s="48" t="inlineStr">
        <is>
          <t>Shed Skin</t>
        </is>
      </c>
      <c r="K3850" s="48" t="inlineStr">
        <is>
          <t>Rash</t>
        </is>
      </c>
      <c r="L3850" s="48" t="inlineStr">
        <is>
          <t>Unburden</t>
        </is>
      </c>
      <c r="M3850" s="48" t="inlineStr">
        <is>
          <t>Impish</t>
        </is>
      </c>
      <c r="N3850" s="48" t="inlineStr">
        <is>
          <t>Filter</t>
        </is>
      </c>
      <c r="O3850" s="48" t="inlineStr">
        <is>
          <t>Jolly</t>
        </is>
      </c>
      <c r="P3850" s="48" t="inlineStr">
        <is>
          <t>Serene Grace</t>
        </is>
      </c>
      <c r="Q3850" s="47" t="inlineStr">
        <is>
          <t>Nature / Ability</t>
        </is>
      </c>
    </row>
    <row r="3851">
      <c r="B3851" s="47" t="inlineStr">
        <is>
          <t>AI Flags:</t>
        </is>
      </c>
      <c r="E3851" s="49" t="inlineStr">
        <is>
          <t>(None)</t>
        </is>
      </c>
      <c r="F3851" s="46" t="n"/>
      <c r="G3851" s="49" t="inlineStr">
        <is>
          <t>(None)</t>
        </is>
      </c>
      <c r="H3851" s="46" t="n"/>
      <c r="I3851" s="49" t="inlineStr">
        <is>
          <t>Sitrus Berry</t>
        </is>
      </c>
      <c r="J3851" s="46" t="n"/>
      <c r="K3851" s="49" t="inlineStr">
        <is>
          <t>(None)</t>
        </is>
      </c>
      <c r="L3851" s="46" t="n"/>
      <c r="M3851" s="49" t="inlineStr">
        <is>
          <t>(None)</t>
        </is>
      </c>
      <c r="N3851" s="46" t="n"/>
      <c r="O3851" s="49" t="inlineStr">
        <is>
          <t>Chesto Berry</t>
        </is>
      </c>
      <c r="P3851" s="46" t="n"/>
      <c r="Q3851" s="47" t="inlineStr">
        <is>
          <t>Item</t>
        </is>
      </c>
    </row>
    <row r="3852">
      <c r="B3852" s="44" t="inlineStr">
        <is>
          <t>Smart Trainer</t>
        </is>
      </c>
      <c r="E3852" s="63" t="inlineStr">
        <is>
          <t>Hypnosis</t>
        </is>
      </c>
      <c r="F3852" s="46" t="n"/>
      <c r="G3852" s="58" t="inlineStr">
        <is>
          <t>Sunny Day</t>
        </is>
      </c>
      <c r="H3852" s="46" t="n"/>
      <c r="I3852" s="52" t="inlineStr">
        <is>
          <t>Thunder Wave</t>
        </is>
      </c>
      <c r="J3852" s="46" t="n"/>
      <c r="K3852" s="61" t="inlineStr">
        <is>
          <t>Surf</t>
        </is>
      </c>
      <c r="L3852" s="46" t="n"/>
      <c r="M3852" s="51" t="inlineStr">
        <is>
          <t>Whirlwind</t>
        </is>
      </c>
      <c r="N3852" s="46" t="n"/>
      <c r="O3852" s="60" t="inlineStr">
        <is>
          <t>Aerial Ace</t>
        </is>
      </c>
      <c r="P3852" s="46" t="n"/>
      <c r="Q3852" s="47" t="inlineStr">
        <is>
          <t>Moves</t>
        </is>
      </c>
    </row>
    <row r="3853">
      <c r="E3853" s="63" t="inlineStr">
        <is>
          <t>Psychic</t>
        </is>
      </c>
      <c r="F3853" s="46" t="n"/>
      <c r="G3853" s="60" t="inlineStr">
        <is>
          <t>Aerial Ace</t>
        </is>
      </c>
      <c r="H3853" s="46" t="n"/>
      <c r="I3853" s="52" t="inlineStr">
        <is>
          <t>Thunderbolt</t>
        </is>
      </c>
      <c r="J3853" s="46" t="n"/>
      <c r="K3853" s="51" t="inlineStr">
        <is>
          <t>Supersonic</t>
        </is>
      </c>
      <c r="L3853" s="46" t="n"/>
      <c r="M3853" s="53" t="inlineStr">
        <is>
          <t>Spikes</t>
        </is>
      </c>
      <c r="N3853" s="46" t="n"/>
      <c r="O3853" s="63" t="inlineStr">
        <is>
          <t>Rest</t>
        </is>
      </c>
      <c r="P3853" s="46" t="n"/>
    </row>
    <row r="3854">
      <c r="E3854" s="63" t="inlineStr">
        <is>
          <t>Reflect</t>
        </is>
      </c>
      <c r="F3854" s="46" t="n"/>
      <c r="G3854" s="59" t="inlineStr">
        <is>
          <t>Solar Beam</t>
        </is>
      </c>
      <c r="H3854" s="46" t="n"/>
      <c r="I3854" s="51" t="inlineStr">
        <is>
          <t>Protect</t>
        </is>
      </c>
      <c r="J3854" s="46" t="n"/>
      <c r="K3854" s="51" t="inlineStr">
        <is>
          <t>Protect</t>
        </is>
      </c>
      <c r="L3854" s="46" t="n"/>
      <c r="M3854" s="66" t="inlineStr">
        <is>
          <t>Steel Wing</t>
        </is>
      </c>
      <c r="N3854" s="46" t="n"/>
      <c r="O3854" s="68" t="inlineStr">
        <is>
          <t>Dragon Dance</t>
        </is>
      </c>
      <c r="P3854" s="46" t="n"/>
    </row>
    <row r="3855">
      <c r="E3855" s="63" t="inlineStr">
        <is>
          <t>Dream Eater</t>
        </is>
      </c>
      <c r="F3855" s="46" t="n"/>
      <c r="G3855" s="53" t="inlineStr">
        <is>
          <t>Earthquake</t>
        </is>
      </c>
      <c r="H3855" s="46" t="n"/>
      <c r="I3855" s="64" t="inlineStr">
        <is>
          <t>Ice Beam</t>
        </is>
      </c>
      <c r="J3855" s="46" t="n"/>
      <c r="K3855" s="60" t="inlineStr">
        <is>
          <t>Aerial Ace</t>
        </is>
      </c>
      <c r="L3855" s="46" t="n"/>
      <c r="M3855" s="60" t="inlineStr">
        <is>
          <t>Aerial Ace</t>
        </is>
      </c>
      <c r="N3855" s="46" t="n"/>
      <c r="O3855" s="53" t="inlineStr">
        <is>
          <t>Earthquake</t>
        </is>
      </c>
      <c r="P3855" s="46" t="n"/>
    </row>
    <row r="3857" ht="20" customHeight="1">
      <c r="B3857" s="40" t="inlineStr">
        <is>
          <t>Leader</t>
        </is>
      </c>
      <c r="C3857" s="41" t="n"/>
      <c r="D3857" s="41" t="n"/>
      <c r="E3857" s="42" t="inlineStr">
        <is>
          <t>Leader Winona (Rematch 3)</t>
        </is>
      </c>
      <c r="F3857" s="41" t="n"/>
      <c r="G3857" s="41" t="n"/>
      <c r="H3857" s="41" t="n"/>
      <c r="I3857" s="41" t="n"/>
      <c r="J3857" s="41" t="n"/>
      <c r="K3857" s="41" t="n"/>
      <c r="L3857" s="41" t="n"/>
      <c r="M3857" s="41" t="n"/>
      <c r="N3857" s="41" t="n"/>
      <c r="O3857" s="41" t="n"/>
      <c r="P3857" s="41" t="n"/>
      <c r="Q3857" s="41" t="n"/>
    </row>
    <row r="3858" ht="69" customHeight="1">
      <c r="E3858" s="43">
        <f>IFERROR(_xlfn.IMAGE("https://play.pokemonshowdown.com/sprites/gen5/noctowl.png"),"")</f>
        <v/>
      </c>
      <c r="G3858" s="43">
        <f>IFERROR(_xlfn.IMAGE("https://play.pokemonshowdown.com/sprites/gen5/tropius.png"),"")</f>
        <v/>
      </c>
      <c r="I3858" s="43">
        <f>IFERROR(_xlfn.IMAGE("https://play.pokemonshowdown.com/sprites/gen5/dragonair.png"),"")</f>
        <v/>
      </c>
      <c r="K3858" s="43">
        <f>IFERROR(_xlfn.IMAGE("https://play.pokemonshowdown.com/sprites/gen5/pelipper.png"),"")</f>
        <v/>
      </c>
      <c r="M3858" s="43">
        <f>IFERROR(_xlfn.IMAGE("https://play.pokemonshowdown.com/sprites/gen5/skarmory.png"),"")</f>
        <v/>
      </c>
      <c r="O3858" s="43">
        <f>IFERROR(_xlfn.IMAGE("https://play.pokemonshowdown.com/sprites/gen5/altaria.png"),"")</f>
        <v/>
      </c>
      <c r="Q3858" s="44" t="inlineStr">
        <is>
          <t>DOUBLE BATTLE
Items: Full Restore / Full Restore / Full Restore</t>
        </is>
      </c>
    </row>
    <row r="3859">
      <c r="E3859" s="45" t="inlineStr">
        <is>
          <t>Lv 48 Noctowl</t>
        </is>
      </c>
      <c r="F3859" s="46" t="n"/>
      <c r="G3859" s="45" t="inlineStr">
        <is>
          <t>Lv 49 Tropius</t>
        </is>
      </c>
      <c r="H3859" s="46" t="n"/>
      <c r="I3859" s="45" t="inlineStr">
        <is>
          <t>Lv 50 Dragonair</t>
        </is>
      </c>
      <c r="J3859" s="46" t="n"/>
      <c r="K3859" s="45" t="inlineStr">
        <is>
          <t>Lv 51 Pelipper</t>
        </is>
      </c>
      <c r="L3859" s="46" t="n"/>
      <c r="M3859" s="45" t="inlineStr">
        <is>
          <t>Lv 53 Skarmory</t>
        </is>
      </c>
      <c r="N3859" s="46" t="n"/>
      <c r="O3859" s="45" t="inlineStr">
        <is>
          <t>Lv 55 Altaria</t>
        </is>
      </c>
      <c r="P3859" s="46" t="n"/>
      <c r="Q3859" s="47" t="inlineStr">
        <is>
          <t>Pokémon</t>
        </is>
      </c>
    </row>
    <row r="3860">
      <c r="E3860" s="48" t="inlineStr">
        <is>
          <t>Calm</t>
        </is>
      </c>
      <c r="F3860" s="48" t="inlineStr">
        <is>
          <t>Tinted Lens</t>
        </is>
      </c>
      <c r="G3860" s="48" t="inlineStr">
        <is>
          <t>Naughty</t>
        </is>
      </c>
      <c r="H3860" s="48" t="inlineStr">
        <is>
          <t>Chlorophyll</t>
        </is>
      </c>
      <c r="I3860" s="48" t="inlineStr">
        <is>
          <t>Calm</t>
        </is>
      </c>
      <c r="J3860" s="48" t="inlineStr">
        <is>
          <t>Shed Skin</t>
        </is>
      </c>
      <c r="K3860" s="48" t="inlineStr">
        <is>
          <t>Rash</t>
        </is>
      </c>
      <c r="L3860" s="48" t="inlineStr">
        <is>
          <t>Unburden</t>
        </is>
      </c>
      <c r="M3860" s="48" t="inlineStr">
        <is>
          <t>Impish</t>
        </is>
      </c>
      <c r="N3860" s="48" t="inlineStr">
        <is>
          <t>Filter</t>
        </is>
      </c>
      <c r="O3860" s="48" t="inlineStr">
        <is>
          <t>Jolly</t>
        </is>
      </c>
      <c r="P3860" s="48" t="inlineStr">
        <is>
          <t>Serene Grace</t>
        </is>
      </c>
      <c r="Q3860" s="47" t="inlineStr">
        <is>
          <t>Nature / Ability</t>
        </is>
      </c>
    </row>
    <row r="3861">
      <c r="B3861" s="47" t="inlineStr">
        <is>
          <t>AI Flags:</t>
        </is>
      </c>
      <c r="E3861" s="49" t="inlineStr">
        <is>
          <t>(None)</t>
        </is>
      </c>
      <c r="F3861" s="46" t="n"/>
      <c r="G3861" s="49" t="inlineStr">
        <is>
          <t>(None)</t>
        </is>
      </c>
      <c r="H3861" s="46" t="n"/>
      <c r="I3861" s="49" t="inlineStr">
        <is>
          <t>Sitrus Berry</t>
        </is>
      </c>
      <c r="J3861" s="46" t="n"/>
      <c r="K3861" s="49" t="inlineStr">
        <is>
          <t>(None)</t>
        </is>
      </c>
      <c r="L3861" s="46" t="n"/>
      <c r="M3861" s="49" t="inlineStr">
        <is>
          <t>(None)</t>
        </is>
      </c>
      <c r="N3861" s="46" t="n"/>
      <c r="O3861" s="49" t="inlineStr">
        <is>
          <t>Chesto Berry</t>
        </is>
      </c>
      <c r="P3861" s="46" t="n"/>
      <c r="Q3861" s="47" t="inlineStr">
        <is>
          <t>Item</t>
        </is>
      </c>
    </row>
    <row r="3862">
      <c r="B3862" s="44" t="inlineStr">
        <is>
          <t>Smart Trainer</t>
        </is>
      </c>
      <c r="E3862" s="63" t="inlineStr">
        <is>
          <t>Hypnosis</t>
        </is>
      </c>
      <c r="F3862" s="46" t="n"/>
      <c r="G3862" s="58" t="inlineStr">
        <is>
          <t>Sunny Day</t>
        </is>
      </c>
      <c r="H3862" s="46" t="n"/>
      <c r="I3862" s="52" t="inlineStr">
        <is>
          <t>Thunder Wave</t>
        </is>
      </c>
      <c r="J3862" s="46" t="n"/>
      <c r="K3862" s="61" t="inlineStr">
        <is>
          <t>Surf</t>
        </is>
      </c>
      <c r="L3862" s="46" t="n"/>
      <c r="M3862" s="51" t="inlineStr">
        <is>
          <t>Whirlwind</t>
        </is>
      </c>
      <c r="N3862" s="46" t="n"/>
      <c r="O3862" s="60" t="inlineStr">
        <is>
          <t>Aerial Ace</t>
        </is>
      </c>
      <c r="P3862" s="46" t="n"/>
      <c r="Q3862" s="47" t="inlineStr">
        <is>
          <t>Moves</t>
        </is>
      </c>
    </row>
    <row r="3863">
      <c r="E3863" s="63" t="inlineStr">
        <is>
          <t>Psychic</t>
        </is>
      </c>
      <c r="F3863" s="46" t="n"/>
      <c r="G3863" s="60" t="inlineStr">
        <is>
          <t>Aerial Ace</t>
        </is>
      </c>
      <c r="H3863" s="46" t="n"/>
      <c r="I3863" s="52" t="inlineStr">
        <is>
          <t>Thunderbolt</t>
        </is>
      </c>
      <c r="J3863" s="46" t="n"/>
      <c r="K3863" s="51" t="inlineStr">
        <is>
          <t>Supersonic</t>
        </is>
      </c>
      <c r="L3863" s="46" t="n"/>
      <c r="M3863" s="53" t="inlineStr">
        <is>
          <t>Spikes</t>
        </is>
      </c>
      <c r="N3863" s="46" t="n"/>
      <c r="O3863" s="63" t="inlineStr">
        <is>
          <t>Rest</t>
        </is>
      </c>
      <c r="P3863" s="46" t="n"/>
    </row>
    <row r="3864">
      <c r="E3864" s="63" t="inlineStr">
        <is>
          <t>Reflect</t>
        </is>
      </c>
      <c r="F3864" s="46" t="n"/>
      <c r="G3864" s="59" t="inlineStr">
        <is>
          <t>Solar Beam</t>
        </is>
      </c>
      <c r="H3864" s="46" t="n"/>
      <c r="I3864" s="51" t="inlineStr">
        <is>
          <t>Protect</t>
        </is>
      </c>
      <c r="J3864" s="46" t="n"/>
      <c r="K3864" s="51" t="inlineStr">
        <is>
          <t>Protect</t>
        </is>
      </c>
      <c r="L3864" s="46" t="n"/>
      <c r="M3864" s="66" t="inlineStr">
        <is>
          <t>Steel Wing</t>
        </is>
      </c>
      <c r="N3864" s="46" t="n"/>
      <c r="O3864" s="68" t="inlineStr">
        <is>
          <t>Dragon Dance</t>
        </is>
      </c>
      <c r="P3864" s="46" t="n"/>
    </row>
    <row r="3865">
      <c r="E3865" s="63" t="inlineStr">
        <is>
          <t>Dream Eater</t>
        </is>
      </c>
      <c r="F3865" s="46" t="n"/>
      <c r="G3865" s="53" t="inlineStr">
        <is>
          <t>Earthquake</t>
        </is>
      </c>
      <c r="H3865" s="46" t="n"/>
      <c r="I3865" s="64" t="inlineStr">
        <is>
          <t>Ice Beam</t>
        </is>
      </c>
      <c r="J3865" s="46" t="n"/>
      <c r="K3865" s="60" t="inlineStr">
        <is>
          <t>Aerial Ace</t>
        </is>
      </c>
      <c r="L3865" s="46" t="n"/>
      <c r="M3865" s="60" t="inlineStr">
        <is>
          <t>Aerial Ace</t>
        </is>
      </c>
      <c r="N3865" s="46" t="n"/>
      <c r="O3865" s="53" t="inlineStr">
        <is>
          <t>Earthquake</t>
        </is>
      </c>
      <c r="P3865" s="46" t="n"/>
    </row>
    <row r="3867" ht="20" customHeight="1">
      <c r="B3867" s="40" t="inlineStr">
        <is>
          <t>Leader</t>
        </is>
      </c>
      <c r="C3867" s="41" t="n"/>
      <c r="D3867" s="41" t="n"/>
      <c r="E3867" s="42" t="inlineStr">
        <is>
          <t>Leader Winona (Rematch 4)</t>
        </is>
      </c>
      <c r="F3867" s="41" t="n"/>
      <c r="G3867" s="41" t="n"/>
      <c r="H3867" s="41" t="n"/>
      <c r="I3867" s="41" t="n"/>
      <c r="J3867" s="41" t="n"/>
      <c r="K3867" s="41" t="n"/>
      <c r="L3867" s="41" t="n"/>
      <c r="M3867" s="41" t="n"/>
      <c r="N3867" s="41" t="n"/>
      <c r="O3867" s="41" t="n"/>
      <c r="P3867" s="41" t="n"/>
      <c r="Q3867" s="41" t="n"/>
    </row>
    <row r="3868" ht="69" customHeight="1">
      <c r="E3868" s="43">
        <f>IFERROR(_xlfn.IMAGE("https://play.pokemonshowdown.com/sprites/gen5/noctowl.png"),"")</f>
        <v/>
      </c>
      <c r="G3868" s="43">
        <f>IFERROR(_xlfn.IMAGE("https://play.pokemonshowdown.com/sprites/gen5/tropius.png"),"")</f>
        <v/>
      </c>
      <c r="I3868" s="43">
        <f>IFERROR(_xlfn.IMAGE("https://play.pokemonshowdown.com/sprites/gen5/pelipper.png"),"")</f>
        <v/>
      </c>
      <c r="K3868" s="43">
        <f>IFERROR(_xlfn.IMAGE("https://play.pokemonshowdown.com/sprites/gen5/dragonite.png"),"")</f>
        <v/>
      </c>
      <c r="M3868" s="43">
        <f>IFERROR(_xlfn.IMAGE("https://play.pokemonshowdown.com/sprites/gen5/skarmory.png"),"")</f>
        <v/>
      </c>
      <c r="O3868" s="43">
        <f>IFERROR(_xlfn.IMAGE("https://play.pokemonshowdown.com/sprites/gen5/altaria.png"),"")</f>
        <v/>
      </c>
      <c r="Q3868" s="44" t="inlineStr">
        <is>
          <t>DOUBLE BATTLE
Items: Full Restore / Full Restore / Full Restore</t>
        </is>
      </c>
    </row>
    <row r="3869">
      <c r="E3869" s="45" t="inlineStr">
        <is>
          <t>Lv 53 Noctowl</t>
        </is>
      </c>
      <c r="F3869" s="46" t="n"/>
      <c r="G3869" s="45" t="inlineStr">
        <is>
          <t>Lv 54 Tropius</t>
        </is>
      </c>
      <c r="H3869" s="46" t="n"/>
      <c r="I3869" s="45" t="inlineStr">
        <is>
          <t>Lv 55 Pelipper</t>
        </is>
      </c>
      <c r="J3869" s="46" t="n"/>
      <c r="K3869" s="45" t="inlineStr">
        <is>
          <t>Lv 55 Dragonite</t>
        </is>
      </c>
      <c r="L3869" s="46" t="n"/>
      <c r="M3869" s="45" t="inlineStr">
        <is>
          <t>Lv 58 Skarmory</t>
        </is>
      </c>
      <c r="N3869" s="46" t="n"/>
      <c r="O3869" s="45" t="inlineStr">
        <is>
          <t>Lv 60 Altaria</t>
        </is>
      </c>
      <c r="P3869" s="46" t="n"/>
      <c r="Q3869" s="47" t="inlineStr">
        <is>
          <t>Pokémon</t>
        </is>
      </c>
    </row>
    <row r="3870">
      <c r="E3870" s="48" t="inlineStr">
        <is>
          <t>Calm</t>
        </is>
      </c>
      <c r="F3870" s="48" t="inlineStr">
        <is>
          <t>Tinted Lens</t>
        </is>
      </c>
      <c r="G3870" s="48" t="inlineStr">
        <is>
          <t>Naughty</t>
        </is>
      </c>
      <c r="H3870" s="48" t="inlineStr">
        <is>
          <t>Chlorophyll</t>
        </is>
      </c>
      <c r="I3870" s="48" t="inlineStr">
        <is>
          <t>Rash</t>
        </is>
      </c>
      <c r="J3870" s="48" t="inlineStr">
        <is>
          <t>Unburden</t>
        </is>
      </c>
      <c r="K3870" s="48" t="inlineStr">
        <is>
          <t>Lonely</t>
        </is>
      </c>
      <c r="L3870" s="48" t="inlineStr">
        <is>
          <t>Thick Fat</t>
        </is>
      </c>
      <c r="M3870" s="48" t="inlineStr">
        <is>
          <t>Impish</t>
        </is>
      </c>
      <c r="N3870" s="48" t="inlineStr">
        <is>
          <t>Filter</t>
        </is>
      </c>
      <c r="O3870" s="48" t="inlineStr">
        <is>
          <t>Jolly</t>
        </is>
      </c>
      <c r="P3870" s="48" t="inlineStr">
        <is>
          <t>Serene Grace</t>
        </is>
      </c>
      <c r="Q3870" s="47" t="inlineStr">
        <is>
          <t>Nature / Ability</t>
        </is>
      </c>
    </row>
    <row r="3871">
      <c r="B3871" s="47" t="inlineStr">
        <is>
          <t>AI Flags:</t>
        </is>
      </c>
      <c r="E3871" s="49" t="inlineStr">
        <is>
          <t>(None)</t>
        </is>
      </c>
      <c r="F3871" s="46" t="n"/>
      <c r="G3871" s="49" t="inlineStr">
        <is>
          <t>(None)</t>
        </is>
      </c>
      <c r="H3871" s="46" t="n"/>
      <c r="I3871" s="49" t="inlineStr">
        <is>
          <t>(None)</t>
        </is>
      </c>
      <c r="J3871" s="46" t="n"/>
      <c r="K3871" s="49" t="inlineStr">
        <is>
          <t>Sitrus Berry</t>
        </is>
      </c>
      <c r="L3871" s="46" t="n"/>
      <c r="M3871" s="49" t="inlineStr">
        <is>
          <t>(None)</t>
        </is>
      </c>
      <c r="N3871" s="46" t="n"/>
      <c r="O3871" s="49" t="inlineStr">
        <is>
          <t>Chesto Berry</t>
        </is>
      </c>
      <c r="P3871" s="46" t="n"/>
      <c r="Q3871" s="47" t="inlineStr">
        <is>
          <t>Item</t>
        </is>
      </c>
    </row>
    <row r="3872">
      <c r="B3872" s="44" t="inlineStr">
        <is>
          <t>Smart Trainer</t>
        </is>
      </c>
      <c r="E3872" s="63" t="inlineStr">
        <is>
          <t>Hypnosis</t>
        </is>
      </c>
      <c r="F3872" s="46" t="n"/>
      <c r="G3872" s="58" t="inlineStr">
        <is>
          <t>Sunny Day</t>
        </is>
      </c>
      <c r="H3872" s="46" t="n"/>
      <c r="I3872" s="61" t="inlineStr">
        <is>
          <t>Surf</t>
        </is>
      </c>
      <c r="J3872" s="46" t="n"/>
      <c r="K3872" s="51" t="inlineStr">
        <is>
          <t>Hyper Beam</t>
        </is>
      </c>
      <c r="L3872" s="46" t="n"/>
      <c r="M3872" s="51" t="inlineStr">
        <is>
          <t>Whirlwind</t>
        </is>
      </c>
      <c r="N3872" s="46" t="n"/>
      <c r="O3872" s="60" t="inlineStr">
        <is>
          <t>Sky Attack</t>
        </is>
      </c>
      <c r="P3872" s="46" t="n"/>
      <c r="Q3872" s="47" t="inlineStr">
        <is>
          <t>Moves</t>
        </is>
      </c>
    </row>
    <row r="3873">
      <c r="E3873" s="63" t="inlineStr">
        <is>
          <t>Psychic</t>
        </is>
      </c>
      <c r="F3873" s="46" t="n"/>
      <c r="G3873" s="60" t="inlineStr">
        <is>
          <t>Aerial Ace</t>
        </is>
      </c>
      <c r="H3873" s="46" t="n"/>
      <c r="I3873" s="51" t="inlineStr">
        <is>
          <t>Supersonic</t>
        </is>
      </c>
      <c r="J3873" s="46" t="n"/>
      <c r="K3873" s="52" t="inlineStr">
        <is>
          <t>Thunderbolt</t>
        </is>
      </c>
      <c r="L3873" s="46" t="n"/>
      <c r="M3873" s="53" t="inlineStr">
        <is>
          <t>Spikes</t>
        </is>
      </c>
      <c r="N3873" s="46" t="n"/>
      <c r="O3873" s="63" t="inlineStr">
        <is>
          <t>Rest</t>
        </is>
      </c>
      <c r="P3873" s="46" t="n"/>
    </row>
    <row r="3874">
      <c r="E3874" s="63" t="inlineStr">
        <is>
          <t>Reflect</t>
        </is>
      </c>
      <c r="F3874" s="46" t="n"/>
      <c r="G3874" s="59" t="inlineStr">
        <is>
          <t>Solar Beam</t>
        </is>
      </c>
      <c r="H3874" s="46" t="n"/>
      <c r="I3874" s="51" t="inlineStr">
        <is>
          <t>Protect</t>
        </is>
      </c>
      <c r="J3874" s="46" t="n"/>
      <c r="K3874" s="53" t="inlineStr">
        <is>
          <t>Earthquake</t>
        </is>
      </c>
      <c r="L3874" s="46" t="n"/>
      <c r="M3874" s="66" t="inlineStr">
        <is>
          <t>Steel Wing</t>
        </is>
      </c>
      <c r="N3874" s="46" t="n"/>
      <c r="O3874" s="68" t="inlineStr">
        <is>
          <t>Dragon Dance</t>
        </is>
      </c>
      <c r="P3874" s="46" t="n"/>
    </row>
    <row r="3875">
      <c r="E3875" s="63" t="inlineStr">
        <is>
          <t>Dream Eater</t>
        </is>
      </c>
      <c r="F3875" s="46" t="n"/>
      <c r="G3875" s="53" t="inlineStr">
        <is>
          <t>Earthquake</t>
        </is>
      </c>
      <c r="H3875" s="46" t="n"/>
      <c r="I3875" s="60" t="inlineStr">
        <is>
          <t>Aerial Ace</t>
        </is>
      </c>
      <c r="J3875" s="46" t="n"/>
      <c r="K3875" s="64" t="inlineStr">
        <is>
          <t>Ice Beam</t>
        </is>
      </c>
      <c r="L3875" s="46" t="n"/>
      <c r="M3875" s="60" t="inlineStr">
        <is>
          <t>Aerial Ace</t>
        </is>
      </c>
      <c r="N3875" s="46" t="n"/>
      <c r="O3875" s="53" t="inlineStr">
        <is>
          <t>Earthquake</t>
        </is>
      </c>
      <c r="P3875" s="46" t="n"/>
    </row>
  </sheetData>
  <mergeCells count="8454">
    <mergeCell ref="B523:D523"/>
    <mergeCell ref="G2565:H2565"/>
    <mergeCell ref="I1568:J1568"/>
    <mergeCell ref="I3811:J3811"/>
    <mergeCell ref="I3354:J3354"/>
    <mergeCell ref="E79:F79"/>
    <mergeCell ref="Q2792:Q2795"/>
    <mergeCell ref="I1868:J1868"/>
    <mergeCell ref="G1993:H1993"/>
    <mergeCell ref="E861:F861"/>
    <mergeCell ref="I3812:J3812"/>
    <mergeCell ref="I3713:J3713"/>
    <mergeCell ref="B2367:D2367"/>
    <mergeCell ref="B213:D213"/>
    <mergeCell ref="I1742:J1742"/>
    <mergeCell ref="E51:Q51"/>
    <mergeCell ref="B2667:D2667"/>
    <mergeCell ref="B1187:D1187"/>
    <mergeCell ref="B2967:D2967"/>
    <mergeCell ref="E547:F547"/>
    <mergeCell ref="E758:F758"/>
    <mergeCell ref="E2974:F2974"/>
    <mergeCell ref="K3799:L3799"/>
    <mergeCell ref="E2675:F2675"/>
    <mergeCell ref="E1064:F1064"/>
    <mergeCell ref="E1058:F1058"/>
    <mergeCell ref="E3301:F3301"/>
    <mergeCell ref="G2304:H2304"/>
    <mergeCell ref="G219:H219"/>
    <mergeCell ref="E2844:F2844"/>
    <mergeCell ref="E759:F759"/>
    <mergeCell ref="B3141:D3141"/>
    <mergeCell ref="G824:H824"/>
    <mergeCell ref="G3092:H3092"/>
    <mergeCell ref="E3632:F3632"/>
    <mergeCell ref="G519:H519"/>
    <mergeCell ref="E1059:F1059"/>
    <mergeCell ref="E2497:Q2497"/>
    <mergeCell ref="B3441:D3441"/>
    <mergeCell ref="G3392:H3392"/>
    <mergeCell ref="K3641:L3641"/>
    <mergeCell ref="E748:F748"/>
    <mergeCell ref="E443:F443"/>
    <mergeCell ref="K1725:L1725"/>
    <mergeCell ref="G3393:H3393"/>
    <mergeCell ref="B321:D321"/>
    <mergeCell ref="K2461:L2461"/>
    <mergeCell ref="G230:H230"/>
    <mergeCell ref="E743:F743"/>
    <mergeCell ref="Q3462:Q3465"/>
    <mergeCell ref="G2663:H2663"/>
    <mergeCell ref="E1112:F1112"/>
    <mergeCell ref="E3355:F3355"/>
    <mergeCell ref="M3613:N3613"/>
    <mergeCell ref="M3588:N3588"/>
    <mergeCell ref="I2423:J2423"/>
    <mergeCell ref="K3669:L3669"/>
    <mergeCell ref="B722:D725"/>
    <mergeCell ref="B3422:D3425"/>
    <mergeCell ref="Q2002:Q2005"/>
    <mergeCell ref="B3337:D3337"/>
    <mergeCell ref="K1753:L1753"/>
    <mergeCell ref="I2424:J2424"/>
    <mergeCell ref="E1128:F1128"/>
    <mergeCell ref="E1891:F1891"/>
    <mergeCell ref="E1885:F1885"/>
    <mergeCell ref="E1428:F1428"/>
    <mergeCell ref="E3671:F3671"/>
    <mergeCell ref="E3802:F3802"/>
    <mergeCell ref="E2191:F2191"/>
    <mergeCell ref="G1194:H1194"/>
    <mergeCell ref="G1188:H1188"/>
    <mergeCell ref="E1728:F1728"/>
    <mergeCell ref="G731:H731"/>
    <mergeCell ref="O2602:P2602"/>
    <mergeCell ref="G3431:H3431"/>
    <mergeCell ref="I2434:J2434"/>
    <mergeCell ref="B3412:D3415"/>
    <mergeCell ref="K2111:L2111"/>
    <mergeCell ref="G3648:H3648"/>
    <mergeCell ref="B1022:D1025"/>
    <mergeCell ref="G1189:H1189"/>
    <mergeCell ref="I2435:J2435"/>
    <mergeCell ref="B1322:D1325"/>
    <mergeCell ref="G1362:H1362"/>
    <mergeCell ref="E1875:F1875"/>
    <mergeCell ref="M1872:N1872"/>
    <mergeCell ref="I3409:J3409"/>
    <mergeCell ref="E3813:F3813"/>
    <mergeCell ref="E2244:F2244"/>
    <mergeCell ref="G1662:H1662"/>
    <mergeCell ref="M3658:N3658"/>
    <mergeCell ref="M3652:N3652"/>
    <mergeCell ref="O3592:P3592"/>
    <mergeCell ref="E2333:F2333"/>
    <mergeCell ref="E2028:F2028"/>
    <mergeCell ref="E2544:F2544"/>
    <mergeCell ref="G1031:H1031"/>
    <mergeCell ref="E1217:Q1217"/>
    <mergeCell ref="B2012:D2015"/>
    <mergeCell ref="B1291:D1291"/>
    <mergeCell ref="G1242:H1242"/>
    <mergeCell ref="E3677:Q3677"/>
    <mergeCell ref="G3485:H3485"/>
    <mergeCell ref="I3425:J3425"/>
    <mergeCell ref="B3792:D3795"/>
    <mergeCell ref="G1331:H1331"/>
    <mergeCell ref="I3093:J3093"/>
    <mergeCell ref="E1955:F1955"/>
    <mergeCell ref="E2255:F2255"/>
    <mergeCell ref="E145:F145"/>
    <mergeCell ref="E3018:F3018"/>
    <mergeCell ref="E3012:F3012"/>
    <mergeCell ref="B972:D975"/>
    <mergeCell ref="I1018:J1018"/>
    <mergeCell ref="G1558:H1558"/>
    <mergeCell ref="E2555:F2555"/>
    <mergeCell ref="E2713:F2713"/>
    <mergeCell ref="E3318:F3318"/>
    <mergeCell ref="B279:D279"/>
    <mergeCell ref="I1324:J1324"/>
    <mergeCell ref="E3013:F3013"/>
    <mergeCell ref="B238:D241"/>
    <mergeCell ref="I1019:J1019"/>
    <mergeCell ref="E1983:F1983"/>
    <mergeCell ref="M1725:N1725"/>
    <mergeCell ref="I2081:J2081"/>
    <mergeCell ref="I3778:J3778"/>
    <mergeCell ref="B2407:D2407"/>
    <mergeCell ref="E3313:F3313"/>
    <mergeCell ref="G231:H231"/>
    <mergeCell ref="I1319:J1319"/>
    <mergeCell ref="E2283:F2283"/>
    <mergeCell ref="I3562:J3562"/>
    <mergeCell ref="E1978:F1978"/>
    <mergeCell ref="Q300:Q303"/>
    <mergeCell ref="G981:H981"/>
    <mergeCell ref="E2583:F2583"/>
    <mergeCell ref="E498:F498"/>
    <mergeCell ref="E612:F612"/>
    <mergeCell ref="E3371:F3371"/>
    <mergeCell ref="I1352:J1352"/>
    <mergeCell ref="E1587:Q1587"/>
    <mergeCell ref="O3788:P3788"/>
    <mergeCell ref="O3782:P3782"/>
    <mergeCell ref="Q3542:Q3545"/>
    <mergeCell ref="B937:D937"/>
    <mergeCell ref="G2069:H2069"/>
    <mergeCell ref="E2125:F2125"/>
    <mergeCell ref="E1887:Q1887"/>
    <mergeCell ref="E514:F514"/>
    <mergeCell ref="G2369:H2369"/>
    <mergeCell ref="I3615:J3615"/>
    <mergeCell ref="E209:F209"/>
    <mergeCell ref="E2425:F2425"/>
    <mergeCell ref="E814:F814"/>
    <mergeCell ref="E3082:F3082"/>
    <mergeCell ref="M137:N137"/>
    <mergeCell ref="E3213:F3213"/>
    <mergeCell ref="E509:F509"/>
    <mergeCell ref="E640:F640"/>
    <mergeCell ref="E3382:F3382"/>
    <mergeCell ref="K3708:L3708"/>
    <mergeCell ref="Q354:Q357"/>
    <mergeCell ref="E3513:F3513"/>
    <mergeCell ref="Q3532:Q3535"/>
    <mergeCell ref="G269:H269"/>
    <mergeCell ref="E809:F809"/>
    <mergeCell ref="E2247:Q2247"/>
    <mergeCell ref="I2151:J2151"/>
    <mergeCell ref="E3682:F3682"/>
    <mergeCell ref="I1732:J1732"/>
    <mergeCell ref="B2471:D2471"/>
    <mergeCell ref="B801:D801"/>
    <mergeCell ref="E3383:F3383"/>
    <mergeCell ref="B991:D991"/>
    <mergeCell ref="G3448:H3448"/>
    <mergeCell ref="K3583:L3583"/>
    <mergeCell ref="I2451:J2451"/>
    <mergeCell ref="G3029:H3029"/>
    <mergeCell ref="M495:N495"/>
    <mergeCell ref="E2267:Q2267"/>
    <mergeCell ref="E351:F351"/>
    <mergeCell ref="B1101:D1101"/>
    <mergeCell ref="O1741:P1741"/>
    <mergeCell ref="E787:Q787"/>
    <mergeCell ref="G2113:H2113"/>
    <mergeCell ref="O130:P130"/>
    <mergeCell ref="K3578:L3578"/>
    <mergeCell ref="M496:N496"/>
    <mergeCell ref="E1325:F1325"/>
    <mergeCell ref="E1087:Q1087"/>
    <mergeCell ref="G2413:H2413"/>
    <mergeCell ref="E2953:F2953"/>
    <mergeCell ref="E868:F868"/>
    <mergeCell ref="E862:F862"/>
    <mergeCell ref="G2571:H2571"/>
    <mergeCell ref="E3111:F3111"/>
    <mergeCell ref="E3105:F3105"/>
    <mergeCell ref="Q1452:Q1455"/>
    <mergeCell ref="G2108:H2108"/>
    <mergeCell ref="I1874:J1874"/>
    <mergeCell ref="G2414:H2414"/>
    <mergeCell ref="M3669:N3669"/>
    <mergeCell ref="G323:H323"/>
    <mergeCell ref="B630:D633"/>
    <mergeCell ref="I2479:J2479"/>
    <mergeCell ref="G928:H928"/>
    <mergeCell ref="K3331:L3331"/>
    <mergeCell ref="E3252:F3252"/>
    <mergeCell ref="E1641:F1641"/>
    <mergeCell ref="K3631:L3631"/>
    <mergeCell ref="E3552:F3552"/>
    <mergeCell ref="G3098:H3098"/>
    <mergeCell ref="E3769:F3769"/>
    <mergeCell ref="G1102:H1102"/>
    <mergeCell ref="I105:J105"/>
    <mergeCell ref="G639:H639"/>
    <mergeCell ref="E3464:F3464"/>
    <mergeCell ref="G3398:H3398"/>
    <mergeCell ref="G1313:H1313"/>
    <mergeCell ref="G3099:H3099"/>
    <mergeCell ref="O3789:P3789"/>
    <mergeCell ref="B772:D775"/>
    <mergeCell ref="K3805:L3805"/>
    <mergeCell ref="E3764:F3764"/>
    <mergeCell ref="G1613:H1613"/>
    <mergeCell ref="I2859:J2859"/>
    <mergeCell ref="E957:Q957"/>
    <mergeCell ref="K1862:L1862"/>
    <mergeCell ref="G3399:H3399"/>
    <mergeCell ref="E1037:Q1037"/>
    <mergeCell ref="I3622:J3622"/>
    <mergeCell ref="K2625:L2625"/>
    <mergeCell ref="B3532:D3535"/>
    <mergeCell ref="M3713:N3713"/>
    <mergeCell ref="E1994:F1994"/>
    <mergeCell ref="M3865:N3865"/>
    <mergeCell ref="M3408:N3408"/>
    <mergeCell ref="G781:H781"/>
    <mergeCell ref="E2452:F2452"/>
    <mergeCell ref="B1762:D1765"/>
    <mergeCell ref="E1995:F1995"/>
    <mergeCell ref="E1989:F1989"/>
    <mergeCell ref="G3698:H3698"/>
    <mergeCell ref="G992:H992"/>
    <mergeCell ref="B18:D18"/>
    <mergeCell ref="E3427:Q3427"/>
    <mergeCell ref="G3235:H3235"/>
    <mergeCell ref="G1755:H1755"/>
    <mergeCell ref="B2062:D2065"/>
    <mergeCell ref="E3727:Q3727"/>
    <mergeCell ref="E1337:Q1337"/>
    <mergeCell ref="E3833:F3833"/>
    <mergeCell ref="B2587:D2587"/>
    <mergeCell ref="E2768:F2768"/>
    <mergeCell ref="E683:F683"/>
    <mergeCell ref="G1771:H1771"/>
    <mergeCell ref="B1557:D1557"/>
    <mergeCell ref="M2613:N2613"/>
    <mergeCell ref="E220:F220"/>
    <mergeCell ref="O3859:P3859"/>
    <mergeCell ref="E2463:F2463"/>
    <mergeCell ref="O3853:P3853"/>
    <mergeCell ref="Q364:Q367"/>
    <mergeCell ref="E983:F983"/>
    <mergeCell ref="E2131:F2131"/>
    <mergeCell ref="B1857:D1857"/>
    <mergeCell ref="E520:F520"/>
    <mergeCell ref="G2229:H2229"/>
    <mergeCell ref="I1232:J1232"/>
    <mergeCell ref="E2348:F2348"/>
    <mergeCell ref="E2763:F2763"/>
    <mergeCell ref="E678:F678"/>
    <mergeCell ref="M2608:N2608"/>
    <mergeCell ref="O3854:P3854"/>
    <mergeCell ref="B2157:D2157"/>
    <mergeCell ref="G2114:H2114"/>
    <mergeCell ref="I1532:J1532"/>
    <mergeCell ref="E173:Q173"/>
    <mergeCell ref="Q538:Q541"/>
    <mergeCell ref="E248:F248"/>
    <mergeCell ref="K3752:L3752"/>
    <mergeCell ref="G1494:H1494"/>
    <mergeCell ref="E2059:F2059"/>
    <mergeCell ref="I497:J497"/>
    <mergeCell ref="O1752:P1752"/>
    <mergeCell ref="B88:D88"/>
    <mergeCell ref="E3121:F3121"/>
    <mergeCell ref="E3279:F3279"/>
    <mergeCell ref="G2282:H2282"/>
    <mergeCell ref="E2822:F2822"/>
    <mergeCell ref="G1825:H1825"/>
    <mergeCell ref="O3749:P3749"/>
    <mergeCell ref="I3714:J3714"/>
    <mergeCell ref="O1753:P1753"/>
    <mergeCell ref="E3122:F3122"/>
    <mergeCell ref="I3828:J3828"/>
    <mergeCell ref="E90:F90"/>
    <mergeCell ref="I1754:J1754"/>
    <mergeCell ref="I3582:J3582"/>
    <mergeCell ref="B383:D383"/>
    <mergeCell ref="I3671:J3671"/>
    <mergeCell ref="K3348:L3348"/>
    <mergeCell ref="E390:F390"/>
    <mergeCell ref="K3342:L3342"/>
    <mergeCell ref="B141:D141"/>
    <mergeCell ref="K3763:L3763"/>
    <mergeCell ref="G2152:H2152"/>
    <mergeCell ref="I1182:J1182"/>
    <mergeCell ref="K3431:L3431"/>
    <mergeCell ref="G25:H25"/>
    <mergeCell ref="Q3282:Q3285"/>
    <mergeCell ref="G1853:H1853"/>
    <mergeCell ref="E302:F302"/>
    <mergeCell ref="B441:D441"/>
    <mergeCell ref="G2898:H2898"/>
    <mergeCell ref="B2221:D2221"/>
    <mergeCell ref="I1613:J1613"/>
    <mergeCell ref="E3175:F3175"/>
    <mergeCell ref="G2153:H2153"/>
    <mergeCell ref="E1048:F1048"/>
    <mergeCell ref="M3435:N3435"/>
    <mergeCell ref="B741:D741"/>
    <mergeCell ref="Q1192:Q1195"/>
    <mergeCell ref="B2527:D2527"/>
    <mergeCell ref="M3735:N3735"/>
    <mergeCell ref="E318:F318"/>
    <mergeCell ref="Q1492:Q1495"/>
    <mergeCell ref="E923:F923"/>
    <mergeCell ref="E2997:Q2997"/>
    <mergeCell ref="E13:F13"/>
    <mergeCell ref="E1075:F1075"/>
    <mergeCell ref="E2861:F2861"/>
    <mergeCell ref="E3297:Q3297"/>
    <mergeCell ref="E918:F918"/>
    <mergeCell ref="Q3662:Q3665"/>
    <mergeCell ref="Q1552:Q1555"/>
    <mergeCell ref="G2621:H2621"/>
    <mergeCell ref="I1624:J1624"/>
    <mergeCell ref="E3161:F3161"/>
    <mergeCell ref="E265:Q265"/>
    <mergeCell ref="E3835:F3835"/>
    <mergeCell ref="Q1852:Q1855"/>
    <mergeCell ref="G2533:H2533"/>
    <mergeCell ref="B1121:D1121"/>
    <mergeCell ref="K3844:L3844"/>
    <mergeCell ref="E3219:F3219"/>
    <mergeCell ref="E671:F671"/>
    <mergeCell ref="E1303:F1303"/>
    <mergeCell ref="E3519:F3519"/>
    <mergeCell ref="E1434:F1434"/>
    <mergeCell ref="G437:H437"/>
    <mergeCell ref="E971:F971"/>
    <mergeCell ref="E3214:F3214"/>
    <mergeCell ref="G1069:H1069"/>
    <mergeCell ref="G547:H547"/>
    <mergeCell ref="G1063:H1063"/>
    <mergeCell ref="Q1142:Q1145"/>
    <mergeCell ref="E1603:F1603"/>
    <mergeCell ref="E1734:F1734"/>
    <mergeCell ref="E1271:F1271"/>
    <mergeCell ref="E3514:F3514"/>
    <mergeCell ref="E1429:F1429"/>
    <mergeCell ref="B2982:D2985"/>
    <mergeCell ref="B3811:D3811"/>
    <mergeCell ref="G1064:H1064"/>
    <mergeCell ref="G1195:H1195"/>
    <mergeCell ref="K3855:L3855"/>
    <mergeCell ref="E3167:Q3167"/>
    <mergeCell ref="B3282:D3285"/>
    <mergeCell ref="O3865:P3865"/>
    <mergeCell ref="E1445:F1445"/>
    <mergeCell ref="E3467:Q3467"/>
    <mergeCell ref="M3832:N3832"/>
    <mergeCell ref="E3688:F3688"/>
    <mergeCell ref="G1053:H1053"/>
    <mergeCell ref="Q3832:Q3835"/>
    <mergeCell ref="E2202:F2202"/>
    <mergeCell ref="G1205:H1205"/>
    <mergeCell ref="E1745:F1745"/>
    <mergeCell ref="G748:H748"/>
    <mergeCell ref="G1363:H1363"/>
    <mergeCell ref="E1903:F1903"/>
    <mergeCell ref="E2419:F2419"/>
    <mergeCell ref="M3833:N3833"/>
    <mergeCell ref="E635:Q635"/>
    <mergeCell ref="G3665:H3665"/>
    <mergeCell ref="E2114:F2114"/>
    <mergeCell ref="G3202:H3202"/>
    <mergeCell ref="Q436:Q439"/>
    <mergeCell ref="G1663:H1663"/>
    <mergeCell ref="E2203:F2203"/>
    <mergeCell ref="K1754:L1754"/>
    <mergeCell ref="O3593:P3593"/>
    <mergeCell ref="B257:D257"/>
    <mergeCell ref="I3082:J3082"/>
    <mergeCell ref="B557:D557"/>
    <mergeCell ref="M1731:N1731"/>
    <mergeCell ref="I1183:J1183"/>
    <mergeCell ref="B1307:D1307"/>
    <mergeCell ref="G3349:H3349"/>
    <mergeCell ref="G1233:H1233"/>
    <mergeCell ref="E1798:F1798"/>
    <mergeCell ref="E101:F101"/>
    <mergeCell ref="E3847:Q3847"/>
    <mergeCell ref="E2561:F2561"/>
    <mergeCell ref="G1564:H1564"/>
    <mergeCell ref="I982:J982"/>
    <mergeCell ref="E2098:F2098"/>
    <mergeCell ref="Q2732:Q2735"/>
    <mergeCell ref="I1199:J1199"/>
    <mergeCell ref="E102:F102"/>
    <mergeCell ref="I1351:J1351"/>
    <mergeCell ref="G1864:H1864"/>
    <mergeCell ref="G1891:H1891"/>
    <mergeCell ref="G1559:H1559"/>
    <mergeCell ref="E3537:Q3537"/>
    <mergeCell ref="I3742:J3742"/>
    <mergeCell ref="I3348:J3348"/>
    <mergeCell ref="I1651:J1651"/>
    <mergeCell ref="G2191:H2191"/>
    <mergeCell ref="I1194:J1194"/>
    <mergeCell ref="E2272:F2272"/>
    <mergeCell ref="O3662:P3662"/>
    <mergeCell ref="I3648:J3648"/>
    <mergeCell ref="I1652:J1652"/>
    <mergeCell ref="E2572:F2572"/>
    <mergeCell ref="G1575:H1575"/>
    <mergeCell ref="K3414:L3414"/>
    <mergeCell ref="B207:D207"/>
    <mergeCell ref="E1092:F1092"/>
    <mergeCell ref="O3663:P3663"/>
    <mergeCell ref="I1335:J1335"/>
    <mergeCell ref="E2872:F2872"/>
    <mergeCell ref="G1875:H1875"/>
    <mergeCell ref="B507:D507"/>
    <mergeCell ref="G2033:H2033"/>
    <mergeCell ref="I3795:J3795"/>
    <mergeCell ref="O1872:P1872"/>
    <mergeCell ref="G2244:H2244"/>
    <mergeCell ref="G2219:H2219"/>
    <mergeCell ref="I3332:J3332"/>
    <mergeCell ref="E1457:Q1457"/>
    <mergeCell ref="B2682:D2685"/>
    <mergeCell ref="B807:D807"/>
    <mergeCell ref="G1303:H1303"/>
    <mergeCell ref="G2544:H2544"/>
    <mergeCell ref="E357:F357"/>
    <mergeCell ref="B3381:D3381"/>
    <mergeCell ref="E515:F515"/>
    <mergeCell ref="G1603:H1603"/>
    <mergeCell ref="Q528:Q531"/>
    <mergeCell ref="E52:F52"/>
    <mergeCell ref="O1863:P1863"/>
    <mergeCell ref="B349:D349"/>
    <mergeCell ref="E1103:F1103"/>
    <mergeCell ref="E2931:F2931"/>
    <mergeCell ref="E2925:F2925"/>
    <mergeCell ref="E815:F815"/>
    <mergeCell ref="Q942:Q945"/>
    <mergeCell ref="B649:D649"/>
    <mergeCell ref="E3225:F3225"/>
    <mergeCell ref="E2447:Q2447"/>
    <mergeCell ref="G118:H118"/>
    <mergeCell ref="Q3402:Q3405"/>
    <mergeCell ref="G2991:H2991"/>
    <mergeCell ref="E2747:Q2747"/>
    <mergeCell ref="Q3702:Q3705"/>
    <mergeCell ref="Q1002:Q1005"/>
    <mergeCell ref="B861:D861"/>
    <mergeCell ref="E3285:F3285"/>
    <mergeCell ref="I2452:J2452"/>
    <mergeCell ref="G134:H134"/>
    <mergeCell ref="E3399:F3399"/>
    <mergeCell ref="B178:D181"/>
    <mergeCell ref="Q1302:Q1305"/>
    <mergeCell ref="E851:F851"/>
    <mergeCell ref="K3778:L3778"/>
    <mergeCell ref="O131:P131"/>
    <mergeCell ref="E3585:F3585"/>
    <mergeCell ref="I3834:J3834"/>
    <mergeCell ref="I1749:J1749"/>
    <mergeCell ref="G2283:H2283"/>
    <mergeCell ref="B877:D877"/>
    <mergeCell ref="E2219:F2219"/>
    <mergeCell ref="G803:H803"/>
    <mergeCell ref="K3625:L3625"/>
    <mergeCell ref="E16:Q16"/>
    <mergeCell ref="K1509:L1509"/>
    <mergeCell ref="G498:H498"/>
    <mergeCell ref="B1177:D1177"/>
    <mergeCell ref="G3371:H3371"/>
    <mergeCell ref="E1184:F1184"/>
    <mergeCell ref="G187:H187"/>
    <mergeCell ref="E879:F879"/>
    <mergeCell ref="G819:H819"/>
    <mergeCell ref="E422:F422"/>
    <mergeCell ref="E1484:F1484"/>
    <mergeCell ref="G487:H487"/>
    <mergeCell ref="G514:H514"/>
    <mergeCell ref="E1642:F1642"/>
    <mergeCell ref="E3295:F3295"/>
    <mergeCell ref="E1185:F1185"/>
    <mergeCell ref="G188:H188"/>
    <mergeCell ref="E1179:F1179"/>
    <mergeCell ref="G814:H814"/>
    <mergeCell ref="I2102:J2102"/>
    <mergeCell ref="B1252:D1255"/>
    <mergeCell ref="E3753:F3753"/>
    <mergeCell ref="M3855:N3855"/>
    <mergeCell ref="E2917:Q2917"/>
    <mergeCell ref="B3867:D3867"/>
    <mergeCell ref="G3818:H3818"/>
    <mergeCell ref="E369:Q369"/>
    <mergeCell ref="I2848:J2848"/>
    <mergeCell ref="K3648:L3648"/>
    <mergeCell ref="E1353:F1353"/>
    <mergeCell ref="E1869:F1869"/>
    <mergeCell ref="E1653:F1653"/>
    <mergeCell ref="E2169:F2169"/>
    <mergeCell ref="G656:H656"/>
    <mergeCell ref="M3583:N3583"/>
    <mergeCell ref="K2451:L2451"/>
    <mergeCell ref="G3415:H3415"/>
    <mergeCell ref="I2418:J2418"/>
    <mergeCell ref="O495:P495"/>
    <mergeCell ref="E543:Q543"/>
    <mergeCell ref="E1864:F1864"/>
    <mergeCell ref="G3573:H3573"/>
    <mergeCell ref="O3831:P3831"/>
    <mergeCell ref="E1953:F1953"/>
    <mergeCell ref="K1721:L1721"/>
    <mergeCell ref="G1173:H1173"/>
    <mergeCell ref="E2164:F2164"/>
    <mergeCell ref="G3873:H3873"/>
    <mergeCell ref="E1517:Q1517"/>
    <mergeCell ref="G1325:H1325"/>
    <mergeCell ref="O3674:P3674"/>
    <mergeCell ref="E168:F168"/>
    <mergeCell ref="G3741:H3741"/>
    <mergeCell ref="B2767:D2767"/>
    <mergeCell ref="E1554:F1554"/>
    <mergeCell ref="K1874:L1874"/>
    <mergeCell ref="E3597:Q3597"/>
    <mergeCell ref="I1233:J1233"/>
    <mergeCell ref="E1249:F1249"/>
    <mergeCell ref="I3501:J3501"/>
    <mergeCell ref="K2479:L2479"/>
    <mergeCell ref="E2311:F2311"/>
    <mergeCell ref="G1314:H1314"/>
    <mergeCell ref="E1854:F1854"/>
    <mergeCell ref="E2469:F2469"/>
    <mergeCell ref="G1472:H1472"/>
    <mergeCell ref="E2012:F2012"/>
    <mergeCell ref="G1015:H1015"/>
    <mergeCell ref="G1009:H1009"/>
    <mergeCell ref="E1549:F1549"/>
    <mergeCell ref="M1851:N1851"/>
    <mergeCell ref="I3801:J3801"/>
    <mergeCell ref="G1772:H1772"/>
    <mergeCell ref="E2312:F2312"/>
    <mergeCell ref="Q2782:Q2785"/>
    <mergeCell ref="G1315:H1315"/>
    <mergeCell ref="G1309:H1309"/>
    <mergeCell ref="E3287:Q3287"/>
    <mergeCell ref="I3071:J3071"/>
    <mergeCell ref="I3229:J3229"/>
    <mergeCell ref="G3769:H3769"/>
    <mergeCell ref="G2072:H2072"/>
    <mergeCell ref="B1841:D1841"/>
    <mergeCell ref="K2864:L2864"/>
    <mergeCell ref="B203:D203"/>
    <mergeCell ref="I3404:J3404"/>
    <mergeCell ref="I3398:J3398"/>
    <mergeCell ref="I3072:J3072"/>
    <mergeCell ref="G1369:H1369"/>
    <mergeCell ref="E1934:F1934"/>
    <mergeCell ref="E237:F237"/>
    <mergeCell ref="M2624:N2624"/>
    <mergeCell ref="B2657:D2657"/>
    <mergeCell ref="G1483:H1483"/>
    <mergeCell ref="G1669:H1669"/>
    <mergeCell ref="E2234:F2234"/>
    <mergeCell ref="E537:F537"/>
    <mergeCell ref="E2365:F2365"/>
    <mergeCell ref="E238:F238"/>
    <mergeCell ref="M2625:N2625"/>
    <mergeCell ref="O3713:P3713"/>
    <mergeCell ref="G303:H303"/>
    <mergeCell ref="E2991:F2991"/>
    <mergeCell ref="G1994:H1994"/>
    <mergeCell ref="I3703:J3703"/>
    <mergeCell ref="B2432:D2435"/>
    <mergeCell ref="B2831:D2831"/>
    <mergeCell ref="E3667:Q3667"/>
    <mergeCell ref="I1303:J1303"/>
    <mergeCell ref="G2452:H2452"/>
    <mergeCell ref="E2187:Q2187"/>
    <mergeCell ref="B3131:D3131"/>
    <mergeCell ref="I1755:J1755"/>
    <mergeCell ref="E2681:F2681"/>
    <mergeCell ref="B3431:D3431"/>
    <mergeCell ref="E565:F565"/>
    <mergeCell ref="E133:F133"/>
    <mergeCell ref="E108:F108"/>
    <mergeCell ref="Q2852:Q2855"/>
    <mergeCell ref="K1521:L1521"/>
    <mergeCell ref="Q1372:Q1375"/>
    <mergeCell ref="G356:H356"/>
    <mergeCell ref="G2441:H2441"/>
    <mergeCell ref="E2981:F2981"/>
    <mergeCell ref="I1602:J1602"/>
    <mergeCell ref="E3139:F3139"/>
    <mergeCell ref="G2142:H2142"/>
    <mergeCell ref="E3133:F3133"/>
    <mergeCell ref="Q3152:Q3155"/>
    <mergeCell ref="E591:F591"/>
    <mergeCell ref="I3599:J3599"/>
    <mergeCell ref="E3439:F3439"/>
    <mergeCell ref="G2442:H2442"/>
    <mergeCell ref="K3691:L3691"/>
    <mergeCell ref="Q426:Q429"/>
    <mergeCell ref="B3112:D3115"/>
    <mergeCell ref="E2709:F2709"/>
    <mergeCell ref="E188:F188"/>
    <mergeCell ref="E3341:F3341"/>
    <mergeCell ref="K3665:L3665"/>
    <mergeCell ref="K3659:L3659"/>
    <mergeCell ref="I2114:J2114"/>
    <mergeCell ref="E924:F924"/>
    <mergeCell ref="I1499:J1499"/>
    <mergeCell ref="E3061:F3061"/>
    <mergeCell ref="M3751:N3751"/>
    <mergeCell ref="B2502:D2505"/>
    <mergeCell ref="E3824:F3824"/>
    <mergeCell ref="E3361:F3361"/>
    <mergeCell ref="G2364:H2364"/>
    <mergeCell ref="E3492:F3492"/>
    <mergeCell ref="B2802:D2805"/>
    <mergeCell ref="M3752:N3752"/>
    <mergeCell ref="E141:Q141"/>
    <mergeCell ref="G3584:H3584"/>
    <mergeCell ref="K497:L497"/>
    <mergeCell ref="K3675:L3675"/>
    <mergeCell ref="G3121:H3121"/>
    <mergeCell ref="K3833:L3833"/>
    <mergeCell ref="B3102:D3105"/>
    <mergeCell ref="E3819:F3819"/>
    <mergeCell ref="G2822:H2822"/>
    <mergeCell ref="E441:Q441"/>
    <mergeCell ref="E3508:F3508"/>
    <mergeCell ref="E3089:F3089"/>
    <mergeCell ref="E1392:F1392"/>
    <mergeCell ref="E935:F935"/>
    <mergeCell ref="E3203:F3203"/>
    <mergeCell ref="E3852:F3852"/>
    <mergeCell ref="G2855:H2855"/>
    <mergeCell ref="E3808:F3808"/>
    <mergeCell ref="E1723:F1723"/>
    <mergeCell ref="E3389:F3389"/>
    <mergeCell ref="E3503:F3503"/>
    <mergeCell ref="B681:D681"/>
    <mergeCell ref="E2023:F2023"/>
    <mergeCell ref="I2152:J2152"/>
    <mergeCell ref="I25:J25"/>
    <mergeCell ref="B3182:D3185"/>
    <mergeCell ref="E1718:F1718"/>
    <mergeCell ref="I1853:J1853"/>
    <mergeCell ref="G721:H721"/>
    <mergeCell ref="E907:Q907"/>
    <mergeCell ref="G3455:H3455"/>
    <mergeCell ref="I2458:J2458"/>
    <mergeCell ref="G1353:H1353"/>
    <mergeCell ref="G3569:H3569"/>
    <mergeCell ref="B3482:D3485"/>
    <mergeCell ref="B1372:D1375"/>
    <mergeCell ref="I2153:J2153"/>
    <mergeCell ref="M3821:N3821"/>
    <mergeCell ref="E1751:F1751"/>
    <mergeCell ref="G1169:H1169"/>
    <mergeCell ref="E1315:F1315"/>
    <mergeCell ref="Q1922:Q1925"/>
    <mergeCell ref="G318:H318"/>
    <mergeCell ref="G923:H923"/>
    <mergeCell ref="G1081:H1081"/>
    <mergeCell ref="B3671:D3671"/>
    <mergeCell ref="G3491:H3491"/>
    <mergeCell ref="K2603:L2603"/>
    <mergeCell ref="E1462:F1462"/>
    <mergeCell ref="B269:D269"/>
    <mergeCell ref="E1762:F1762"/>
    <mergeCell ref="K2604:L2604"/>
    <mergeCell ref="E1973:F1973"/>
    <mergeCell ref="M3844:N3844"/>
    <mergeCell ref="G3219:H3219"/>
    <mergeCell ref="G1522:H1522"/>
    <mergeCell ref="E2062:F2062"/>
    <mergeCell ref="G1065:H1065"/>
    <mergeCell ref="G1739:H1739"/>
    <mergeCell ref="E2273:F2273"/>
    <mergeCell ref="E1974:F1974"/>
    <mergeCell ref="K2614:L2614"/>
    <mergeCell ref="G1734:H1734"/>
    <mergeCell ref="B2571:D2571"/>
    <mergeCell ref="I3585:J3585"/>
    <mergeCell ref="I1195:J1195"/>
    <mergeCell ref="E1984:F1984"/>
    <mergeCell ref="E2121:F2121"/>
    <mergeCell ref="E2115:F2115"/>
    <mergeCell ref="G122:H122"/>
    <mergeCell ref="E2878:F2878"/>
    <mergeCell ref="E2415:F2415"/>
    <mergeCell ref="E1637:Q1637"/>
    <mergeCell ref="E2442:F2442"/>
    <mergeCell ref="K3703:L3703"/>
    <mergeCell ref="B2581:D2581"/>
    <mergeCell ref="O3832:P3832"/>
    <mergeCell ref="Q2592:Q2595"/>
    <mergeCell ref="G2208:H2208"/>
    <mergeCell ref="G3872:H3872"/>
    <mergeCell ref="E1937:Q1937"/>
    <mergeCell ref="E46:F46"/>
    <mergeCell ref="I3665:J3665"/>
    <mergeCell ref="G2508:H2508"/>
    <mergeCell ref="I1511:J1511"/>
    <mergeCell ref="E2589:F2589"/>
    <mergeCell ref="B66:D66"/>
    <mergeCell ref="M1754:N1754"/>
    <mergeCell ref="I1722:J1722"/>
    <mergeCell ref="Q2602:Q2605"/>
    <mergeCell ref="E41:F41"/>
    <mergeCell ref="E2775:F2775"/>
    <mergeCell ref="Q1122:Q1125"/>
    <mergeCell ref="E2343:F2343"/>
    <mergeCell ref="E646:F646"/>
    <mergeCell ref="E2889:F2889"/>
    <mergeCell ref="E804:F804"/>
    <mergeCell ref="G1892:H1892"/>
    <mergeCell ref="K3731:L3731"/>
    <mergeCell ref="E341:F341"/>
    <mergeCell ref="I3654:J3654"/>
    <mergeCell ref="O1731:P1731"/>
    <mergeCell ref="G2109:H2109"/>
    <mergeCell ref="G2103:H2103"/>
    <mergeCell ref="E2643:F2643"/>
    <mergeCell ref="E3258:F3258"/>
    <mergeCell ref="I3349:J3349"/>
    <mergeCell ref="E1104:F1104"/>
    <mergeCell ref="B139:Q139"/>
    <mergeCell ref="I1353:J1353"/>
    <mergeCell ref="I1869:J1869"/>
    <mergeCell ref="G2403:H2403"/>
    <mergeCell ref="G2561:H2561"/>
    <mergeCell ref="I3649:J3649"/>
    <mergeCell ref="I1564:J1564"/>
    <mergeCell ref="E3101:F3101"/>
    <mergeCell ref="G2104:H2104"/>
    <mergeCell ref="B3697:D3697"/>
    <mergeCell ref="E374:F374"/>
    <mergeCell ref="K3415:L3415"/>
    <mergeCell ref="I1864:J1864"/>
    <mergeCell ref="K3573:L3573"/>
    <mergeCell ref="E674:F674"/>
    <mergeCell ref="K3742:L3742"/>
    <mergeCell ref="K3873:L3873"/>
    <mergeCell ref="E3248:F3248"/>
    <mergeCell ref="E3242:F3242"/>
    <mergeCell ref="G792:H792"/>
    <mergeCell ref="G3008:H3008"/>
    <mergeCell ref="G3035:H3035"/>
    <mergeCell ref="E3575:F3575"/>
    <mergeCell ref="G2572:H2572"/>
    <mergeCell ref="I1575:J1575"/>
    <mergeCell ref="E3243:F3243"/>
    <mergeCell ref="G2789:H2789"/>
    <mergeCell ref="G1092:H1092"/>
    <mergeCell ref="G3335:H3335"/>
    <mergeCell ref="E1173:F1173"/>
    <mergeCell ref="E1359:F1359"/>
    <mergeCell ref="K3795:L3795"/>
    <mergeCell ref="G3635:H3635"/>
    <mergeCell ref="E3602:F3602"/>
    <mergeCell ref="G2605:H2605"/>
    <mergeCell ref="E1473:F1473"/>
    <mergeCell ref="I1608:J1608"/>
    <mergeCell ref="G476:H476"/>
    <mergeCell ref="E1054:F1054"/>
    <mergeCell ref="B3222:D3225"/>
    <mergeCell ref="I2849:J2849"/>
    <mergeCell ref="G171:H171"/>
    <mergeCell ref="E1773:F1773"/>
    <mergeCell ref="E1354:F1354"/>
    <mergeCell ref="G357:H357"/>
    <mergeCell ref="M3861:N3861"/>
    <mergeCell ref="B822:D825"/>
    <mergeCell ref="I1603:J1603"/>
    <mergeCell ref="B1651:D1651"/>
    <mergeCell ref="G3388:H3388"/>
    <mergeCell ref="E3117:Q3117"/>
    <mergeCell ref="B3232:D3235"/>
    <mergeCell ref="B1122:D1125"/>
    <mergeCell ref="B1951:D1951"/>
    <mergeCell ref="G3231:H3231"/>
    <mergeCell ref="E3417:Q3417"/>
    <mergeCell ref="E1501:F1501"/>
    <mergeCell ref="E1065:F1065"/>
    <mergeCell ref="Q1672:Q1675"/>
    <mergeCell ref="M3589:N3589"/>
    <mergeCell ref="M3703:N3703"/>
    <mergeCell ref="G831:H831"/>
    <mergeCell ref="Q1972:Q1975"/>
    <mergeCell ref="B1247:D1247"/>
    <mergeCell ref="G3704:H3704"/>
    <mergeCell ref="E2159:F2159"/>
    <mergeCell ref="E2153:F2153"/>
    <mergeCell ref="K2452:L2452"/>
    <mergeCell ref="I2419:J2419"/>
    <mergeCell ref="I134:J134"/>
    <mergeCell ref="B1547:D1547"/>
    <mergeCell ref="O3849:P3849"/>
    <mergeCell ref="K3834:L3834"/>
    <mergeCell ref="K1749:L1749"/>
    <mergeCell ref="B1847:D1847"/>
    <mergeCell ref="I1222:J1222"/>
    <mergeCell ref="I803:J803"/>
    <mergeCell ref="E1424:F1424"/>
    <mergeCell ref="G1489:H1489"/>
    <mergeCell ref="I492:J492"/>
    <mergeCell ref="E2029:F2029"/>
    <mergeCell ref="G3732:H3732"/>
    <mergeCell ref="E2181:F2181"/>
    <mergeCell ref="E58:F58"/>
    <mergeCell ref="G1184:H1184"/>
    <mergeCell ref="E1724:F1724"/>
    <mergeCell ref="B2021:D2021"/>
    <mergeCell ref="Q198:Q201"/>
    <mergeCell ref="E2857:Q2857"/>
    <mergeCell ref="G1484:H1484"/>
    <mergeCell ref="E1377:Q1377"/>
    <mergeCell ref="K1733:L1733"/>
    <mergeCell ref="B2321:D2321"/>
    <mergeCell ref="Q1742:Q1745"/>
    <mergeCell ref="E3157:Q3157"/>
    <mergeCell ref="E1871:F1871"/>
    <mergeCell ref="B2621:D2621"/>
    <mergeCell ref="Q2042:Q2045"/>
    <mergeCell ref="E385:F385"/>
    <mergeCell ref="E2628:F2628"/>
    <mergeCell ref="G1631:H1631"/>
    <mergeCell ref="E2171:F2171"/>
    <mergeCell ref="E86:F86"/>
    <mergeCell ref="G1658:H1658"/>
    <mergeCell ref="E80:F80"/>
    <mergeCell ref="E1387:Q1387"/>
    <mergeCell ref="E2323:F2323"/>
    <mergeCell ref="Q2342:Q2345"/>
    <mergeCell ref="G3628:H3628"/>
    <mergeCell ref="G1543:H1543"/>
    <mergeCell ref="G1958:H1958"/>
    <mergeCell ref="I961:J961"/>
    <mergeCell ref="I1635:J1635"/>
    <mergeCell ref="E81:F81"/>
    <mergeCell ref="I1172:J1172"/>
    <mergeCell ref="B1917:D1917"/>
    <mergeCell ref="B247:D247"/>
    <mergeCell ref="I1724:J1724"/>
    <mergeCell ref="G2289:H2289"/>
    <mergeCell ref="G1843:H1843"/>
    <mergeCell ref="I3415:J3415"/>
    <mergeCell ref="B2302:D2305"/>
    <mergeCell ref="B2217:D2217"/>
    <mergeCell ref="I3721:J3721"/>
    <mergeCell ref="B547:D547"/>
    <mergeCell ref="B101:D101"/>
    <mergeCell ref="G473:H473"/>
    <mergeCell ref="M1721:N1721"/>
    <mergeCell ref="E2251:F2251"/>
    <mergeCell ref="E771:F771"/>
    <mergeCell ref="E765:F765"/>
    <mergeCell ref="E3014:F3014"/>
    <mergeCell ref="E2551:F2551"/>
    <mergeCell ref="G1554:H1554"/>
    <mergeCell ref="I1619:J1619"/>
    <mergeCell ref="E1071:F1071"/>
    <mergeCell ref="Q2722:Q2725"/>
    <mergeCell ref="Q568:Q571"/>
    <mergeCell ref="E3314:F3314"/>
    <mergeCell ref="K2865:L2865"/>
    <mergeCell ref="I3862:J3862"/>
    <mergeCell ref="Q1242:Q1245"/>
    <mergeCell ref="G2311:H2311"/>
    <mergeCell ref="I1314:J1314"/>
    <mergeCell ref="E2851:F2851"/>
    <mergeCell ref="G1854:H1854"/>
    <mergeCell ref="G2469:H2469"/>
    <mergeCell ref="B228:D231"/>
    <mergeCell ref="I3774:J3774"/>
    <mergeCell ref="Q1542:Q1545"/>
    <mergeCell ref="K3323:L3323"/>
    <mergeCell ref="I3863:J3863"/>
    <mergeCell ref="E2698:F2698"/>
    <mergeCell ref="E2393:F2393"/>
    <mergeCell ref="K3623:L3623"/>
    <mergeCell ref="I2072:J2072"/>
    <mergeCell ref="E2998:F2998"/>
    <mergeCell ref="E913:F913"/>
    <mergeCell ref="G2159:H2159"/>
    <mergeCell ref="E2693:F2693"/>
    <mergeCell ref="G2239:H2239"/>
    <mergeCell ref="E1082:F1082"/>
    <mergeCell ref="E1213:F1213"/>
    <mergeCell ref="O2603:P2603"/>
    <mergeCell ref="I1342:J1342"/>
    <mergeCell ref="E2904:F2904"/>
    <mergeCell ref="G237:H237"/>
    <mergeCell ref="G2459:H2459"/>
    <mergeCell ref="B2372:D2375"/>
    <mergeCell ref="E2993:F2993"/>
    <mergeCell ref="E908:F908"/>
    <mergeCell ref="E97:Q97"/>
    <mergeCell ref="G2539:H2539"/>
    <mergeCell ref="I2088:J2088"/>
    <mergeCell ref="E510:F510"/>
    <mergeCell ref="B2672:D2675"/>
    <mergeCell ref="B3501:D3501"/>
    <mergeCell ref="E1208:F1208"/>
    <mergeCell ref="G754:H754"/>
    <mergeCell ref="B2972:D2975"/>
    <mergeCell ref="B3801:D3801"/>
    <mergeCell ref="E3683:F3683"/>
    <mergeCell ref="G570:H570"/>
    <mergeCell ref="E3378:F3378"/>
    <mergeCell ref="M3611:N3611"/>
    <mergeCell ref="O2614:P2614"/>
    <mergeCell ref="Q3522:Q3525"/>
    <mergeCell ref="E1898:F1898"/>
    <mergeCell ref="M3769:N3769"/>
    <mergeCell ref="G901:H901"/>
    <mergeCell ref="E3678:F3678"/>
    <mergeCell ref="B639:D639"/>
    <mergeCell ref="E757:Q757"/>
    <mergeCell ref="Q3822:Q3825"/>
    <mergeCell ref="E2198:F2198"/>
    <mergeCell ref="G1201:H1201"/>
    <mergeCell ref="I2904:J2904"/>
    <mergeCell ref="I2441:J2441"/>
    <mergeCell ref="E1893:F1893"/>
    <mergeCell ref="G2981:H2981"/>
    <mergeCell ref="B1287:D1287"/>
    <mergeCell ref="I2905:J2905"/>
    <mergeCell ref="I3421:J3421"/>
    <mergeCell ref="E3825:F3825"/>
    <mergeCell ref="M1842:N1842"/>
    <mergeCell ref="G2409:H2409"/>
    <mergeCell ref="M3664:N3664"/>
    <mergeCell ref="E1882:F1882"/>
    <mergeCell ref="E1909:F1909"/>
    <mergeCell ref="G493:H493"/>
    <mergeCell ref="E1621:F1621"/>
    <mergeCell ref="B1297:D1297"/>
    <mergeCell ref="G1675:H1675"/>
    <mergeCell ref="G1229:H1229"/>
    <mergeCell ref="M3665:N3665"/>
    <mergeCell ref="E2209:F2209"/>
    <mergeCell ref="E124:F124"/>
    <mergeCell ref="I2475:J2475"/>
    <mergeCell ref="G924:H924"/>
    <mergeCell ref="B3871:D3871"/>
    <mergeCell ref="B1761:D1761"/>
    <mergeCell ref="E3227:Q3227"/>
    <mergeCell ref="I3432:J3432"/>
    <mergeCell ref="E1174:F1174"/>
    <mergeCell ref="I3563:J3563"/>
    <mergeCell ref="E1332:F1332"/>
    <mergeCell ref="M3675:N3675"/>
    <mergeCell ref="E827:Q827"/>
    <mergeCell ref="B1771:D1771"/>
    <mergeCell ref="E2725:F2725"/>
    <mergeCell ref="G3813:H3813"/>
    <mergeCell ref="Q1782:Q1785"/>
    <mergeCell ref="E152:F152"/>
    <mergeCell ref="G3508:H3508"/>
    <mergeCell ref="O3785:P3785"/>
    <mergeCell ref="E1127:Q1127"/>
    <mergeCell ref="E3025:F3025"/>
    <mergeCell ref="G2028:H2028"/>
    <mergeCell ref="G3694:H3694"/>
    <mergeCell ref="G1609:H1609"/>
    <mergeCell ref="I2855:J2855"/>
    <mergeCell ref="G3808:H3808"/>
    <mergeCell ref="G1723:H1723"/>
    <mergeCell ref="K1858:L1858"/>
    <mergeCell ref="I2811:J2811"/>
    <mergeCell ref="E3325:F3325"/>
    <mergeCell ref="I1375:J1375"/>
    <mergeCell ref="M3734:N3734"/>
    <mergeCell ref="Q1792:Q1795"/>
    <mergeCell ref="I3574:J3574"/>
    <mergeCell ref="K2615:L2615"/>
    <mergeCell ref="G993:H993"/>
    <mergeCell ref="G1082:H1082"/>
    <mergeCell ref="K2458:L2458"/>
    <mergeCell ref="G1293:H1293"/>
    <mergeCell ref="Q218:Q221"/>
    <mergeCell ref="G1593:H1593"/>
    <mergeCell ref="G1751:H1751"/>
    <mergeCell ref="E2291:F2291"/>
    <mergeCell ref="G3379:H3379"/>
    <mergeCell ref="G1294:H1294"/>
    <mergeCell ref="I1359:J1359"/>
    <mergeCell ref="I3602:J3602"/>
    <mergeCell ref="E221:F221"/>
    <mergeCell ref="I3208:J3208"/>
    <mergeCell ref="B3187:D3187"/>
    <mergeCell ref="E521:F521"/>
    <mergeCell ref="E2764:F2764"/>
    <mergeCell ref="I1354:J1354"/>
    <mergeCell ref="Q692:Q695"/>
    <mergeCell ref="E610:F610"/>
    <mergeCell ref="I2474:J2474"/>
    <mergeCell ref="M2603:N2603"/>
    <mergeCell ref="M2609:N2609"/>
    <mergeCell ref="E2459:F2459"/>
    <mergeCell ref="E2975:F2975"/>
    <mergeCell ref="G1462:H1462"/>
    <mergeCell ref="G281:H281"/>
    <mergeCell ref="E821:F821"/>
    <mergeCell ref="G2524:H2524"/>
    <mergeCell ref="E3064:F3064"/>
    <mergeCell ref="E979:F979"/>
    <mergeCell ref="Q992:Q995"/>
    <mergeCell ref="I3829:J3829"/>
    <mergeCell ref="I1228:J1228"/>
    <mergeCell ref="E2759:F2759"/>
    <mergeCell ref="E3275:F3275"/>
    <mergeCell ref="M2604:N2604"/>
    <mergeCell ref="E3395:F3395"/>
    <mergeCell ref="E1279:F1279"/>
    <mergeCell ref="G282:H282"/>
    <mergeCell ref="G3041:H3041"/>
    <mergeCell ref="I1528:J1528"/>
    <mergeCell ref="I1522:J1522"/>
    <mergeCell ref="E974:F974"/>
    <mergeCell ref="I1739:J1739"/>
    <mergeCell ref="G2279:H2279"/>
    <mergeCell ref="I1828:J1828"/>
    <mergeCell ref="E663:F663"/>
    <mergeCell ref="E244:F244"/>
    <mergeCell ref="G1909:H1909"/>
    <mergeCell ref="K3748:L3748"/>
    <mergeCell ref="E2965:F2965"/>
    <mergeCell ref="O1748:P1748"/>
    <mergeCell ref="B84:D84"/>
    <mergeCell ref="E963:F963"/>
    <mergeCell ref="E544:F544"/>
    <mergeCell ref="G2209:H2209"/>
    <mergeCell ref="B841:D841"/>
    <mergeCell ref="E3423:F3423"/>
    <mergeCell ref="K3585:L3585"/>
    <mergeCell ref="E875:F875"/>
    <mergeCell ref="O3834:P3834"/>
    <mergeCell ref="O1749:P1749"/>
    <mergeCell ref="E3118:F3118"/>
    <mergeCell ref="E2307:Q2307"/>
    <mergeCell ref="B3257:D3257"/>
    <mergeCell ref="K1515:L1515"/>
    <mergeCell ref="B2422:D2425"/>
    <mergeCell ref="B1141:D1141"/>
    <mergeCell ref="G3183:H3183"/>
    <mergeCell ref="K3343:L3343"/>
    <mergeCell ref="Q404:Q407"/>
    <mergeCell ref="B942:D945"/>
    <mergeCell ref="G2878:H2878"/>
    <mergeCell ref="B3601:D3601"/>
    <mergeCell ref="E3418:F3418"/>
    <mergeCell ref="G2421:H2421"/>
    <mergeCell ref="E2607:Q2607"/>
    <mergeCell ref="B3557:D3557"/>
    <mergeCell ref="K3643:L3643"/>
    <mergeCell ref="E1348:F1348"/>
    <mergeCell ref="G351:H351"/>
    <mergeCell ref="K3338:L3338"/>
    <mergeCell ref="K3759:L3759"/>
    <mergeCell ref="E3591:F3591"/>
    <mergeCell ref="E3259:F3259"/>
    <mergeCell ref="B1467:D1467"/>
    <mergeCell ref="E1648:F1648"/>
    <mergeCell ref="K3644:L3644"/>
    <mergeCell ref="K3638:L3638"/>
    <mergeCell ref="G2894:H2894"/>
    <mergeCell ref="E1343:F1343"/>
    <mergeCell ref="Q1362:Q1365"/>
    <mergeCell ref="E3559:F3559"/>
    <mergeCell ref="G3111:H3111"/>
    <mergeCell ref="E233:Q233"/>
    <mergeCell ref="B737:D737"/>
    <mergeCell ref="G1109:H1109"/>
    <mergeCell ref="E1643:F1643"/>
    <mergeCell ref="Q1662:Q1665"/>
    <mergeCell ref="E3471:F3471"/>
    <mergeCell ref="G2889:H2889"/>
    <mergeCell ref="M3731:N3731"/>
    <mergeCell ref="E533:Q533"/>
    <mergeCell ref="G3563:H3563"/>
    <mergeCell ref="B1037:D1037"/>
    <mergeCell ref="K3654:L3654"/>
    <mergeCell ref="I2109:J2109"/>
    <mergeCell ref="K3812:L3812"/>
    <mergeCell ref="I3329:J3329"/>
    <mergeCell ref="K1869:L1869"/>
    <mergeCell ref="G380:H380"/>
    <mergeCell ref="E1371:F1371"/>
    <mergeCell ref="K2632:L2632"/>
    <mergeCell ref="E914:F914"/>
    <mergeCell ref="M3872:N3872"/>
    <mergeCell ref="B1211:D1211"/>
    <mergeCell ref="M3415:N3415"/>
    <mergeCell ref="E2677:Q2677"/>
    <mergeCell ref="B3621:D3621"/>
    <mergeCell ref="B1511:D1511"/>
    <mergeCell ref="E2002:F2002"/>
    <mergeCell ref="E2977:Q2977"/>
    <mergeCell ref="G3459:H3459"/>
    <mergeCell ref="I792:J792"/>
    <mergeCell ref="Q1232:Q1235"/>
    <mergeCell ref="E3277:Q3277"/>
    <mergeCell ref="B51:D51"/>
    <mergeCell ref="E2475:F2475"/>
    <mergeCell ref="Q1532:Q1535"/>
    <mergeCell ref="G1059:H1059"/>
    <mergeCell ref="E3815:F3815"/>
    <mergeCell ref="G1664:H1664"/>
    <mergeCell ref="B1192:D1195"/>
    <mergeCell ref="G1359:H1359"/>
    <mergeCell ref="I2605:J2605"/>
    <mergeCell ref="B1492:D1495"/>
    <mergeCell ref="M2615:N2615"/>
    <mergeCell ref="E3357:Q3357"/>
    <mergeCell ref="O3861:P3861"/>
    <mergeCell ref="E1441:F1441"/>
    <mergeCell ref="I3693:J3693"/>
    <mergeCell ref="M3784:N3784"/>
    <mergeCell ref="E2204:F2204"/>
    <mergeCell ref="E1547:Q1547"/>
    <mergeCell ref="E1741:F1741"/>
    <mergeCell ref="Q1912:Q1915"/>
    <mergeCell ref="G3592:H3592"/>
    <mergeCell ref="E2498:F2498"/>
    <mergeCell ref="G1501:H1501"/>
    <mergeCell ref="E2041:F2041"/>
    <mergeCell ref="G1044:H1044"/>
    <mergeCell ref="I1292:J1292"/>
    <mergeCell ref="E2829:F2829"/>
    <mergeCell ref="G1832:H1832"/>
    <mergeCell ref="Q732:Q735"/>
    <mergeCell ref="B23:D26"/>
    <mergeCell ref="B553:D553"/>
    <mergeCell ref="E3129:F3129"/>
    <mergeCell ref="E2099:F2099"/>
    <mergeCell ref="E429:F429"/>
    <mergeCell ref="E2731:F2731"/>
    <mergeCell ref="I3564:J3564"/>
    <mergeCell ref="E2399:F2399"/>
    <mergeCell ref="E729:F729"/>
    <mergeCell ref="E272:F272"/>
    <mergeCell ref="M1722:N1722"/>
    <mergeCell ref="E3031:F3031"/>
    <mergeCell ref="E2094:F2094"/>
    <mergeCell ref="G2192:H2192"/>
    <mergeCell ref="B1562:D1565"/>
    <mergeCell ref="I1189:J1189"/>
    <mergeCell ref="G1729:H1729"/>
    <mergeCell ref="E724:F724"/>
    <mergeCell ref="G1555:H1555"/>
    <mergeCell ref="B1862:D1865"/>
    <mergeCell ref="B2691:D2691"/>
    <mergeCell ref="K492:L492"/>
    <mergeCell ref="G2029:H2029"/>
    <mergeCell ref="I1032:J1032"/>
    <mergeCell ref="I3732:J3732"/>
    <mergeCell ref="I3738:J3738"/>
    <mergeCell ref="K3409:L3409"/>
    <mergeCell ref="E2047:Q2047"/>
    <mergeCell ref="B2162:D2165"/>
    <mergeCell ref="B2991:D2991"/>
    <mergeCell ref="K493:L493"/>
    <mergeCell ref="K3709:L3709"/>
    <mergeCell ref="E325:F325"/>
    <mergeCell ref="E2568:F2568"/>
    <mergeCell ref="K3823:L3823"/>
    <mergeCell ref="E414:F414"/>
    <mergeCell ref="Q496:Q499"/>
    <mergeCell ref="E3173:F3173"/>
    <mergeCell ref="E1088:F1088"/>
    <mergeCell ref="E2779:F2779"/>
    <mergeCell ref="E3331:F3331"/>
    <mergeCell ref="E2868:F2868"/>
    <mergeCell ref="G1871:H1871"/>
    <mergeCell ref="B3007:D3007"/>
    <mergeCell ref="E3542:F3542"/>
    <mergeCell ref="B503:D503"/>
    <mergeCell ref="G2545:H2545"/>
    <mergeCell ref="B2852:D2855"/>
    <mergeCell ref="K3824:L3824"/>
    <mergeCell ref="E3079:F3079"/>
    <mergeCell ref="G385:H385"/>
    <mergeCell ref="E3631:F3631"/>
    <mergeCell ref="G2634:H2634"/>
    <mergeCell ref="G2628:H2628"/>
    <mergeCell ref="I3328:J3328"/>
    <mergeCell ref="I1631:J1631"/>
    <mergeCell ref="E1083:F1083"/>
    <mergeCell ref="G2171:H2171"/>
    <mergeCell ref="G2845:H2845"/>
    <mergeCell ref="B3152:D3155"/>
    <mergeCell ref="I1848:J1848"/>
    <mergeCell ref="B917:D917"/>
    <mergeCell ref="E1098:F1098"/>
    <mergeCell ref="I1543:J1543"/>
    <mergeCell ref="I2148:J2148"/>
    <mergeCell ref="K3851:L3851"/>
    <mergeCell ref="B1217:D1217"/>
    <mergeCell ref="K1724:L1724"/>
    <mergeCell ref="B187:D187"/>
    <mergeCell ref="B1062:D1065"/>
    <mergeCell ref="G559:H559"/>
    <mergeCell ref="E3315:F3315"/>
    <mergeCell ref="B3677:D3677"/>
    <mergeCell ref="G2861:H2861"/>
    <mergeCell ref="E794:F794"/>
    <mergeCell ref="E3684:F3684"/>
    <mergeCell ref="E1399:F1399"/>
    <mergeCell ref="E3221:F3221"/>
    <mergeCell ref="G3161:H3161"/>
    <mergeCell ref="G560:H560"/>
    <mergeCell ref="B446:D449"/>
    <mergeCell ref="G3319:H3319"/>
    <mergeCell ref="B3061:D3061"/>
    <mergeCell ref="G771:H771"/>
    <mergeCell ref="G3014:H3014"/>
    <mergeCell ref="B3452:D3455"/>
    <mergeCell ref="M3812:N3812"/>
    <mergeCell ref="B3687:D3687"/>
    <mergeCell ref="I3079:J3079"/>
    <mergeCell ref="K3779:L3779"/>
    <mergeCell ref="G3619:H3619"/>
    <mergeCell ref="I2622:J2622"/>
    <mergeCell ref="E747:Q747"/>
    <mergeCell ref="B3361:D3361"/>
    <mergeCell ref="G1071:H1071"/>
    <mergeCell ref="K3862:L3862"/>
    <mergeCell ref="G3314:H3314"/>
    <mergeCell ref="B3752:D3755"/>
    <mergeCell ref="E1152:F1152"/>
    <mergeCell ref="G155:H155"/>
    <mergeCell ref="G130:H130"/>
    <mergeCell ref="B3661:D3661"/>
    <mergeCell ref="M3628:N3628"/>
    <mergeCell ref="O2631:P2631"/>
    <mergeCell ref="B961:D961"/>
    <mergeCell ref="M3845:N3845"/>
    <mergeCell ref="O3872:P3872"/>
    <mergeCell ref="E1452:F1452"/>
    <mergeCell ref="M3839:N3839"/>
    <mergeCell ref="G455:H455"/>
    <mergeCell ref="E3695:F3695"/>
    <mergeCell ref="M1843:N1843"/>
    <mergeCell ref="E317:Q317"/>
    <mergeCell ref="E2215:F2215"/>
    <mergeCell ref="G1218:H1218"/>
    <mergeCell ref="G2909:H2909"/>
    <mergeCell ref="G1212:H1212"/>
    <mergeCell ref="E1752:F1752"/>
    <mergeCell ref="G3461:H3461"/>
    <mergeCell ref="G755:H755"/>
    <mergeCell ref="I2464:J2464"/>
    <mergeCell ref="G2998:H2998"/>
    <mergeCell ref="G913:H913"/>
    <mergeCell ref="B3721:D3721"/>
    <mergeCell ref="G3672:H3672"/>
    <mergeCell ref="G3215:H3215"/>
    <mergeCell ref="G3209:H3209"/>
    <mergeCell ref="G3761:H3761"/>
    <mergeCell ref="E337:Q337"/>
    <mergeCell ref="Q982:Q985"/>
    <mergeCell ref="G1213:H1213"/>
    <mergeCell ref="E1349:F1349"/>
    <mergeCell ref="G1115:H1115"/>
    <mergeCell ref="G3383:H3383"/>
    <mergeCell ref="E1805:F1805"/>
    <mergeCell ref="B3402:D3405"/>
    <mergeCell ref="O3774:P3774"/>
    <mergeCell ref="G3683:H3683"/>
    <mergeCell ref="G3814:H3814"/>
    <mergeCell ref="G1529:H1529"/>
    <mergeCell ref="B3702:D3705"/>
    <mergeCell ref="Q2282:Q2285"/>
    <mergeCell ref="B2377:D2377"/>
    <mergeCell ref="G3509:H3509"/>
    <mergeCell ref="I1358:J1358"/>
    <mergeCell ref="G1898:H1898"/>
    <mergeCell ref="O3828:P3828"/>
    <mergeCell ref="Q2582:Q2585"/>
    <mergeCell ref="E1954:F1954"/>
    <mergeCell ref="I3749:J3749"/>
    <mergeCell ref="I3355:J3355"/>
    <mergeCell ref="G2198:H2198"/>
    <mergeCell ref="I1201:J1201"/>
    <mergeCell ref="E2165:F2165"/>
    <mergeCell ref="E11:F11"/>
    <mergeCell ref="G3411:H3411"/>
    <mergeCell ref="E2279:F2279"/>
    <mergeCell ref="E169:F169"/>
    <mergeCell ref="G1282:H1282"/>
    <mergeCell ref="O3669:P3669"/>
    <mergeCell ref="E2465:F2465"/>
    <mergeCell ref="G3711:H3711"/>
    <mergeCell ref="E2579:F2579"/>
    <mergeCell ref="E469:F469"/>
    <mergeCell ref="G1582:H1582"/>
    <mergeCell ref="O1859:P1859"/>
    <mergeCell ref="E2122:F2122"/>
    <mergeCell ref="K3421:L3421"/>
    <mergeCell ref="O3664:P3664"/>
    <mergeCell ref="I1348:J1348"/>
    <mergeCell ref="G1882:H1882"/>
    <mergeCell ref="E1849:F1849"/>
    <mergeCell ref="B2757:D2757"/>
    <mergeCell ref="I3802:J3802"/>
    <mergeCell ref="I1229:J1229"/>
    <mergeCell ref="E64:F64"/>
    <mergeCell ref="E153:F153"/>
    <mergeCell ref="E364:F364"/>
    <mergeCell ref="K3432:L3432"/>
    <mergeCell ref="G1311:H1311"/>
    <mergeCell ref="E1497:Q1497"/>
    <mergeCell ref="G2242:H2242"/>
    <mergeCell ref="G1305:H1305"/>
    <mergeCell ref="I1245:J1245"/>
    <mergeCell ref="B1612:D1615"/>
    <mergeCell ref="G2398:H2398"/>
    <mergeCell ref="B2441:D2441"/>
    <mergeCell ref="E2938:F2938"/>
    <mergeCell ref="K3563:L3563"/>
    <mergeCell ref="B290:D293"/>
    <mergeCell ref="E1797:Q1797"/>
    <mergeCell ref="B2747:D2747"/>
    <mergeCell ref="I3813:J3813"/>
    <mergeCell ref="E3265:F3265"/>
    <mergeCell ref="E75:F75"/>
    <mergeCell ref="K3579:L3579"/>
    <mergeCell ref="E2318:F2318"/>
    <mergeCell ref="E838:F838"/>
    <mergeCell ref="K3765:L3765"/>
    <mergeCell ref="E3081:F3081"/>
    <mergeCell ref="G2084:H2084"/>
    <mergeCell ref="E3292:F3292"/>
    <mergeCell ref="G2295:H2295"/>
    <mergeCell ref="B2602:D2605"/>
    <mergeCell ref="I1298:J1298"/>
    <mergeCell ref="E744:F744"/>
    <mergeCell ref="G299:H299"/>
    <mergeCell ref="E833:F833"/>
    <mergeCell ref="I1598:J1598"/>
    <mergeCell ref="E3135:F3135"/>
    <mergeCell ref="I3841:J3841"/>
    <mergeCell ref="E3293:F3293"/>
    <mergeCell ref="G599:H599"/>
    <mergeCell ref="E1164:F1164"/>
    <mergeCell ref="I1299:J1299"/>
    <mergeCell ref="E3249:F3249"/>
    <mergeCell ref="I1293:J1293"/>
    <mergeCell ref="B3127:D3127"/>
    <mergeCell ref="E891:F891"/>
    <mergeCell ref="B812:D815"/>
    <mergeCell ref="B3427:D3427"/>
    <mergeCell ref="E2372:F2372"/>
    <mergeCell ref="E1191:F1191"/>
    <mergeCell ref="G221:H221"/>
    <mergeCell ref="M2605:N2605"/>
    <mergeCell ref="E3434:F3434"/>
    <mergeCell ref="B3727:D3727"/>
    <mergeCell ref="B354:D357"/>
    <mergeCell ref="E1867:Q1867"/>
    <mergeCell ref="B2811:D2811"/>
    <mergeCell ref="G521:H521"/>
    <mergeCell ref="E1192:F1192"/>
    <mergeCell ref="B1331:D1331"/>
    <mergeCell ref="G2438:H2438"/>
    <mergeCell ref="M3693:N3693"/>
    <mergeCell ref="G2432:H2432"/>
    <mergeCell ref="G821:H821"/>
    <mergeCell ref="K1533:L1533"/>
    <mergeCell ref="K3829:L3829"/>
    <mergeCell ref="K1744:L1744"/>
    <mergeCell ref="G3395:H3395"/>
    <mergeCell ref="E3362:F3362"/>
    <mergeCell ref="K3655:L3655"/>
    <mergeCell ref="M3595:N3595"/>
    <mergeCell ref="O2598:P2598"/>
    <mergeCell ref="G205:H205"/>
    <mergeCell ref="E3662:F3662"/>
    <mergeCell ref="E1965:F1965"/>
    <mergeCell ref="G968:H968"/>
    <mergeCell ref="E3793:F3793"/>
    <mergeCell ref="G549:H549"/>
    <mergeCell ref="B1012:D1015"/>
    <mergeCell ref="G663:H663"/>
    <mergeCell ref="E1203:F1203"/>
    <mergeCell ref="G3422:H3422"/>
    <mergeCell ref="G1312:H1312"/>
    <mergeCell ref="I2425:J2425"/>
    <mergeCell ref="K3671:L3671"/>
    <mergeCell ref="G3123:H3123"/>
    <mergeCell ref="B1312:D1315"/>
    <mergeCell ref="G963:H963"/>
    <mergeCell ref="B1711:D1711"/>
    <mergeCell ref="E2547:Q2547"/>
    <mergeCell ref="G3423:H3423"/>
    <mergeCell ref="E1067:Q1067"/>
    <mergeCell ref="E1261:F1261"/>
    <mergeCell ref="B2011:D2011"/>
    <mergeCell ref="I3488:J3488"/>
    <mergeCell ref="E3504:F3504"/>
    <mergeCell ref="E2018:F2018"/>
    <mergeCell ref="G1021:H1021"/>
    <mergeCell ref="E1561:F1561"/>
    <mergeCell ref="B2311:D2311"/>
    <mergeCell ref="M3432:N3432"/>
    <mergeCell ref="E3804:F3804"/>
    <mergeCell ref="Q1732:Q1735"/>
    <mergeCell ref="M3643:N3643"/>
    <mergeCell ref="E3499:F3499"/>
    <mergeCell ref="G1321:H1321"/>
    <mergeCell ref="G1348:H1348"/>
    <mergeCell ref="E1861:F1861"/>
    <mergeCell ref="E1888:F1888"/>
    <mergeCell ref="G3564:H3564"/>
    <mergeCell ref="G1479:H1479"/>
    <mergeCell ref="K3699:L3699"/>
    <mergeCell ref="E2019:F2019"/>
    <mergeCell ref="M3732:N3732"/>
    <mergeCell ref="Q2032:Q2035"/>
    <mergeCell ref="G3781:H3781"/>
    <mergeCell ref="G1648:H1648"/>
    <mergeCell ref="E2319:F2319"/>
    <mergeCell ref="I2894:J2894"/>
    <mergeCell ref="O3709:P3709"/>
    <mergeCell ref="I2448:J2448"/>
    <mergeCell ref="Q2332:Q2335"/>
    <mergeCell ref="G3565:H3565"/>
    <mergeCell ref="I3411:J3411"/>
    <mergeCell ref="M1849:N1849"/>
    <mergeCell ref="B1581:D1581"/>
    <mergeCell ref="E2335:F2335"/>
    <mergeCell ref="E1941:F1941"/>
    <mergeCell ref="G3792:H3792"/>
    <mergeCell ref="B1881:D1881"/>
    <mergeCell ref="E131:F131"/>
    <mergeCell ref="G1219:H1219"/>
    <mergeCell ref="M2632:N2632"/>
    <mergeCell ref="E3004:F3004"/>
    <mergeCell ref="B2181:D2181"/>
    <mergeCell ref="E3304:F3304"/>
    <mergeCell ref="B265:D265"/>
    <mergeCell ref="E2388:F2388"/>
    <mergeCell ref="E2363:F2363"/>
    <mergeCell ref="E2083:F2083"/>
    <mergeCell ref="G1061:H1061"/>
    <mergeCell ref="E2732:F2732"/>
    <mergeCell ref="G2148:H2148"/>
    <mergeCell ref="E2688:F2688"/>
    <mergeCell ref="E115:F115"/>
    <mergeCell ref="G3515:H3515"/>
    <mergeCell ref="E2383:F2383"/>
    <mergeCell ref="O3773:P3773"/>
    <mergeCell ref="G1361:H1361"/>
    <mergeCell ref="G2481:H2481"/>
    <mergeCell ref="G2448:H2448"/>
    <mergeCell ref="K498:L498"/>
    <mergeCell ref="G2035:H2035"/>
    <mergeCell ref="E903:F903"/>
    <mergeCell ref="B2342:D2345"/>
    <mergeCell ref="E2988:F2988"/>
    <mergeCell ref="Q3622:Q3625"/>
    <mergeCell ref="B107:D107"/>
    <mergeCell ref="G2149:H2149"/>
    <mergeCell ref="G3815:H3815"/>
    <mergeCell ref="I2818:J2818"/>
    <mergeCell ref="B2561:D2561"/>
    <mergeCell ref="I3581:J3581"/>
    <mergeCell ref="E200:F200"/>
    <mergeCell ref="G2449:H2449"/>
    <mergeCell ref="E93:Q93"/>
    <mergeCell ref="E2443:F2443"/>
    <mergeCell ref="K3698:L3698"/>
    <mergeCell ref="B2867:D2867"/>
    <mergeCell ref="E2743:F2743"/>
    <mergeCell ref="E1263:F1263"/>
    <mergeCell ref="G266:H266"/>
    <mergeCell ref="G2509:H2509"/>
    <mergeCell ref="G2503:H2503"/>
    <mergeCell ref="E3043:F3043"/>
    <mergeCell ref="E958:F958"/>
    <mergeCell ref="B1097:D1097"/>
    <mergeCell ref="B2877:D2877"/>
    <mergeCell ref="E3831:F3831"/>
    <mergeCell ref="E3374:F3374"/>
    <mergeCell ref="E1258:F1258"/>
    <mergeCell ref="B1397:D1397"/>
    <mergeCell ref="I1349:J1349"/>
    <mergeCell ref="E184:F184"/>
    <mergeCell ref="E342:F342"/>
    <mergeCell ref="O1732:P1732"/>
    <mergeCell ref="G3134:H3134"/>
    <mergeCell ref="B394:D397"/>
    <mergeCell ref="E3215:F3215"/>
    <mergeCell ref="E642:F642"/>
    <mergeCell ref="G3434:H3434"/>
    <mergeCell ref="E3401:F3401"/>
    <mergeCell ref="G1888:H1888"/>
    <mergeCell ref="K3683:L3683"/>
    <mergeCell ref="E3515:F3515"/>
    <mergeCell ref="Q3572:Q3575"/>
    <mergeCell ref="G2099:H2099"/>
    <mergeCell ref="E942:F942"/>
    <mergeCell ref="I1648:J1648"/>
    <mergeCell ref="E3701:F3701"/>
    <mergeCell ref="G2188:H2188"/>
    <mergeCell ref="G103:H103"/>
    <mergeCell ref="G2862:H2862"/>
    <mergeCell ref="I1865:J1865"/>
    <mergeCell ref="E3402:F3402"/>
    <mergeCell ref="Q3872:Q3875"/>
    <mergeCell ref="G2399:H2399"/>
    <mergeCell ref="I3645:J3645"/>
    <mergeCell ref="G3162:H3162"/>
    <mergeCell ref="K3868:L3868"/>
    <mergeCell ref="B2931:D2931"/>
    <mergeCell ref="K3411:L3411"/>
    <mergeCell ref="B777:D777"/>
    <mergeCell ref="E3412:F3412"/>
    <mergeCell ref="K3711:L3711"/>
    <mergeCell ref="E3543:F3543"/>
    <mergeCell ref="G2573:H2573"/>
    <mergeCell ref="M1718:N1718"/>
    <mergeCell ref="E3238:F3238"/>
    <mergeCell ref="G630:H630"/>
    <mergeCell ref="M3715:N3715"/>
    <mergeCell ref="E3544:F3544"/>
    <mergeCell ref="B1461:D1461"/>
    <mergeCell ref="E3538:F3538"/>
    <mergeCell ref="Q1472:Q1475"/>
    <mergeCell ref="G3084:H3084"/>
    <mergeCell ref="E2297:Q2297"/>
    <mergeCell ref="B3522:D3525"/>
    <mergeCell ref="I2633:J2633"/>
    <mergeCell ref="G3173:H3173"/>
    <mergeCell ref="G1088:H1088"/>
    <mergeCell ref="E817:Q817"/>
    <mergeCell ref="E1011:F1011"/>
    <mergeCell ref="G3384:H3384"/>
    <mergeCell ref="B3822:D3825"/>
    <mergeCell ref="K3633:L3633"/>
    <mergeCell ref="E1117:Q1117"/>
    <mergeCell ref="I2634:J2634"/>
    <mergeCell ref="E1469:F1469"/>
    <mergeCell ref="G472:H472"/>
    <mergeCell ref="Q1482:Q1485"/>
    <mergeCell ref="E3771:F3771"/>
    <mergeCell ref="K1848:L1848"/>
    <mergeCell ref="E1769:F1769"/>
    <mergeCell ref="G772:H772"/>
    <mergeCell ref="K2611:L2611"/>
    <mergeCell ref="M3699:N3699"/>
    <mergeCell ref="B660:D663"/>
    <mergeCell ref="G3015:H3015"/>
    <mergeCell ref="G3689:H3689"/>
    <mergeCell ref="M3851:N3851"/>
    <mergeCell ref="E2532:F2532"/>
    <mergeCell ref="G1072:H1072"/>
    <mergeCell ref="G3315:H3315"/>
    <mergeCell ref="I2861:J2861"/>
    <mergeCell ref="G3684:H3684"/>
    <mergeCell ref="K2621:L2621"/>
    <mergeCell ref="E2154:F2154"/>
    <mergeCell ref="M3779:N3779"/>
    <mergeCell ref="K2622:L2622"/>
    <mergeCell ref="E2454:F2454"/>
    <mergeCell ref="B1631:D1631"/>
    <mergeCell ref="O1848:P1848"/>
    <mergeCell ref="B3262:D3265"/>
    <mergeCell ref="G2214:H2214"/>
    <mergeCell ref="E2754:F2754"/>
    <mergeCell ref="E669:F669"/>
    <mergeCell ref="O3628:P3628"/>
    <mergeCell ref="G1915:H1915"/>
    <mergeCell ref="E2455:F2455"/>
    <mergeCell ref="I1523:J1523"/>
    <mergeCell ref="O1843:P1843"/>
    <mergeCell ref="G2215:H2215"/>
    <mergeCell ref="I1218:J1218"/>
    <mergeCell ref="E2182:F2182"/>
    <mergeCell ref="G1185:H1185"/>
    <mergeCell ref="E2138:F2138"/>
    <mergeCell ref="E53:F53"/>
    <mergeCell ref="K2464:L2464"/>
    <mergeCell ref="I3672:J3672"/>
    <mergeCell ref="G2515:H2515"/>
    <mergeCell ref="M3763:N3763"/>
    <mergeCell ref="I1518:J1518"/>
    <mergeCell ref="E2482:F2482"/>
    <mergeCell ref="G1485:H1485"/>
    <mergeCell ref="E353:F353"/>
    <mergeCell ref="O3855:P3855"/>
    <mergeCell ref="B73:D73"/>
    <mergeCell ref="G1599:H1599"/>
    <mergeCell ref="E2133:F2133"/>
    <mergeCell ref="E48:F48"/>
    <mergeCell ref="Q67:Q70"/>
    <mergeCell ref="E2782:F2782"/>
    <mergeCell ref="E653:F653"/>
    <mergeCell ref="I788:J788"/>
    <mergeCell ref="Q3372:Q3375"/>
    <mergeCell ref="B379:D379"/>
    <mergeCell ref="I3031:J3031"/>
    <mergeCell ref="G3571:H3571"/>
    <mergeCell ref="E2439:F2439"/>
    <mergeCell ref="O3829:P3829"/>
    <mergeCell ref="O1744:P1744"/>
    <mergeCell ref="O1738:P1738"/>
    <mergeCell ref="E3113:F3113"/>
    <mergeCell ref="I3688:J3688"/>
    <mergeCell ref="I3819:J3819"/>
    <mergeCell ref="E1367:Q1367"/>
    <mergeCell ref="B2317:D2317"/>
    <mergeCell ref="E1667:Q1667"/>
    <mergeCell ref="B2617:D2617"/>
    <mergeCell ref="I3662:J3662"/>
    <mergeCell ref="E1787:Q1787"/>
    <mergeCell ref="I1571:J1571"/>
    <mergeCell ref="E250:F250"/>
    <mergeCell ref="I3814:J3814"/>
    <mergeCell ref="E381:F381"/>
    <mergeCell ref="E2493:F2493"/>
    <mergeCell ref="K3754:L3754"/>
    <mergeCell ref="E3281:F3281"/>
    <mergeCell ref="G2284:H2284"/>
    <mergeCell ref="G2259:H2259"/>
    <mergeCell ref="B847:D847"/>
    <mergeCell ref="E251:F251"/>
    <mergeCell ref="K3749:L3749"/>
    <mergeCell ref="E3581:F3581"/>
    <mergeCell ref="E3124:F3124"/>
    <mergeCell ref="G2165:H2165"/>
    <mergeCell ref="I1168:J1168"/>
    <mergeCell ref="E1008:F1008"/>
    <mergeCell ref="G11:H11"/>
    <mergeCell ref="E92:F92"/>
    <mergeCell ref="G2884:H2884"/>
    <mergeCell ref="G799:H799"/>
    <mergeCell ref="E3582:F3582"/>
    <mergeCell ref="B543:D543"/>
    <mergeCell ref="I3711:J3711"/>
    <mergeCell ref="E2552:F2552"/>
    <mergeCell ref="G1099:H1099"/>
    <mergeCell ref="E3309:F3309"/>
    <mergeCell ref="G2312:H2312"/>
    <mergeCell ref="I1315:J1315"/>
    <mergeCell ref="E2852:F2852"/>
    <mergeCell ref="E2389:F2389"/>
    <mergeCell ref="K1534:L1534"/>
    <mergeCell ref="K3802:L3802"/>
    <mergeCell ref="E393:F393"/>
    <mergeCell ref="E3609:F3609"/>
    <mergeCell ref="G2612:H2612"/>
    <mergeCell ref="I1615:J1615"/>
    <mergeCell ref="E3152:F3152"/>
    <mergeCell ref="G2155:H2155"/>
    <mergeCell ref="I3858:J3858"/>
    <mergeCell ref="Q3742:Q3745"/>
    <mergeCell ref="K2861:L2861"/>
    <mergeCell ref="G153:H153"/>
    <mergeCell ref="B901:D901"/>
    <mergeCell ref="E1737:Q1737"/>
    <mergeCell ref="I2073:J2073"/>
    <mergeCell ref="G2613:H2613"/>
    <mergeCell ref="M3868:N3868"/>
    <mergeCell ref="B1201:D1201"/>
    <mergeCell ref="E2694:F2694"/>
    <mergeCell ref="E2037:Q2037"/>
    <mergeCell ref="B1501:D1501"/>
    <mergeCell ref="E2994:F2994"/>
    <mergeCell ref="Q922:Q925"/>
    <mergeCell ref="E3205:F3205"/>
    <mergeCell ref="E1078:F1078"/>
    <mergeCell ref="E3294:F3294"/>
    <mergeCell ref="E1209:F1209"/>
    <mergeCell ref="O2599:P2599"/>
    <mergeCell ref="Q1222:Q1225"/>
    <mergeCell ref="M3579:N3579"/>
    <mergeCell ref="E3505:F3505"/>
    <mergeCell ref="G2535:H2535"/>
    <mergeCell ref="G838:H838"/>
    <mergeCell ref="B208:D211"/>
    <mergeCell ref="E1378:F1378"/>
    <mergeCell ref="I2084:J2084"/>
    <mergeCell ref="Q1522:Q1525"/>
    <mergeCell ref="G1049:H1049"/>
    <mergeCell ref="G1601:H1601"/>
    <mergeCell ref="E1219:F1219"/>
    <mergeCell ref="B3797:D3797"/>
    <mergeCell ref="I2601:J2601"/>
    <mergeCell ref="E3521:F3521"/>
    <mergeCell ref="E3679:F3679"/>
    <mergeCell ref="K3841:L3841"/>
    <mergeCell ref="Q3692:Q3695"/>
    <mergeCell ref="E1131:F1131"/>
    <mergeCell ref="M3632:N3632"/>
    <mergeCell ref="E409:Q409"/>
    <mergeCell ref="I2442:J2442"/>
    <mergeCell ref="G2982:H2982"/>
    <mergeCell ref="E1431:F1431"/>
    <mergeCell ref="E3674:F3674"/>
    <mergeCell ref="G3739:H3739"/>
    <mergeCell ref="E2194:F2194"/>
    <mergeCell ref="Q122:Q125"/>
    <mergeCell ref="G1191:H1191"/>
    <mergeCell ref="I2443:J2443"/>
    <mergeCell ref="E1889:F1889"/>
    <mergeCell ref="G3651:H3651"/>
    <mergeCell ref="E3627:Q3627"/>
    <mergeCell ref="E3821:F3821"/>
    <mergeCell ref="B3742:D3745"/>
    <mergeCell ref="M1838:N1838"/>
    <mergeCell ref="E119:F119"/>
    <mergeCell ref="M1744:N1744"/>
    <mergeCell ref="B3841:D3841"/>
    <mergeCell ref="G1671:H1671"/>
    <mergeCell ref="G1665:H1665"/>
    <mergeCell ref="E2205:F2205"/>
    <mergeCell ref="Q2812:Q2815"/>
    <mergeCell ref="O3595:P3595"/>
    <mergeCell ref="G185:H185"/>
    <mergeCell ref="E719:F719"/>
    <mergeCell ref="G3662:H3662"/>
    <mergeCell ref="I968:J968"/>
    <mergeCell ref="E2505:F2505"/>
    <mergeCell ref="G1508:H1508"/>
    <mergeCell ref="Q3112:Q3115"/>
    <mergeCell ref="G3793:H3793"/>
    <mergeCell ref="I1642:J1642"/>
    <mergeCell ref="G2182:H2182"/>
    <mergeCell ref="B1552:D1555"/>
    <mergeCell ref="B2381:D2381"/>
    <mergeCell ref="I3428:J3428"/>
    <mergeCell ref="E3217:Q3217"/>
    <mergeCell ref="I3422:J3422"/>
    <mergeCell ref="Q3862:Q3865"/>
    <mergeCell ref="E147:F147"/>
    <mergeCell ref="Q280:Q283"/>
    <mergeCell ref="I3728:J3728"/>
    <mergeCell ref="E2563:F2563"/>
    <mergeCell ref="E2538:F2538"/>
    <mergeCell ref="M1728:N1728"/>
    <mergeCell ref="G1541:H1541"/>
    <mergeCell ref="B1767:D1767"/>
    <mergeCell ref="G3809:H3809"/>
    <mergeCell ref="E2258:F2258"/>
    <mergeCell ref="Q580:Q583"/>
    <mergeCell ref="G1261:H1261"/>
    <mergeCell ref="E104:F104"/>
    <mergeCell ref="E2863:F2863"/>
    <mergeCell ref="E778:F778"/>
    <mergeCell ref="I3569:J3569"/>
    <mergeCell ref="B2067:D2067"/>
    <mergeCell ref="E3021:F3021"/>
    <mergeCell ref="E2558:F2558"/>
    <mergeCell ref="G1561:H1561"/>
    <mergeCell ref="B193:D193"/>
    <mergeCell ref="G3804:H3804"/>
    <mergeCell ref="E3321:F3321"/>
    <mergeCell ref="I3412:J3412"/>
    <mergeCell ref="K2453:L2453"/>
    <mergeCell ref="I1321:J1321"/>
    <mergeCell ref="I1022:J1022"/>
    <mergeCell ref="I3781:J3781"/>
    <mergeCell ref="E489:F489"/>
    <mergeCell ref="K1719:L1719"/>
    <mergeCell ref="E2705:F2705"/>
    <mergeCell ref="G1289:H1289"/>
    <mergeCell ref="E2891:F2891"/>
    <mergeCell ref="G224:H224"/>
    <mergeCell ref="E789:F789"/>
    <mergeCell ref="G2052:H2052"/>
    <mergeCell ref="E3005:F3005"/>
    <mergeCell ref="Q3062:Q3065"/>
    <mergeCell ref="G1589:H1589"/>
    <mergeCell ref="Q3182:Q3185"/>
    <mergeCell ref="B183:D183"/>
    <mergeCell ref="O1874:P1874"/>
    <mergeCell ref="O1849:P1849"/>
    <mergeCell ref="B177:D177"/>
    <mergeCell ref="G2221:H2221"/>
    <mergeCell ref="E1089:F1089"/>
    <mergeCell ref="E59:F59"/>
    <mergeCell ref="B2121:D2121"/>
    <mergeCell ref="I2469:J2469"/>
    <mergeCell ref="G3009:H3009"/>
    <mergeCell ref="I3792:J3792"/>
    <mergeCell ref="E2602:F2602"/>
    <mergeCell ref="E517:F517"/>
    <mergeCell ref="G3309:H3309"/>
    <mergeCell ref="K3558:L3558"/>
    <mergeCell ref="G277:H277"/>
    <mergeCell ref="G2063:H2063"/>
    <mergeCell ref="K3858:L3858"/>
    <mergeCell ref="E3271:F3271"/>
    <mergeCell ref="B496:D499"/>
    <mergeCell ref="E1487:Q1487"/>
    <mergeCell ref="E3385:F3385"/>
    <mergeCell ref="G2388:H2388"/>
    <mergeCell ref="G2363:H2363"/>
    <mergeCell ref="B3111:D3111"/>
    <mergeCell ref="O2621:P2621"/>
    <mergeCell ref="E7:Q7"/>
    <mergeCell ref="B280:D283"/>
    <mergeCell ref="I2154:J2154"/>
    <mergeCell ref="B3012:D3015"/>
    <mergeCell ref="E3685:F3685"/>
    <mergeCell ref="I1735:J1735"/>
    <mergeCell ref="B3411:D3411"/>
    <mergeCell ref="E659:F659"/>
    <mergeCell ref="B580:D583"/>
    <mergeCell ref="G3451:H3451"/>
    <mergeCell ref="Q672:Q675"/>
    <mergeCell ref="I2454:J2454"/>
    <mergeCell ref="M498:N498"/>
    <mergeCell ref="B3711:D3711"/>
    <mergeCell ref="E2955:F2955"/>
    <mergeCell ref="O133:P133"/>
    <mergeCell ref="E959:F959"/>
    <mergeCell ref="E3718:F3718"/>
    <mergeCell ref="E2477:Q2477"/>
    <mergeCell ref="E3419:F3419"/>
    <mergeCell ref="G200:H200"/>
    <mergeCell ref="E3413:F3413"/>
    <mergeCell ref="G719:H719"/>
    <mergeCell ref="E1259:F1259"/>
    <mergeCell ref="E60:Q60"/>
    <mergeCell ref="G805:H805"/>
    <mergeCell ref="G3179:H3179"/>
    <mergeCell ref="B3092:D3095"/>
    <mergeCell ref="E1171:F1171"/>
    <mergeCell ref="G589:H589"/>
    <mergeCell ref="I2814:J2814"/>
    <mergeCell ref="M3672:N3672"/>
    <mergeCell ref="B3547:D3547"/>
    <mergeCell ref="I2482:J2482"/>
    <mergeCell ref="B3392:D3395"/>
    <mergeCell ref="K1512:L1512"/>
    <mergeCell ref="E3429:F3429"/>
    <mergeCell ref="E1344:F1344"/>
    <mergeCell ref="I2809:J2809"/>
    <mergeCell ref="E1644:F1644"/>
    <mergeCell ref="K3634:L3634"/>
    <mergeCell ref="E1181:F1181"/>
    <mergeCell ref="G184:H184"/>
    <mergeCell ref="E3424:F3424"/>
    <mergeCell ref="E1339:F1339"/>
    <mergeCell ref="M3688:N3688"/>
    <mergeCell ref="G342:H342"/>
    <mergeCell ref="E71:Q71"/>
    <mergeCell ref="E1944:F1944"/>
    <mergeCell ref="B3082:D3085"/>
    <mergeCell ref="G1105:H1105"/>
    <mergeCell ref="I2193:J2193"/>
    <mergeCell ref="B1412:D1415"/>
    <mergeCell ref="E1645:F1645"/>
    <mergeCell ref="E1639:F1639"/>
    <mergeCell ref="G3864:H3864"/>
    <mergeCell ref="G642:H642"/>
    <mergeCell ref="E3077:Q3077"/>
    <mergeCell ref="G3401:H3401"/>
    <mergeCell ref="B1712:D1715"/>
    <mergeCell ref="E1328:F1328"/>
    <mergeCell ref="E3377:Q3377"/>
    <mergeCell ref="E3571:F3571"/>
    <mergeCell ref="G3701:H3701"/>
    <mergeCell ref="I2862:J2862"/>
    <mergeCell ref="E3788:F3788"/>
    <mergeCell ref="K1865:L1865"/>
    <mergeCell ref="G1705:H1705"/>
    <mergeCell ref="E3483:F3483"/>
    <mergeCell ref="G1332:H1332"/>
    <mergeCell ref="O497:P497"/>
    <mergeCell ref="E175:F175"/>
    <mergeCell ref="E1323:F1323"/>
    <mergeCell ref="G975:H975"/>
    <mergeCell ref="M3411:N3411"/>
    <mergeCell ref="Q2562:Q2565"/>
    <mergeCell ref="E3783:F3783"/>
    <mergeCell ref="G1632:H1632"/>
    <mergeCell ref="B1002:D1005"/>
    <mergeCell ref="E2172:F2172"/>
    <mergeCell ref="G3848:H3848"/>
    <mergeCell ref="E2303:F2303"/>
    <mergeCell ref="G1721:H1721"/>
    <mergeCell ref="B3617:D3617"/>
    <mergeCell ref="G3412:H3412"/>
    <mergeCell ref="M3711:N3711"/>
    <mergeCell ref="E170:F170"/>
    <mergeCell ref="E1187:Q1187"/>
    <mergeCell ref="B2137:D2137"/>
    <mergeCell ref="B1302:D1305"/>
    <mergeCell ref="B3762:D3765"/>
    <mergeCell ref="E2298:F2298"/>
    <mergeCell ref="B2437:D2437"/>
    <mergeCell ref="I3609:J3609"/>
    <mergeCell ref="E2471:F2471"/>
    <mergeCell ref="G1474:H1474"/>
    <mergeCell ref="M1853:N1853"/>
    <mergeCell ref="E2771:F2771"/>
    <mergeCell ref="G1774:H1774"/>
    <mergeCell ref="E2314:F2314"/>
    <mergeCell ref="G1355:H1355"/>
    <mergeCell ref="G1469:H1469"/>
    <mergeCell ref="E828:F828"/>
    <mergeCell ref="E3071:F3071"/>
    <mergeCell ref="G3771:H3771"/>
    <mergeCell ref="G2074:H2074"/>
    <mergeCell ref="G1655:H1655"/>
    <mergeCell ref="I1235:J1235"/>
    <mergeCell ref="E2772:F2772"/>
    <mergeCell ref="G1775:H1775"/>
    <mergeCell ref="B243:D243"/>
    <mergeCell ref="E1742:F1742"/>
    <mergeCell ref="G1769:H1769"/>
    <mergeCell ref="B363:D363"/>
    <mergeCell ref="E2983:F2983"/>
    <mergeCell ref="I3074:J3074"/>
    <mergeCell ref="I3689:J3689"/>
    <mergeCell ref="I1535:J1535"/>
    <mergeCell ref="E2042:F2042"/>
    <mergeCell ref="B2817:D2817"/>
    <mergeCell ref="I1835:J1835"/>
    <mergeCell ref="E539:F539"/>
    <mergeCell ref="G1802:H1802"/>
    <mergeCell ref="E2342:F2342"/>
    <mergeCell ref="I805:J805"/>
    <mergeCell ref="E257:F257"/>
    <mergeCell ref="Q2932:Q2935"/>
    <mergeCell ref="K3755:L3755"/>
    <mergeCell ref="Q384:Q387"/>
    <mergeCell ref="O1755:P1755"/>
    <mergeCell ref="B1871:D1871"/>
    <mergeCell ref="E1557:Q1557"/>
    <mergeCell ref="G2433:H2433"/>
    <mergeCell ref="E882:F882"/>
    <mergeCell ref="E3125:F3125"/>
    <mergeCell ref="E267:F267"/>
    <mergeCell ref="E425:F425"/>
    <mergeCell ref="Q112:Q115"/>
    <mergeCell ref="G2428:H2428"/>
    <mergeCell ref="K1523:L1523"/>
    <mergeCell ref="I1604:J1604"/>
    <mergeCell ref="E3141:F3141"/>
    <mergeCell ref="E2722:F2722"/>
    <mergeCell ref="B2861:D2861"/>
    <mergeCell ref="Q3312:Q3315"/>
    <mergeCell ref="G239:H239"/>
    <mergeCell ref="Q1832:Q1835"/>
    <mergeCell ref="B2687:D2687"/>
    <mergeCell ref="E3441:F3441"/>
    <mergeCell ref="G2482:H2482"/>
    <mergeCell ref="M3743:N3743"/>
    <mergeCell ref="G353:H353"/>
    <mergeCell ref="B3161:D3161"/>
    <mergeCell ref="Q3612:Q3615"/>
    <mergeCell ref="B771:D771"/>
    <mergeCell ref="B2987:D2987"/>
    <mergeCell ref="G2782:H2782"/>
    <mergeCell ref="E626:F626"/>
    <mergeCell ref="E2869:F2869"/>
    <mergeCell ref="Q2882:Q2885"/>
    <mergeCell ref="E321:F321"/>
    <mergeCell ref="K3661:L3661"/>
    <mergeCell ref="G3113:H3113"/>
    <mergeCell ref="K3819:L3819"/>
    <mergeCell ref="E3194:F3194"/>
    <mergeCell ref="E3169:F3169"/>
    <mergeCell ref="G2172:H2172"/>
    <mergeCell ref="E621:F621"/>
    <mergeCell ref="Q792:Q795"/>
    <mergeCell ref="E3494:F3494"/>
    <mergeCell ref="B455:D455"/>
    <mergeCell ref="E1384:F1384"/>
    <mergeCell ref="G2472:H2472"/>
    <mergeCell ref="G387:H387"/>
    <mergeCell ref="E3469:F3469"/>
    <mergeCell ref="G381:H381"/>
    <mergeCell ref="E921:F921"/>
    <mergeCell ref="M3422:N3422"/>
    <mergeCell ref="E3794:F3794"/>
    <mergeCell ref="B3142:D3145"/>
    <mergeCell ref="B600:D603"/>
    <mergeCell ref="E3447:Q3447"/>
    <mergeCell ref="E1394:F1394"/>
    <mergeCell ref="E3222:F3222"/>
    <mergeCell ref="E1552:F1552"/>
    <mergeCell ref="G555:H555"/>
    <mergeCell ref="E3391:F3391"/>
    <mergeCell ref="E3528:F3528"/>
    <mergeCell ref="E3522:F3522"/>
    <mergeCell ref="B2832:D2835"/>
    <mergeCell ref="E1852:F1852"/>
    <mergeCell ref="G2552:H2552"/>
    <mergeCell ref="E1395:F1395"/>
    <mergeCell ref="M3782:N3782"/>
    <mergeCell ref="G3614:H3614"/>
    <mergeCell ref="E2827:Q2827"/>
    <mergeCell ref="E3822:F3822"/>
    <mergeCell ref="G2852:H2852"/>
    <mergeCell ref="G2983:H2983"/>
    <mergeCell ref="E3523:F3523"/>
    <mergeCell ref="G1372:H1372"/>
    <mergeCell ref="B742:D745"/>
    <mergeCell ref="B1571:D1571"/>
    <mergeCell ref="I3075:J3075"/>
    <mergeCell ref="E585:Q585"/>
    <mergeCell ref="G3615:H3615"/>
    <mergeCell ref="I2618:J2618"/>
    <mergeCell ref="G3609:H3609"/>
    <mergeCell ref="O3873:P3873"/>
    <mergeCell ref="I2612:J2612"/>
    <mergeCell ref="K135:L135"/>
    <mergeCell ref="B1042:D1045"/>
    <mergeCell ref="E1753:F1753"/>
    <mergeCell ref="G2999:H2999"/>
    <mergeCell ref="E3533:F3533"/>
    <mergeCell ref="E1448:F1448"/>
    <mergeCell ref="M3835:N3835"/>
    <mergeCell ref="B1587:D1587"/>
    <mergeCell ref="E2053:F2053"/>
    <mergeCell ref="E2211:F2211"/>
    <mergeCell ref="G3299:H3299"/>
    <mergeCell ref="B3212:D3215"/>
    <mergeCell ref="G1208:H1208"/>
    <mergeCell ref="B1931:D1931"/>
    <mergeCell ref="E1748:F1748"/>
    <mergeCell ref="G751:H751"/>
    <mergeCell ref="B1887:D1887"/>
    <mergeCell ref="I974:J974"/>
    <mergeCell ref="E2511:F2511"/>
    <mergeCell ref="G1514:H1514"/>
    <mergeCell ref="B3512:D3515"/>
    <mergeCell ref="B2231:D2231"/>
    <mergeCell ref="E2048:F2048"/>
    <mergeCell ref="G1051:H1051"/>
    <mergeCell ref="Q2682:Q2685"/>
    <mergeCell ref="G1209:H1209"/>
    <mergeCell ref="E2222:F2222"/>
    <mergeCell ref="E2433:F2433"/>
    <mergeCell ref="E279:F279"/>
    <mergeCell ref="G3679:H3679"/>
    <mergeCell ref="E2522:F2522"/>
    <mergeCell ref="E437:F437"/>
    <mergeCell ref="I3744:J3744"/>
    <mergeCell ref="G2199:H2199"/>
    <mergeCell ref="I1202:J1202"/>
    <mergeCell ref="E2733:F2733"/>
    <mergeCell ref="E1792:F1792"/>
    <mergeCell ref="B2567:D2567"/>
    <mergeCell ref="G2499:H2499"/>
    <mergeCell ref="I1502:J1502"/>
    <mergeCell ref="K499:L499"/>
    <mergeCell ref="I3745:J3745"/>
    <mergeCell ref="I3739:J3739"/>
    <mergeCell ref="G2194:H2194"/>
    <mergeCell ref="M1745:N1745"/>
    <mergeCell ref="B2632:D2635"/>
    <mergeCell ref="Q178:Q181"/>
    <mergeCell ref="Q134:Q137"/>
    <mergeCell ref="G1883:H1883"/>
    <mergeCell ref="K3722:L3722"/>
    <mergeCell ref="O3754:P3754"/>
    <mergeCell ref="E332:F332"/>
    <mergeCell ref="E307:F307"/>
    <mergeCell ref="E2575:F2575"/>
    <mergeCell ref="G1578:H1578"/>
    <mergeCell ref="B2301:D2301"/>
    <mergeCell ref="E1307:Q1307"/>
    <mergeCell ref="G3821:H3821"/>
    <mergeCell ref="O1838:P1838"/>
    <mergeCell ref="E1095:F1095"/>
    <mergeCell ref="G2183:H2183"/>
    <mergeCell ref="G98:H98"/>
    <mergeCell ref="E3338:F3338"/>
    <mergeCell ref="E632:F632"/>
    <mergeCell ref="I1344:J1344"/>
    <mergeCell ref="B2202:D2205"/>
    <mergeCell ref="I1338:J1338"/>
    <mergeCell ref="E2875:F2875"/>
    <mergeCell ref="G1878:H1878"/>
    <mergeCell ref="B2601:D2601"/>
    <mergeCell ref="O1723:P1723"/>
    <mergeCell ref="E3092:F3092"/>
    <mergeCell ref="I3798:J3798"/>
    <mergeCell ref="E3638:F3638"/>
    <mergeCell ref="I1644:J1644"/>
    <mergeCell ref="E285:Q285"/>
    <mergeCell ref="I1638:J1638"/>
    <mergeCell ref="G2178:H2178"/>
    <mergeCell ref="E2145:F2145"/>
    <mergeCell ref="K3433:L3433"/>
    <mergeCell ref="I1339:J1339"/>
    <mergeCell ref="Q650:Q653"/>
    <mergeCell ref="Q1282:Q1285"/>
    <mergeCell ref="E360:F360"/>
    <mergeCell ref="E2472:F2472"/>
    <mergeCell ref="K3733:L3733"/>
    <mergeCell ref="K3864:L3864"/>
    <mergeCell ref="E1411:F1411"/>
    <mergeCell ref="E3233:F3233"/>
    <mergeCell ref="Q1582:Q1585"/>
    <mergeCell ref="G2238:H2238"/>
    <mergeCell ref="G2263:H2263"/>
    <mergeCell ref="B2282:D2285"/>
    <mergeCell ref="Q1882:Q1885"/>
    <mergeCell ref="G2538:H2538"/>
    <mergeCell ref="G453:H453"/>
    <mergeCell ref="I1541:J1541"/>
    <mergeCell ref="G2563:H2563"/>
    <mergeCell ref="B2737:D2737"/>
    <mergeCell ref="E3234:F3234"/>
    <mergeCell ref="I3809:J3809"/>
    <mergeCell ref="E376:F376"/>
    <mergeCell ref="B2582:D2585"/>
    <mergeCell ref="E2619:F2619"/>
    <mergeCell ref="K3874:L3874"/>
    <mergeCell ref="B827:D827"/>
    <mergeCell ref="G2863:H2863"/>
    <mergeCell ref="G778:H778"/>
    <mergeCell ref="K3575:L3575"/>
    <mergeCell ref="M3705:N3705"/>
    <mergeCell ref="G3021:H3021"/>
    <mergeCell ref="B495:D495"/>
    <mergeCell ref="E834:F834"/>
    <mergeCell ref="B3831:D3831"/>
    <mergeCell ref="I2629:J2629"/>
    <mergeCell ref="E371:F371"/>
    <mergeCell ref="K3875:L3875"/>
    <mergeCell ref="G3321:H3321"/>
    <mergeCell ref="E3288:F3288"/>
    <mergeCell ref="G2291:H2291"/>
    <mergeCell ref="E3244:F3244"/>
    <mergeCell ref="E1159:F1159"/>
    <mergeCell ref="E1134:F1134"/>
    <mergeCell ref="G137:H137"/>
    <mergeCell ref="E1922:F1922"/>
    <mergeCell ref="G925:H925"/>
    <mergeCell ref="E3588:F3588"/>
    <mergeCell ref="M3852:N3852"/>
    <mergeCell ref="E1459:F1459"/>
    <mergeCell ref="E3708:F3708"/>
    <mergeCell ref="G489:H489"/>
    <mergeCell ref="E3245:F3245"/>
    <mergeCell ref="E349:Q349"/>
    <mergeCell ref="B508:D511"/>
    <mergeCell ref="G1225:H1225"/>
    <mergeCell ref="G2891:H2891"/>
    <mergeCell ref="E1759:F1759"/>
    <mergeCell ref="E3197:Q3197"/>
    <mergeCell ref="G3005:H3005"/>
    <mergeCell ref="E3278:F3278"/>
    <mergeCell ref="E2973:F2973"/>
    <mergeCell ref="G822:H822"/>
    <mergeCell ref="E1362:F1362"/>
    <mergeCell ref="G3065:H3065"/>
    <mergeCell ref="G911:H911"/>
    <mergeCell ref="M3863:N3863"/>
    <mergeCell ref="G2602:H2602"/>
    <mergeCell ref="G517:H517"/>
    <mergeCell ref="E3273:F3273"/>
    <mergeCell ref="B1327:D1327"/>
    <mergeCell ref="B1321:D1321"/>
    <mergeCell ref="I2825:J2825"/>
    <mergeCell ref="M3689:N3689"/>
    <mergeCell ref="O3623:P3623"/>
    <mergeCell ref="B3107:D3107"/>
    <mergeCell ref="B2952:D2955"/>
    <mergeCell ref="G3033:H3033"/>
    <mergeCell ref="B3781:D3781"/>
    <mergeCell ref="B1627:D1627"/>
    <mergeCell ref="K3825:L3825"/>
    <mergeCell ref="O134:P134"/>
    <mergeCell ref="E1503:F1503"/>
    <mergeCell ref="E3577:Q3577"/>
    <mergeCell ref="B3252:D3255"/>
    <mergeCell ref="E1661:F1661"/>
    <mergeCell ref="M3591:N3591"/>
    <mergeCell ref="K2459:L2459"/>
    <mergeCell ref="E1198:F1198"/>
    <mergeCell ref="G201:H201"/>
    <mergeCell ref="G1905:H1905"/>
    <mergeCell ref="E3658:F3658"/>
    <mergeCell ref="E1961:F1961"/>
    <mergeCell ref="G964:H964"/>
    <mergeCell ref="E1504:F1504"/>
    <mergeCell ref="B852:D855"/>
    <mergeCell ref="B1681:D1681"/>
    <mergeCell ref="Q2132:Q2135"/>
    <mergeCell ref="G659:H659"/>
    <mergeCell ref="G1175:H1175"/>
    <mergeCell ref="E1199:F1199"/>
    <mergeCell ref="K2454:L2454"/>
    <mergeCell ref="G3418:H3418"/>
    <mergeCell ref="I2421:J2421"/>
    <mergeCell ref="E2261:F2261"/>
    <mergeCell ref="G1264:H1264"/>
    <mergeCell ref="Q2432:Q2435"/>
    <mergeCell ref="G959:H959"/>
    <mergeCell ref="G1475:H1475"/>
    <mergeCell ref="G3724:H3724"/>
    <mergeCell ref="G3718:H3718"/>
    <mergeCell ref="E2173:F2173"/>
    <mergeCell ref="E389:Q389"/>
    <mergeCell ref="G3419:H3419"/>
    <mergeCell ref="I1241:J1241"/>
    <mergeCell ref="B2007:D2007"/>
    <mergeCell ref="I3484:J3484"/>
    <mergeCell ref="M3733:N3733"/>
    <mergeCell ref="G3719:H3719"/>
    <mergeCell ref="B2307:D2307"/>
    <mergeCell ref="Q2122:Q2125"/>
    <mergeCell ref="G1649:H1649"/>
    <mergeCell ref="E77:F77"/>
    <mergeCell ref="E492:F492"/>
    <mergeCell ref="M3639:N3639"/>
    <mergeCell ref="E2183:F2183"/>
    <mergeCell ref="K2482:L2482"/>
    <mergeCell ref="E1884:F1884"/>
    <mergeCell ref="E2489:F2489"/>
    <mergeCell ref="Q548:Q551"/>
    <mergeCell ref="G1644:H1644"/>
    <mergeCell ref="B2082:D2085"/>
    <mergeCell ref="E2315:F2315"/>
    <mergeCell ref="G164:H164"/>
    <mergeCell ref="I3495:J3495"/>
    <mergeCell ref="I1621:J1621"/>
    <mergeCell ref="E545:F545"/>
    <mergeCell ref="E88:F88"/>
    <mergeCell ref="E2325:F2325"/>
    <mergeCell ref="E240:F240"/>
    <mergeCell ref="G1328:H1328"/>
    <mergeCell ref="B2051:D2051"/>
    <mergeCell ref="Q2502:Q2505"/>
    <mergeCell ref="E2542:F2542"/>
    <mergeCell ref="E845:F845"/>
    <mergeCell ref="K3772:L3772"/>
    <mergeCell ref="G3788:H3788"/>
    <mergeCell ref="Q1022:Q1025"/>
    <mergeCell ref="G2091:H2091"/>
    <mergeCell ref="E2631:F2631"/>
    <mergeCell ref="E540:F540"/>
    <mergeCell ref="B2351:D2351"/>
    <mergeCell ref="E3305:F3305"/>
    <mergeCell ref="G2308:H2308"/>
    <mergeCell ref="I1311:J1311"/>
    <mergeCell ref="G2302:H2302"/>
    <mergeCell ref="Q2802:Q2805"/>
    <mergeCell ref="I789:J789"/>
    <mergeCell ref="E2842:F2842"/>
    <mergeCell ref="E3817:Q3817"/>
    <mergeCell ref="Q3102:Q3105"/>
    <mergeCell ref="E3142:F3142"/>
    <mergeCell ref="E1427:Q1427"/>
    <mergeCell ref="I3854:J3854"/>
    <mergeCell ref="I3848:J3848"/>
    <mergeCell ref="G2303:H2303"/>
    <mergeCell ref="E2384:F2384"/>
    <mergeCell ref="K3614:L3614"/>
    <mergeCell ref="I3849:J3849"/>
    <mergeCell ref="E2684:F2684"/>
    <mergeCell ref="E111:F111"/>
    <mergeCell ref="E3289:F3289"/>
    <mergeCell ref="E1204:F1204"/>
    <mergeCell ref="K3609:L3609"/>
    <mergeCell ref="G2313:H2313"/>
    <mergeCell ref="G228:H228"/>
    <mergeCell ref="O2615:P2615"/>
    <mergeCell ref="B89:D92"/>
    <mergeCell ref="E768:F768"/>
    <mergeCell ref="G2444:H2444"/>
    <mergeCell ref="E2984:F2984"/>
    <mergeCell ref="B2332:D2335"/>
    <mergeCell ref="E3011:F3011"/>
    <mergeCell ref="Q912:Q915"/>
    <mergeCell ref="B619:D619"/>
    <mergeCell ref="I2079:J2079"/>
    <mergeCell ref="G2619:H2619"/>
    <mergeCell ref="B3467:D3467"/>
    <mergeCell ref="E3442:F3442"/>
    <mergeCell ref="B2752:D2755"/>
    <mergeCell ref="E3044:F3044"/>
    <mergeCell ref="I2074:J2074"/>
    <mergeCell ref="E915:F915"/>
    <mergeCell ref="K3842:L3842"/>
    <mergeCell ref="B635:D635"/>
    <mergeCell ref="G1742:H1742"/>
    <mergeCell ref="E3369:F3369"/>
    <mergeCell ref="E3344:F3344"/>
    <mergeCell ref="E1215:F1215"/>
    <mergeCell ref="E3458:F3458"/>
    <mergeCell ref="B258:D261"/>
    <mergeCell ref="E3669:F3669"/>
    <mergeCell ref="I1345:J1345"/>
    <mergeCell ref="G3435:H3435"/>
    <mergeCell ref="B558:D561"/>
    <mergeCell ref="M3755:N3755"/>
    <mergeCell ref="K3678:L3678"/>
    <mergeCell ref="G272:H272"/>
    <mergeCell ref="B3132:D3135"/>
    <mergeCell ref="E2723:F2723"/>
    <mergeCell ref="I2433:J2433"/>
    <mergeCell ref="K3559:L3559"/>
    <mergeCell ref="E1243:F1243"/>
    <mergeCell ref="K3679:L3679"/>
    <mergeCell ref="E3317:Q3317"/>
    <mergeCell ref="E3511:F3511"/>
    <mergeCell ref="M3744:N3744"/>
    <mergeCell ref="M3771:N3771"/>
    <mergeCell ref="E938:F938"/>
    <mergeCell ref="B1077:D1077"/>
    <mergeCell ref="B922:D925"/>
    <mergeCell ref="E1595:F1595"/>
    <mergeCell ref="E3811:F3811"/>
    <mergeCell ref="E3392:F3392"/>
    <mergeCell ref="G2395:H2395"/>
    <mergeCell ref="B2702:D2705"/>
    <mergeCell ref="B3531:D3531"/>
    <mergeCell ref="E1238:F1238"/>
    <mergeCell ref="E2331:F2331"/>
    <mergeCell ref="B1222:D1225"/>
    <mergeCell ref="M3739:N3739"/>
    <mergeCell ref="M493:N493"/>
    <mergeCell ref="G3158:H3158"/>
    <mergeCell ref="B3837:D3837"/>
    <mergeCell ref="I2461:J2461"/>
    <mergeCell ref="E3408:F3408"/>
    <mergeCell ref="E3539:F3539"/>
    <mergeCell ref="E1928:F1928"/>
    <mergeCell ref="G931:H931"/>
    <mergeCell ref="G3174:H3174"/>
    <mergeCell ref="E1623:F1623"/>
    <mergeCell ref="G626:H626"/>
    <mergeCell ref="E2228:F2228"/>
    <mergeCell ref="E143:F143"/>
    <mergeCell ref="G1231:H1231"/>
    <mergeCell ref="G3474:H3474"/>
    <mergeCell ref="E1923:F1923"/>
    <mergeCell ref="G3169:H3169"/>
    <mergeCell ref="G3843:H3843"/>
    <mergeCell ref="B1757:D1757"/>
    <mergeCell ref="E2223:F2223"/>
    <mergeCell ref="G3469:H3469"/>
    <mergeCell ref="I2472:J2472"/>
    <mergeCell ref="M3694:N3694"/>
    <mergeCell ref="E1465:F1465"/>
    <mergeCell ref="E1981:F1981"/>
    <mergeCell ref="E1765:F1765"/>
    <mergeCell ref="E2281:F2281"/>
    <mergeCell ref="M3695:N3695"/>
    <mergeCell ref="Q2452:Q2455"/>
    <mergeCell ref="E655:Q655"/>
    <mergeCell ref="G3064:H3064"/>
    <mergeCell ref="G979:H979"/>
    <mergeCell ref="G1531:H1531"/>
    <mergeCell ref="Q456:Q459"/>
    <mergeCell ref="G1525:H1525"/>
    <mergeCell ref="E2065:F2065"/>
    <mergeCell ref="G1611:H1611"/>
    <mergeCell ref="G1279:H1279"/>
    <mergeCell ref="G1831:H1831"/>
    <mergeCell ref="I1371:J1371"/>
    <mergeCell ref="G1911:H1911"/>
    <mergeCell ref="K2623:L2623"/>
    <mergeCell ref="I1372:J1372"/>
    <mergeCell ref="I3588:J3588"/>
    <mergeCell ref="E2292:F2292"/>
    <mergeCell ref="E207:F207"/>
    <mergeCell ref="K2618:L2618"/>
    <mergeCell ref="Q772:Q775"/>
    <mergeCell ref="E296:F296"/>
    <mergeCell ref="B1472:D1475"/>
    <mergeCell ref="E3055:F3055"/>
    <mergeCell ref="G2058:H2058"/>
    <mergeCell ref="M135:N135"/>
    <mergeCell ref="O1844:P1844"/>
    <mergeCell ref="E507:F507"/>
    <mergeCell ref="Q1072:Q1075"/>
    <mergeCell ref="G1753:H1753"/>
    <mergeCell ref="E2293:F2293"/>
    <mergeCell ref="B1772:D1775"/>
    <mergeCell ref="G2358:H2358"/>
    <mergeCell ref="G273:H273"/>
    <mergeCell ref="I1361:J1361"/>
    <mergeCell ref="E1177:Q1177"/>
    <mergeCell ref="I1519:J1519"/>
    <mergeCell ref="I3604:J3604"/>
    <mergeCell ref="I1513:J1513"/>
    <mergeCell ref="B11:D11"/>
    <mergeCell ref="G2053:H2053"/>
    <mergeCell ref="G2211:H2211"/>
    <mergeCell ref="B2072:D2075"/>
    <mergeCell ref="B3021:D3021"/>
    <mergeCell ref="G2511:H2511"/>
    <mergeCell ref="M3759:N3759"/>
    <mergeCell ref="I1514:J1514"/>
    <mergeCell ref="K2602:L2602"/>
    <mergeCell ref="E2434:F2434"/>
    <mergeCell ref="O1739:P1739"/>
    <mergeCell ref="E2592:F2592"/>
    <mergeCell ref="E3108:F3108"/>
    <mergeCell ref="G1595:H1595"/>
    <mergeCell ref="E954:F954"/>
    <mergeCell ref="I1529:J1529"/>
    <mergeCell ref="E518:F518"/>
    <mergeCell ref="E649:F649"/>
    <mergeCell ref="E2892:F2892"/>
    <mergeCell ref="B369:D369"/>
    <mergeCell ref="G1895:H1895"/>
    <mergeCell ref="E2435:F2435"/>
    <mergeCell ref="B527:D527"/>
    <mergeCell ref="O1734:P1734"/>
    <mergeCell ref="E3867:Q3867"/>
    <mergeCell ref="G2081:H2081"/>
    <mergeCell ref="E949:F949"/>
    <mergeCell ref="E3192:F3192"/>
    <mergeCell ref="G2195:H2195"/>
    <mergeCell ref="I1872:J1872"/>
    <mergeCell ref="Q3422:Q3425"/>
    <mergeCell ref="G742:H742"/>
    <mergeCell ref="E2794:F2794"/>
    <mergeCell ref="E471:Q471"/>
    <mergeCell ref="I3652:J3652"/>
    <mergeCell ref="K3592:L3592"/>
    <mergeCell ref="E377:F377"/>
    <mergeCell ref="E1009:F1009"/>
    <mergeCell ref="G12:H12"/>
    <mergeCell ref="G1792:H1792"/>
    <mergeCell ref="E247:F247"/>
    <mergeCell ref="E3425:F3425"/>
    <mergeCell ref="E1334:F1334"/>
    <mergeCell ref="E1309:F1309"/>
    <mergeCell ref="K3745:L3745"/>
    <mergeCell ref="G3185:H3185"/>
    <mergeCell ref="B2971:D2971"/>
    <mergeCell ref="E1634:F1634"/>
    <mergeCell ref="G3343:H3343"/>
    <mergeCell ref="B1102:D1105"/>
    <mergeCell ref="E2767:Q2767"/>
    <mergeCell ref="B3717:D3717"/>
    <mergeCell ref="B3271:D3271"/>
    <mergeCell ref="G3643:H3643"/>
    <mergeCell ref="Q3722:Q3725"/>
    <mergeCell ref="G1095:H1095"/>
    <mergeCell ref="B1402:D1405"/>
    <mergeCell ref="I98:J98"/>
    <mergeCell ref="E1062:F1062"/>
    <mergeCell ref="K3429:L3429"/>
    <mergeCell ref="E3067:Q3067"/>
    <mergeCell ref="E2848:F2848"/>
    <mergeCell ref="K3798:L3798"/>
    <mergeCell ref="B672:D675"/>
    <mergeCell ref="E1345:F1345"/>
    <mergeCell ref="Q1952:Q1955"/>
    <mergeCell ref="G2608:H2608"/>
    <mergeCell ref="E3367:Q3367"/>
    <mergeCell ref="I1611:J1611"/>
    <mergeCell ref="E3148:F3148"/>
    <mergeCell ref="E3262:F3262"/>
    <mergeCell ref="E2081:F2081"/>
    <mergeCell ref="G1111:H1111"/>
    <mergeCell ref="Q2252:Q2255"/>
    <mergeCell ref="G2908:H2908"/>
    <mergeCell ref="E3473:F3473"/>
    <mergeCell ref="E3448:F3448"/>
    <mergeCell ref="E1363:F1363"/>
    <mergeCell ref="G3028:H3028"/>
    <mergeCell ref="E3562:F3562"/>
    <mergeCell ref="M3864:N3864"/>
    <mergeCell ref="B1197:D1197"/>
    <mergeCell ref="G3233:H3233"/>
    <mergeCell ref="B3651:D3651"/>
    <mergeCell ref="B1497:D1497"/>
    <mergeCell ref="K2634:L2634"/>
    <mergeCell ref="E1373:F1373"/>
    <mergeCell ref="B3667:D3667"/>
    <mergeCell ref="G834:H834"/>
    <mergeCell ref="E1374:F1374"/>
    <mergeCell ref="E563:Q563"/>
    <mergeCell ref="K2629:L2629"/>
    <mergeCell ref="E2461:F2461"/>
    <mergeCell ref="B1671:D1671"/>
    <mergeCell ref="M3875:N3875"/>
    <mergeCell ref="G1045:H1045"/>
    <mergeCell ref="I137:J137"/>
    <mergeCell ref="B3641:D3641"/>
    <mergeCell ref="B1971:D1971"/>
    <mergeCell ref="I3054:J3054"/>
    <mergeCell ref="G3594:H3594"/>
    <mergeCell ref="E2462:F2462"/>
    <mergeCell ref="G1465:H1465"/>
    <mergeCell ref="O3852:P3852"/>
    <mergeCell ref="I3659:J3659"/>
    <mergeCell ref="G3708:H3708"/>
    <mergeCell ref="E3437:Q3437"/>
    <mergeCell ref="E1515:F1515"/>
    <mergeCell ref="G518:H518"/>
    <mergeCell ref="E2189:F2189"/>
    <mergeCell ref="G1192:H1192"/>
    <mergeCell ref="E1732:F1732"/>
    <mergeCell ref="E35:F35"/>
    <mergeCell ref="Q2322:Q2325"/>
    <mergeCell ref="G2978:H2978"/>
    <mergeCell ref="G1281:H1281"/>
    <mergeCell ref="E3737:Q3737"/>
    <mergeCell ref="B1541:D1541"/>
    <mergeCell ref="G3583:H3583"/>
    <mergeCell ref="G1492:H1492"/>
    <mergeCell ref="I495:J495"/>
    <mergeCell ref="E2032:F2032"/>
    <mergeCell ref="G3735:H3735"/>
    <mergeCell ref="Q2622:Q2625"/>
    <mergeCell ref="G3303:H3303"/>
    <mergeCell ref="E30:F30"/>
    <mergeCell ref="K130:L130"/>
    <mergeCell ref="B1652:D1655"/>
    <mergeCell ref="I795:J795"/>
    <mergeCell ref="I3038:J3038"/>
    <mergeCell ref="Q2922:Q2925"/>
    <mergeCell ref="G3578:H3578"/>
    <mergeCell ref="G1493:H1493"/>
    <mergeCell ref="G3603:H3603"/>
    <mergeCell ref="I496:J496"/>
    <mergeCell ref="B1952:D1955"/>
    <mergeCell ref="B3087:D3087"/>
    <mergeCell ref="B2252:D2255"/>
    <mergeCell ref="G3663:H3663"/>
    <mergeCell ref="E415:F415"/>
    <mergeCell ref="G1503:H1503"/>
    <mergeCell ref="G1661:H1661"/>
    <mergeCell ref="B1522:D1525"/>
    <mergeCell ref="E2201:F2201"/>
    <mergeCell ref="O3591:P3591"/>
    <mergeCell ref="G23:H23"/>
    <mergeCell ref="Q102:Q105"/>
    <mergeCell ref="G181:H181"/>
    <mergeCell ref="E715:F715"/>
    <mergeCell ref="I3512:J3512"/>
    <mergeCell ref="G2483:H2483"/>
    <mergeCell ref="B156:D159"/>
    <mergeCell ref="G1961:H1961"/>
    <mergeCell ref="I964:J964"/>
    <mergeCell ref="E932:F932"/>
    <mergeCell ref="G1504:H1504"/>
    <mergeCell ref="E3594:F3594"/>
    <mergeCell ref="I3729:J3729"/>
    <mergeCell ref="I3723:J3723"/>
    <mergeCell ref="B2771:D2771"/>
    <mergeCell ref="M1729:N1729"/>
    <mergeCell ref="I1175:J1175"/>
    <mergeCell ref="G2261:H2261"/>
    <mergeCell ref="E105:F105"/>
    <mergeCell ref="E99:F99"/>
    <mergeCell ref="G2478:H2478"/>
    <mergeCell ref="I3724:J3724"/>
    <mergeCell ref="E2559:F2559"/>
    <mergeCell ref="G1562:H1562"/>
    <mergeCell ref="K3789:L3789"/>
    <mergeCell ref="E405:F405"/>
    <mergeCell ref="G3805:H3805"/>
    <mergeCell ref="E2648:F2648"/>
    <mergeCell ref="I1322:J1322"/>
    <mergeCell ref="E2859:F2859"/>
    <mergeCell ref="G1862:H1862"/>
    <mergeCell ref="G165:H165"/>
    <mergeCell ref="E3622:F3622"/>
    <mergeCell ref="E400:F400"/>
    <mergeCell ref="I1622:J1622"/>
    <mergeCell ref="E1074:F1074"/>
    <mergeCell ref="G2162:H2162"/>
    <mergeCell ref="E3159:F3159"/>
    <mergeCell ref="I3865:J3865"/>
    <mergeCell ref="I3408:J3408"/>
    <mergeCell ref="B3037:D3037"/>
    <mergeCell ref="B451:D451"/>
    <mergeCell ref="B2322:D2325"/>
    <mergeCell ref="B3151:D3151"/>
    <mergeCell ref="I1623:J1623"/>
    <mergeCell ref="E433:F433"/>
    <mergeCell ref="E2507:Q2507"/>
    <mergeCell ref="B2622:D2625"/>
    <mergeCell ref="B3451:D3451"/>
    <mergeCell ref="E1084:F1084"/>
    <mergeCell ref="E3333:F3333"/>
    <mergeCell ref="E2912:F2912"/>
    <mergeCell ref="E785:F785"/>
    <mergeCell ref="K3712:L3712"/>
    <mergeCell ref="B3751:D3751"/>
    <mergeCell ref="E3028:F3028"/>
    <mergeCell ref="K3843:L3843"/>
    <mergeCell ref="B1892:D1895"/>
    <mergeCell ref="B2721:D2721"/>
    <mergeCell ref="Q3172:Q3175"/>
    <mergeCell ref="E3633:F3633"/>
    <mergeCell ref="B173:D173"/>
    <mergeCell ref="G545:H545"/>
    <mergeCell ref="E1085:F1085"/>
    <mergeCell ref="Q1692:Q1695"/>
    <mergeCell ref="G3304:H3304"/>
    <mergeCell ref="E3328:F3328"/>
    <mergeCell ref="E3844:F3844"/>
    <mergeCell ref="Q3472:Q3475"/>
    <mergeCell ref="G845:H845"/>
    <mergeCell ref="G3094:H3094"/>
    <mergeCell ref="M3772:N3772"/>
    <mergeCell ref="E1543:F1543"/>
    <mergeCell ref="K3859:L3859"/>
    <mergeCell ref="E2598:F2598"/>
    <mergeCell ref="E275:Q275"/>
    <mergeCell ref="G3305:H3305"/>
    <mergeCell ref="Q3772:Q3775"/>
    <mergeCell ref="K3853:L3853"/>
    <mergeCell ref="E1232:F1232"/>
    <mergeCell ref="E2898:F2898"/>
    <mergeCell ref="E813:F813"/>
    <mergeCell ref="K2068:L2068"/>
    <mergeCell ref="E769:F769"/>
    <mergeCell ref="I2608:J2608"/>
    <mergeCell ref="G3605:H3605"/>
    <mergeCell ref="E1418:F1418"/>
    <mergeCell ref="K3854:L3854"/>
    <mergeCell ref="G2664:H2664"/>
    <mergeCell ref="E1532:F1532"/>
    <mergeCell ref="E3223:F3223"/>
    <mergeCell ref="E1138:F1138"/>
    <mergeCell ref="E1113:F1113"/>
    <mergeCell ref="E3381:F3381"/>
    <mergeCell ref="G2384:H2384"/>
    <mergeCell ref="M3614:N3614"/>
    <mergeCell ref="E3:Q3"/>
    <mergeCell ref="I2449:J2449"/>
    <mergeCell ref="B947:D947"/>
    <mergeCell ref="G2989:H2989"/>
    <mergeCell ref="M3831:N3831"/>
    <mergeCell ref="E117:Q117"/>
    <mergeCell ref="B1621:D1621"/>
    <mergeCell ref="E1413:F1413"/>
    <mergeCell ref="B3407:D3407"/>
    <mergeCell ref="G3752:H3752"/>
    <mergeCell ref="G1204:H1204"/>
    <mergeCell ref="B1092:D1095"/>
    <mergeCell ref="I2444:J2444"/>
    <mergeCell ref="B3707:D3707"/>
    <mergeCell ref="B3821:D3821"/>
    <mergeCell ref="E3714:F3714"/>
    <mergeCell ref="E3251:F3251"/>
    <mergeCell ref="B476:D479"/>
    <mergeCell ref="M1845:N1845"/>
    <mergeCell ref="E1124:F1124"/>
    <mergeCell ref="G932:H932"/>
    <mergeCell ref="E1912:F1912"/>
    <mergeCell ref="G915:H915"/>
    <mergeCell ref="M3842:N3842"/>
    <mergeCell ref="G3649:H3649"/>
    <mergeCell ref="B3391:D3391"/>
    <mergeCell ref="B1721:D1721"/>
    <mergeCell ref="G3763:H3763"/>
    <mergeCell ref="Q3842:Q3845"/>
    <mergeCell ref="G3369:H3369"/>
    <mergeCell ref="G3344:H3344"/>
    <mergeCell ref="E1407:Q1407"/>
    <mergeCell ref="E2212:F2212"/>
    <mergeCell ref="G1215:H1215"/>
    <mergeCell ref="E1182:F1182"/>
    <mergeCell ref="K2113:L2113"/>
    <mergeCell ref="E1482:F1482"/>
    <mergeCell ref="G485:H485"/>
    <mergeCell ref="E3725:F3725"/>
    <mergeCell ref="G643:H643"/>
    <mergeCell ref="I3435:J3435"/>
    <mergeCell ref="M1873:N1873"/>
    <mergeCell ref="G180:H180"/>
    <mergeCell ref="E1483:F1483"/>
    <mergeCell ref="I3735:J3735"/>
    <mergeCell ref="G1548:H1548"/>
    <mergeCell ref="G3791:H3791"/>
    <mergeCell ref="B1592:D1595"/>
    <mergeCell ref="E2265:F2265"/>
    <mergeCell ref="G3353:H3353"/>
    <mergeCell ref="G1243:H1243"/>
    <mergeCell ref="Q168:Q171"/>
    <mergeCell ref="G3511:H3511"/>
    <mergeCell ref="K2465:L2465"/>
    <mergeCell ref="B2537:D2537"/>
    <mergeCell ref="G2031:H2031"/>
    <mergeCell ref="B2291:D2291"/>
    <mergeCell ref="B2837:D2837"/>
    <mergeCell ref="B289:D289"/>
    <mergeCell ref="I1334:J1334"/>
    <mergeCell ref="M3712:N3712"/>
    <mergeCell ref="E171:F171"/>
    <mergeCell ref="E1835:F1835"/>
    <mergeCell ref="E3779:F3779"/>
    <mergeCell ref="G3713:H3713"/>
    <mergeCell ref="G1628:H1628"/>
    <mergeCell ref="E2168:F2168"/>
    <mergeCell ref="G3844:H3844"/>
    <mergeCell ref="O1861:P1861"/>
    <mergeCell ref="G2233:H2233"/>
    <mergeCell ref="G148:H148"/>
    <mergeCell ref="I3479:J3479"/>
    <mergeCell ref="B305:D305"/>
    <mergeCell ref="Q310:Q313"/>
    <mergeCell ref="E2468:F2468"/>
    <mergeCell ref="G2228:H2228"/>
    <mergeCell ref="G143:H143"/>
    <mergeCell ref="I1231:J1231"/>
    <mergeCell ref="B2427:D2427"/>
    <mergeCell ref="I3499:J3499"/>
    <mergeCell ref="I3474:J3474"/>
    <mergeCell ref="E2309:F2309"/>
    <mergeCell ref="M2611:N2611"/>
    <mergeCell ref="B517:D517"/>
    <mergeCell ref="I3805:J3805"/>
    <mergeCell ref="E524:F524"/>
    <mergeCell ref="G1612:H1612"/>
    <mergeCell ref="E67:F67"/>
    <mergeCell ref="G3855:H3855"/>
    <mergeCell ref="E1129:F1129"/>
    <mergeCell ref="K3565:L3565"/>
    <mergeCell ref="E219:F219"/>
    <mergeCell ref="Q238:Q241"/>
    <mergeCell ref="E3372:F3372"/>
    <mergeCell ref="E824:F824"/>
    <mergeCell ref="K3865:L3865"/>
    <mergeCell ref="I3832:J3832"/>
    <mergeCell ref="E3284:F3284"/>
    <mergeCell ref="E1957:Q1957"/>
    <mergeCell ref="B2907:D2907"/>
    <mergeCell ref="G2281:H2281"/>
    <mergeCell ref="B1421:D1421"/>
    <mergeCell ref="I1373:J1373"/>
    <mergeCell ref="E2257:Q2257"/>
    <mergeCell ref="B3207:D3207"/>
    <mergeCell ref="E2451:F2451"/>
    <mergeCell ref="E366:F366"/>
    <mergeCell ref="I3833:J3833"/>
    <mergeCell ref="B659:D659"/>
    <mergeCell ref="E2668:F2668"/>
    <mergeCell ref="E998:F998"/>
    <mergeCell ref="E535:F535"/>
    <mergeCell ref="E2557:Q2557"/>
    <mergeCell ref="K3593:L3593"/>
    <mergeCell ref="M2623:N2623"/>
    <mergeCell ref="E2968:F2968"/>
    <mergeCell ref="E1298:F1298"/>
    <mergeCell ref="E2962:F2962"/>
    <mergeCell ref="G301:H301"/>
    <mergeCell ref="Q1442:Q1445"/>
    <mergeCell ref="E2663:F2663"/>
    <mergeCell ref="E3268:F3268"/>
    <mergeCell ref="E1598:F1598"/>
    <mergeCell ref="G601:H601"/>
    <mergeCell ref="B2497:D2497"/>
    <mergeCell ref="G2429:H2429"/>
    <mergeCell ref="G2423:H2423"/>
    <mergeCell ref="B188:D191"/>
    <mergeCell ref="G296:H296"/>
    <mergeCell ref="K1518:L1518"/>
    <mergeCell ref="G3055:H3055"/>
    <mergeCell ref="I2058:J2058"/>
    <mergeCell ref="E3595:F3595"/>
    <mergeCell ref="E183:Q183"/>
    <mergeCell ref="B2797:D2797"/>
    <mergeCell ref="B2642:D2645"/>
    <mergeCell ref="I2821:J2821"/>
    <mergeCell ref="K3604:L3604"/>
    <mergeCell ref="K1519:L1519"/>
    <mergeCell ref="E1351:F1351"/>
    <mergeCell ref="G2439:H2439"/>
    <mergeCell ref="G354:H354"/>
    <mergeCell ref="E894:F894"/>
    <mergeCell ref="B2857:D2857"/>
    <mergeCell ref="E3742:F3742"/>
    <mergeCell ref="G2783:H2783"/>
    <mergeCell ref="E3348:F3348"/>
    <mergeCell ref="B309:D309"/>
    <mergeCell ref="E1651:F1651"/>
    <mergeCell ref="G629:H629"/>
    <mergeCell ref="E1194:F1194"/>
    <mergeCell ref="M3581:N3581"/>
    <mergeCell ref="B1371:D1371"/>
    <mergeCell ref="Q3492:Q3495"/>
    <mergeCell ref="Q1822:Q1825"/>
    <mergeCell ref="B1491:D1491"/>
    <mergeCell ref="B3157:D3157"/>
    <mergeCell ref="E84:Q84"/>
    <mergeCell ref="G3502:H3502"/>
    <mergeCell ref="K3662:L3662"/>
    <mergeCell ref="G3083:H3083"/>
    <mergeCell ref="E3648:F3648"/>
    <mergeCell ref="E1951:F1951"/>
    <mergeCell ref="B1677:D1677"/>
    <mergeCell ref="G1112:H1112"/>
    <mergeCell ref="B1791:D1791"/>
    <mergeCell ref="B3457:D3457"/>
    <mergeCell ref="G3414:H3414"/>
    <mergeCell ref="E2627:Q2627"/>
    <mergeCell ref="K3663:L3663"/>
    <mergeCell ref="E1379:F1379"/>
    <mergeCell ref="Q1512:Q1515"/>
    <mergeCell ref="M3423:N3423"/>
    <mergeCell ref="B384:D387"/>
    <mergeCell ref="E3795:F3795"/>
    <mergeCell ref="K1872:L1872"/>
    <mergeCell ref="G551:H551"/>
    <mergeCell ref="M3592:N3592"/>
    <mergeCell ref="Q1812:Q1815"/>
    <mergeCell ref="Q3592:Q3595"/>
    <mergeCell ref="M3418:N3418"/>
    <mergeCell ref="B751:D751"/>
    <mergeCell ref="G3425:H3425"/>
    <mergeCell ref="K1863:L1863"/>
    <mergeCell ref="E107:Q107"/>
    <mergeCell ref="G3725:H3725"/>
    <mergeCell ref="I3343:J3343"/>
    <mergeCell ref="B1441:D1441"/>
    <mergeCell ref="E3518:F3518"/>
    <mergeCell ref="E210:F210"/>
    <mergeCell ref="E1901:F1901"/>
    <mergeCell ref="G1481:H1481"/>
    <mergeCell ref="O3868:P3868"/>
    <mergeCell ref="B1342:D1345"/>
    <mergeCell ref="E2021:F2021"/>
    <mergeCell ref="B1741:D1741"/>
    <mergeCell ref="B44:D44"/>
    <mergeCell ref="E3818:F3818"/>
    <mergeCell ref="Q2192:Q2195"/>
    <mergeCell ref="I2913:J2913"/>
    <mergeCell ref="I784:J784"/>
    <mergeCell ref="E2321:F2321"/>
    <mergeCell ref="G1324:H1324"/>
    <mergeCell ref="B2041:D2041"/>
    <mergeCell ref="O3869:P3869"/>
    <mergeCell ref="Q2492:Q2495"/>
    <mergeCell ref="K131:L131"/>
    <mergeCell ref="E3834:F3834"/>
    <mergeCell ref="E1749:F1749"/>
    <mergeCell ref="G752:H752"/>
    <mergeCell ref="E3529:F3529"/>
    <mergeCell ref="G1509:H1509"/>
    <mergeCell ref="E2049:F2049"/>
    <mergeCell ref="E1744:F1744"/>
    <mergeCell ref="G1809:H1809"/>
    <mergeCell ref="E2349:F2349"/>
    <mergeCell ref="G198:H198"/>
    <mergeCell ref="M2634:N2634"/>
    <mergeCell ref="B2341:D2341"/>
    <mergeCell ref="B2022:D2025"/>
    <mergeCell ref="G1679:H1679"/>
    <mergeCell ref="B2142:D2145"/>
    <mergeCell ref="E3807:Q3807"/>
    <mergeCell ref="E280:F280"/>
    <mergeCell ref="E2327:Q2327"/>
    <mergeCell ref="B2442:D2445"/>
    <mergeCell ref="E432:F432"/>
    <mergeCell ref="E2734:F2734"/>
    <mergeCell ref="B1911:D1911"/>
    <mergeCell ref="E2823:F2823"/>
    <mergeCell ref="E2429:F2429"/>
    <mergeCell ref="E732:F732"/>
    <mergeCell ref="E3034:F3034"/>
    <mergeCell ref="E1707:Q1707"/>
    <mergeCell ref="Q446:Q449"/>
    <mergeCell ref="I1034:J1034"/>
    <mergeCell ref="G2151:H2151"/>
    <mergeCell ref="E2729:F2729"/>
    <mergeCell ref="G1732:H1732"/>
    <mergeCell ref="G35:H35"/>
    <mergeCell ref="E3334:F3334"/>
    <mergeCell ref="B295:D295"/>
    <mergeCell ref="I3583:J3583"/>
    <mergeCell ref="B409:D409"/>
    <mergeCell ref="I1498:J1498"/>
    <mergeCell ref="G2451:H2451"/>
    <mergeCell ref="E2418:F2418"/>
    <mergeCell ref="K495:L495"/>
    <mergeCell ref="M130:N130"/>
    <mergeCell ref="E2718:F2718"/>
    <mergeCell ref="E633:F633"/>
    <mergeCell ref="G1879:H1879"/>
    <mergeCell ref="E2413:F2413"/>
    <mergeCell ref="E328:F328"/>
    <mergeCell ref="E2571:F2571"/>
    <mergeCell ref="E933:F933"/>
    <mergeCell ref="I1508:J1508"/>
    <mergeCell ref="Q3652:Q3655"/>
    <mergeCell ref="I1639:J1639"/>
    <mergeCell ref="G2179:H2179"/>
    <mergeCell ref="B2092:D2095"/>
    <mergeCell ref="B811:D811"/>
    <mergeCell ref="E2871:F2871"/>
    <mergeCell ref="G2811:H2811"/>
    <mergeCell ref="G1874:H1874"/>
    <mergeCell ref="B2591:D2591"/>
    <mergeCell ref="I3663:J3663"/>
    <mergeCell ref="G2479:H2479"/>
    <mergeCell ref="B2392:D2395"/>
    <mergeCell ref="M3761:N3761"/>
    <mergeCell ref="Q3672:Q3675"/>
    <mergeCell ref="K3728:L3728"/>
    <mergeCell ref="I1634:J1634"/>
    <mergeCell ref="B2891:D2891"/>
    <mergeCell ref="I23:J23"/>
    <mergeCell ref="K1732:L1732"/>
    <mergeCell ref="I1851:J1851"/>
    <mergeCell ref="B3011:D3011"/>
    <mergeCell ref="K3729:L3729"/>
    <mergeCell ref="E3561:F3561"/>
    <mergeCell ref="K3723:L3723"/>
    <mergeCell ref="G2564:H2564"/>
    <mergeCell ref="O1729:P1729"/>
    <mergeCell ref="E3098:F3098"/>
    <mergeCell ref="E3229:F3229"/>
    <mergeCell ref="E944:F944"/>
    <mergeCell ref="E1102:F1102"/>
    <mergeCell ref="G105:H105"/>
    <mergeCell ref="E3861:F3861"/>
    <mergeCell ref="G2864:H2864"/>
    <mergeCell ref="E3404:F3404"/>
    <mergeCell ref="E3398:F3398"/>
    <mergeCell ref="E1313:F1313"/>
    <mergeCell ref="E1865:F1865"/>
    <mergeCell ref="G2559:H2559"/>
    <mergeCell ref="I1562:J1562"/>
    <mergeCell ref="E1402:F1402"/>
    <mergeCell ref="M3789:N3789"/>
    <mergeCell ref="I2624:J2624"/>
    <mergeCell ref="G3164:H3164"/>
    <mergeCell ref="G2859:H2859"/>
    <mergeCell ref="I1862:J1862"/>
    <mergeCell ref="E503:Q503"/>
    <mergeCell ref="E672:F672"/>
    <mergeCell ref="G3622:H3622"/>
    <mergeCell ref="B2992:D2995"/>
    <mergeCell ref="I2625:J2625"/>
    <mergeCell ref="K3713:L3713"/>
    <mergeCell ref="E367:F367"/>
    <mergeCell ref="E3545:F3545"/>
    <mergeCell ref="K3871:L3871"/>
    <mergeCell ref="E3703:F3703"/>
    <mergeCell ref="M3631:N3631"/>
    <mergeCell ref="O2634:P2634"/>
    <mergeCell ref="E1455:F1455"/>
    <mergeCell ref="E3698:F3698"/>
    <mergeCell ref="B2961:D2961"/>
    <mergeCell ref="G1221:H1221"/>
    <mergeCell ref="E1755:F1755"/>
    <mergeCell ref="G3001:H3001"/>
    <mergeCell ref="M3843:N3843"/>
    <mergeCell ref="E645:Q645"/>
    <mergeCell ref="G1521:H1521"/>
    <mergeCell ref="M3858:N3858"/>
    <mergeCell ref="E1183:F1183"/>
    <mergeCell ref="E1788:F1788"/>
    <mergeCell ref="G2903:H2903"/>
    <mergeCell ref="G818:H818"/>
    <mergeCell ref="E1771:F1771"/>
    <mergeCell ref="K2613:L2613"/>
    <mergeCell ref="E1352:F1352"/>
    <mergeCell ref="Q1942:Q1945"/>
    <mergeCell ref="M3859:N3859"/>
    <mergeCell ref="G3691:H3691"/>
    <mergeCell ref="M3853:N3853"/>
    <mergeCell ref="E2534:F2534"/>
    <mergeCell ref="O3619:P3619"/>
    <mergeCell ref="Q2242:Q2245"/>
    <mergeCell ref="G1881:H1881"/>
    <mergeCell ref="B1617:D1617"/>
    <mergeCell ref="E286:F286"/>
    <mergeCell ref="E1499:F1499"/>
    <mergeCell ref="I3751:J3751"/>
    <mergeCell ref="K2455:L2455"/>
    <mergeCell ref="E1799:F1799"/>
    <mergeCell ref="G802:H802"/>
    <mergeCell ref="I1509:J1509"/>
    <mergeCell ref="I3752:J3752"/>
    <mergeCell ref="E1494:F1494"/>
    <mergeCell ref="G497:H497"/>
    <mergeCell ref="M1752:N1752"/>
    <mergeCell ref="G3833:H3833"/>
    <mergeCell ref="E14:F14"/>
    <mergeCell ref="E2282:F2282"/>
    <mergeCell ref="G1285:H1285"/>
    <mergeCell ref="E1825:F1825"/>
    <mergeCell ref="G1471:H1471"/>
    <mergeCell ref="B2091:D2091"/>
    <mergeCell ref="B2607:D2607"/>
    <mergeCell ref="G3714:H3714"/>
    <mergeCell ref="G1585:H1585"/>
    <mergeCell ref="O1845:P1845"/>
    <mergeCell ref="I3322:J3322"/>
    <mergeCell ref="E3557:Q3557"/>
    <mergeCell ref="K2483:L2483"/>
    <mergeCell ref="E2077:Q2077"/>
    <mergeCell ref="G1885:H1885"/>
    <mergeCell ref="M2112:N2112"/>
    <mergeCell ref="G432:H432"/>
    <mergeCell ref="E2484:F2484"/>
    <mergeCell ref="E2377:Q2377"/>
    <mergeCell ref="G1645:H1645"/>
    <mergeCell ref="E488:F488"/>
    <mergeCell ref="E25:F25"/>
    <mergeCell ref="E699:F699"/>
    <mergeCell ref="M2113:N2113"/>
    <mergeCell ref="E2485:F2485"/>
    <mergeCell ref="E788:F788"/>
    <mergeCell ref="E394:F394"/>
    <mergeCell ref="G1482:H1482"/>
    <mergeCell ref="B533:D533"/>
    <mergeCell ref="E999:F999"/>
    <mergeCell ref="O1873:P1873"/>
    <mergeCell ref="G2245:H2245"/>
    <mergeCell ref="B2661:D2661"/>
    <mergeCell ref="E3573:F3573"/>
    <mergeCell ref="I3702:J3702"/>
    <mergeCell ref="I1548:J1548"/>
    <mergeCell ref="E383:F383"/>
    <mergeCell ref="E2457:Q2457"/>
    <mergeCell ref="B2132:D2135"/>
    <mergeCell ref="E541:F541"/>
    <mergeCell ref="G1629:H1629"/>
    <mergeCell ref="E78:F78"/>
    <mergeCell ref="K3582:L3582"/>
    <mergeCell ref="E2757:Q2757"/>
    <mergeCell ref="E841:F841"/>
    <mergeCell ref="K3768:L3768"/>
    <mergeCell ref="E384:F384"/>
    <mergeCell ref="Q1012:Q1015"/>
    <mergeCell ref="E2621:F2621"/>
    <mergeCell ref="G1624:H1624"/>
    <mergeCell ref="G2298:H2298"/>
    <mergeCell ref="I1301:J1301"/>
    <mergeCell ref="E1141:F1141"/>
    <mergeCell ref="E2838:F2838"/>
    <mergeCell ref="E2952:F2952"/>
    <mergeCell ref="Q1312:Q1315"/>
    <mergeCell ref="B981:D981"/>
    <mergeCell ref="B146:D149"/>
    <mergeCell ref="I2064:J2064"/>
    <mergeCell ref="G2604:H2604"/>
    <mergeCell ref="E3601:F3601"/>
    <mergeCell ref="E1817:Q1817"/>
    <mergeCell ref="I1601:J1601"/>
    <mergeCell ref="E3138:F3138"/>
    <mergeCell ref="B2761:D2761"/>
    <mergeCell ref="I3844:J3844"/>
    <mergeCell ref="K3784:L3784"/>
    <mergeCell ref="B887:D887"/>
    <mergeCell ref="E2985:F2985"/>
    <mergeCell ref="E852:F852"/>
    <mergeCell ref="E3611:F3611"/>
    <mergeCell ref="G2614:H2614"/>
    <mergeCell ref="E1069:F1069"/>
    <mergeCell ref="E1063:F1063"/>
    <mergeCell ref="E3312:F3312"/>
    <mergeCell ref="G829:H829"/>
    <mergeCell ref="G3072:H3072"/>
    <mergeCell ref="I2075:J2075"/>
    <mergeCell ref="E3612:F3612"/>
    <mergeCell ref="E3743:F3743"/>
    <mergeCell ref="I1612:J1612"/>
    <mergeCell ref="E253:Q253"/>
    <mergeCell ref="B962:D965"/>
    <mergeCell ref="E1195:F1195"/>
    <mergeCell ref="I3855:J3855"/>
    <mergeCell ref="B3577:D3577"/>
    <mergeCell ref="G3372:H3372"/>
    <mergeCell ref="K3621:L3621"/>
    <mergeCell ref="B1262:D1265"/>
    <mergeCell ref="B3331:D3331"/>
    <mergeCell ref="B1661:D1661"/>
    <mergeCell ref="K3838:L3838"/>
    <mergeCell ref="K3832:L3832"/>
    <mergeCell ref="E1053:F1053"/>
    <mergeCell ref="E1668:F1668"/>
    <mergeCell ref="E1211:F1211"/>
    <mergeCell ref="B1961:D1961"/>
    <mergeCell ref="O2601:P2601"/>
    <mergeCell ref="E1205:F1205"/>
    <mergeCell ref="G208:H208"/>
    <mergeCell ref="B931:D931"/>
    <mergeCell ref="E3454:F3454"/>
    <mergeCell ref="Q1382:Q1385"/>
    <mergeCell ref="E3665:F3665"/>
    <mergeCell ref="E1968:F1968"/>
    <mergeCell ref="G2668:H2668"/>
    <mergeCell ref="G971:H971"/>
    <mergeCell ref="E1511:F1511"/>
    <mergeCell ref="B1231:D1231"/>
    <mergeCell ref="E2185:F2185"/>
    <mergeCell ref="Q1682:Q1685"/>
    <mergeCell ref="M3593:N3593"/>
    <mergeCell ref="B3732:D3735"/>
    <mergeCell ref="I2428:J2428"/>
    <mergeCell ref="E553:Q553"/>
    <mergeCell ref="G1271:H1271"/>
    <mergeCell ref="Q1982:Q1985"/>
    <mergeCell ref="E939:F939"/>
    <mergeCell ref="G3731:H3731"/>
    <mergeCell ref="G1183:H1183"/>
    <mergeCell ref="G568:H568"/>
    <mergeCell ref="I2429:J2429"/>
    <mergeCell ref="B1642:D1645"/>
    <mergeCell ref="M3651:N3651"/>
    <mergeCell ref="E1239:F1239"/>
    <mergeCell ref="E1233:F1233"/>
    <mergeCell ref="G1199:H1199"/>
    <mergeCell ref="I2902:J2902"/>
    <mergeCell ref="B1212:D1215"/>
    <mergeCell ref="O3833:P3833"/>
    <mergeCell ref="B1332:D1335"/>
    <mergeCell ref="B2161:D2161"/>
    <mergeCell ref="I3088:J3088"/>
    <mergeCell ref="B3827:D3827"/>
    <mergeCell ref="I959:J959"/>
    <mergeCell ref="G3742:H3742"/>
    <mergeCell ref="G1651:H1651"/>
    <mergeCell ref="B2461:D2461"/>
    <mergeCell ref="I3502:J3502"/>
    <mergeCell ref="E1924:F1924"/>
    <mergeCell ref="E2038:F2038"/>
    <mergeCell ref="E3704:F3704"/>
    <mergeCell ref="E1575:F1575"/>
    <mergeCell ref="I3414:J3414"/>
    <mergeCell ref="M1852:N1852"/>
    <mergeCell ref="G1684:H1684"/>
    <mergeCell ref="E2224:F2224"/>
    <mergeCell ref="M3663:N3663"/>
    <mergeCell ref="E2338:F2338"/>
    <mergeCell ref="G1341:H1341"/>
    <mergeCell ref="E1919:F1919"/>
    <mergeCell ref="G922:H922"/>
    <mergeCell ref="G3795:H3795"/>
    <mergeCell ref="E2638:F2638"/>
    <mergeCell ref="G1641:H1641"/>
    <mergeCell ref="I3561:J3561"/>
    <mergeCell ref="B2841:D2841"/>
    <mergeCell ref="I1645:J1645"/>
    <mergeCell ref="K3321:L3321"/>
    <mergeCell ref="I3861:J3861"/>
    <mergeCell ref="E455:F455"/>
    <mergeCell ref="E449:F449"/>
    <mergeCell ref="I1313:J1313"/>
    <mergeCell ref="M1863:N1863"/>
    <mergeCell ref="G1695:H1695"/>
    <mergeCell ref="E123:F123"/>
    <mergeCell ref="B1282:D1285"/>
    <mergeCell ref="E3023:F3023"/>
    <mergeCell ref="Q3142:Q3145"/>
    <mergeCell ref="G3823:H3823"/>
    <mergeCell ref="B589:D589"/>
    <mergeCell ref="B2417:D2417"/>
    <mergeCell ref="B1582:D1585"/>
    <mergeCell ref="B2411:D2411"/>
    <mergeCell ref="E118:F118"/>
    <mergeCell ref="Q2862:Q2865"/>
    <mergeCell ref="E3323:F3323"/>
    <mergeCell ref="B102:D105"/>
    <mergeCell ref="G210:H210"/>
    <mergeCell ref="B2717:D2717"/>
    <mergeCell ref="B1882:D1885"/>
    <mergeCell ref="B2711:D2711"/>
    <mergeCell ref="Q3162:Q3165"/>
    <mergeCell ref="E3623:F3623"/>
    <mergeCell ref="M136:N136"/>
    <mergeCell ref="E2593:F2593"/>
    <mergeCell ref="E508:F508"/>
    <mergeCell ref="G2784:H2784"/>
    <mergeCell ref="E2751:F2751"/>
    <mergeCell ref="E2288:F2288"/>
    <mergeCell ref="Q610:Q613"/>
    <mergeCell ref="G1291:H1291"/>
    <mergeCell ref="E134:F134"/>
    <mergeCell ref="E292:F292"/>
    <mergeCell ref="E808:F808"/>
    <mergeCell ref="E3051:F3051"/>
    <mergeCell ref="G2054:H2054"/>
    <mergeCell ref="M131:N131"/>
    <mergeCell ref="B270:D273"/>
    <mergeCell ref="E2588:F2588"/>
    <mergeCell ref="G1591:H1591"/>
    <mergeCell ref="G3834:H3834"/>
    <mergeCell ref="G1749:H1749"/>
    <mergeCell ref="E1108:F1108"/>
    <mergeCell ref="B731:D731"/>
    <mergeCell ref="B337:D337"/>
    <mergeCell ref="E3351:F3351"/>
    <mergeCell ref="E803:F803"/>
    <mergeCell ref="I3625:J3625"/>
    <mergeCell ref="G2049:H2049"/>
    <mergeCell ref="G2812:H2812"/>
    <mergeCell ref="E2735:F2735"/>
    <mergeCell ref="K3685:L3685"/>
    <mergeCell ref="G279:H279"/>
    <mergeCell ref="E819:F819"/>
    <mergeCell ref="B3397:D3397"/>
    <mergeCell ref="E3193:F3193"/>
    <mergeCell ref="Q3212:Q3215"/>
    <mergeCell ref="B2481:D2481"/>
    <mergeCell ref="K3572:L3572"/>
    <mergeCell ref="G280:H280"/>
    <mergeCell ref="E3493:F3493"/>
    <mergeCell ref="E1408:F1408"/>
    <mergeCell ref="E945:F945"/>
    <mergeCell ref="B2781:D2781"/>
    <mergeCell ref="K3872:L3872"/>
    <mergeCell ref="B1111:D1111"/>
    <mergeCell ref="B3172:D3175"/>
    <mergeCell ref="G3339:H3339"/>
    <mergeCell ref="B3081:D3081"/>
    <mergeCell ref="I2473:J2473"/>
    <mergeCell ref="E461:Q461"/>
    <mergeCell ref="B1411:D1411"/>
    <mergeCell ref="G3034:H3034"/>
    <mergeCell ref="E1304:F1304"/>
    <mergeCell ref="B3472:D3475"/>
    <mergeCell ref="E767:Q767"/>
    <mergeCell ref="E961:F961"/>
    <mergeCell ref="E1635:F1635"/>
    <mergeCell ref="Q1132:Q1135"/>
    <mergeCell ref="E656:F656"/>
    <mergeCell ref="G2881:H2881"/>
    <mergeCell ref="E3415:F3415"/>
    <mergeCell ref="G2418:H2418"/>
    <mergeCell ref="E1935:F1935"/>
    <mergeCell ref="Q1432:Q1435"/>
    <mergeCell ref="G3181:H3181"/>
    <mergeCell ref="E3721:F3721"/>
    <mergeCell ref="G633:H633"/>
    <mergeCell ref="E3873:F3873"/>
    <mergeCell ref="B665:Q665"/>
    <mergeCell ref="E2235:F2235"/>
    <mergeCell ref="G722:H722"/>
    <mergeCell ref="M3674:N3674"/>
    <mergeCell ref="E689:F689"/>
    <mergeCell ref="G3481:H3481"/>
    <mergeCell ref="I2484:J2484"/>
    <mergeCell ref="G3639:H3639"/>
    <mergeCell ref="G933:H933"/>
    <mergeCell ref="B2227:D2227"/>
    <mergeCell ref="E989:F989"/>
    <mergeCell ref="E3862:F3862"/>
    <mergeCell ref="M3701:N3701"/>
    <mergeCell ref="E1472:F1472"/>
    <mergeCell ref="E3774:F3774"/>
    <mergeCell ref="G3323:H3323"/>
    <mergeCell ref="E3863:F3863"/>
    <mergeCell ref="E1772:F1772"/>
    <mergeCell ref="G1712:H1712"/>
    <mergeCell ref="B1082:D1085"/>
    <mergeCell ref="M3702:N3702"/>
    <mergeCell ref="O3794:P3794"/>
    <mergeCell ref="G3623:H3623"/>
    <mergeCell ref="G1538:H1538"/>
    <mergeCell ref="E1267:Q1267"/>
    <mergeCell ref="E2072:F2072"/>
    <mergeCell ref="I2864:J2864"/>
    <mergeCell ref="E1674:F1674"/>
    <mergeCell ref="I3469:J3469"/>
    <mergeCell ref="E1567:Q1567"/>
    <mergeCell ref="G835:H835"/>
    <mergeCell ref="E1369:F1369"/>
    <mergeCell ref="K2624:L2624"/>
    <mergeCell ref="E1669:F1669"/>
    <mergeCell ref="E2762:F2762"/>
    <mergeCell ref="E189:F189"/>
    <mergeCell ref="G3589:H3589"/>
    <mergeCell ref="E3062:F3062"/>
    <mergeCell ref="O1851:P1851"/>
    <mergeCell ref="B1851:D1851"/>
    <mergeCell ref="B1462:D1465"/>
    <mergeCell ref="E1647:Q1647"/>
    <mergeCell ref="B2597:D2597"/>
    <mergeCell ref="I3655:J3655"/>
    <mergeCell ref="B481:D481"/>
    <mergeCell ref="G2523:H2523"/>
    <mergeCell ref="I3611:J3611"/>
    <mergeCell ref="E205:F205"/>
    <mergeCell ref="I3769:J3769"/>
    <mergeCell ref="I1221:J1221"/>
    <mergeCell ref="E1947:Q1947"/>
    <mergeCell ref="B2897:D2897"/>
    <mergeCell ref="E31:F31"/>
    <mergeCell ref="E2773:F2773"/>
    <mergeCell ref="I1521:J1521"/>
    <mergeCell ref="G1488:H1488"/>
    <mergeCell ref="E2441:F2441"/>
    <mergeCell ref="E356:F356"/>
    <mergeCell ref="E331:F331"/>
    <mergeCell ref="B2167:D2167"/>
    <mergeCell ref="G2093:H2093"/>
    <mergeCell ref="E988:F988"/>
    <mergeCell ref="Q45:Q48"/>
    <mergeCell ref="G1788:H1788"/>
    <mergeCell ref="I2903:J2903"/>
    <mergeCell ref="B2467:D2467"/>
    <mergeCell ref="Q702:Q705"/>
    <mergeCell ref="E2905:F2905"/>
    <mergeCell ref="G2839:H2839"/>
    <mergeCell ref="I1842:J1842"/>
    <mergeCell ref="E1288:F1288"/>
    <mergeCell ref="B77:D77"/>
    <mergeCell ref="E258:F258"/>
    <mergeCell ref="I3691:J3691"/>
    <mergeCell ref="B310:D313"/>
    <mergeCell ref="E2501:F2501"/>
    <mergeCell ref="Q518:Q521"/>
    <mergeCell ref="E42:F42"/>
    <mergeCell ref="E558:F558"/>
    <mergeCell ref="E2801:F2801"/>
    <mergeCell ref="G1804:H1804"/>
    <mergeCell ref="E259:F259"/>
    <mergeCell ref="G1962:H1962"/>
    <mergeCell ref="I965:J965"/>
    <mergeCell ref="E2502:F2502"/>
    <mergeCell ref="E411:F411"/>
    <mergeCell ref="G1499:H1499"/>
    <mergeCell ref="K3751:L3751"/>
    <mergeCell ref="G19:H19"/>
    <mergeCell ref="G2262:H2262"/>
    <mergeCell ref="E2802:F2802"/>
    <mergeCell ref="E711:F711"/>
    <mergeCell ref="G1799:H1799"/>
    <mergeCell ref="B2547:D2547"/>
    <mergeCell ref="I802:J802"/>
    <mergeCell ref="B393:D393"/>
    <mergeCell ref="G2473:H2473"/>
    <mergeCell ref="G319:H319"/>
    <mergeCell ref="I3719:J3719"/>
    <mergeCell ref="G2562:H2562"/>
    <mergeCell ref="G477:H477"/>
    <mergeCell ref="I1565:J1565"/>
    <mergeCell ref="I3675:J3675"/>
    <mergeCell ref="B2847:D2847"/>
    <mergeCell ref="G14:H14"/>
    <mergeCell ref="B851:D851"/>
    <mergeCell ref="G2474:H2474"/>
    <mergeCell ref="B3147:D3147"/>
    <mergeCell ref="E2943:F2943"/>
    <mergeCell ref="E858:F858"/>
    <mergeCell ref="E2317:Q2317"/>
    <mergeCell ref="K3785:L3785"/>
    <mergeCell ref="E401:F401"/>
    <mergeCell ref="E395:F395"/>
    <mergeCell ref="Q414:Q417"/>
    <mergeCell ref="K3322:L3322"/>
    <mergeCell ref="E3154:F3154"/>
    <mergeCell ref="E3274:F3274"/>
    <mergeCell ref="E2855:F2855"/>
    <mergeCell ref="E1158:F1158"/>
    <mergeCell ref="G1858:H1858"/>
    <mergeCell ref="E2617:Q2617"/>
    <mergeCell ref="B2531:D2531"/>
    <mergeCell ref="E1375:F1375"/>
    <mergeCell ref="G2463:H2463"/>
    <mergeCell ref="Q2982:Q2985"/>
    <mergeCell ref="G793:H793"/>
    <mergeCell ref="Q872:Q875"/>
    <mergeCell ref="E3618:F3618"/>
    <mergeCell ref="E912:F912"/>
    <mergeCell ref="E3574:F3574"/>
    <mergeCell ref="G2615:H2615"/>
    <mergeCell ref="B2922:D2925"/>
    <mergeCell ref="I1618:J1618"/>
    <mergeCell ref="E3155:F3155"/>
    <mergeCell ref="G2158:H2158"/>
    <mergeCell ref="B374:D377"/>
    <mergeCell ref="Q1172:Q1175"/>
    <mergeCell ref="E3455:F3455"/>
    <mergeCell ref="G2458:H2458"/>
    <mergeCell ref="E129:Q129"/>
    <mergeCell ref="B832:D835"/>
    <mergeCell ref="E1385:F1385"/>
    <mergeCell ref="K3821:L3821"/>
    <mergeCell ref="E3628:F3628"/>
    <mergeCell ref="G2631:H2631"/>
    <mergeCell ref="E1843:F1843"/>
    <mergeCell ref="Q1862:Q1865"/>
    <mergeCell ref="M3773:N3773"/>
    <mergeCell ref="G3089:H3089"/>
    <mergeCell ref="I2092:J2092"/>
    <mergeCell ref="G383:H383"/>
    <mergeCell ref="E3208:F3208"/>
    <mergeCell ref="E3629:F3629"/>
    <mergeCell ref="E1538:F1538"/>
    <mergeCell ref="Q3642:Q3645"/>
    <mergeCell ref="I1629:J1629"/>
    <mergeCell ref="E1081:F1081"/>
    <mergeCell ref="M3424:N3424"/>
    <mergeCell ref="E2143:F2143"/>
    <mergeCell ref="G2843:H2843"/>
    <mergeCell ref="G3389:H3389"/>
    <mergeCell ref="E1844:F1844"/>
    <mergeCell ref="G841:H841"/>
    <mergeCell ref="M3768:N3768"/>
    <mergeCell ref="I2609:J2609"/>
    <mergeCell ref="I2603:J2603"/>
    <mergeCell ref="K3849:L3849"/>
    <mergeCell ref="E3224:F3224"/>
    <mergeCell ref="E1228:F1228"/>
    <mergeCell ref="G1358:H1358"/>
    <mergeCell ref="G3601:H3601"/>
    <mergeCell ref="I2604:J2604"/>
    <mergeCell ref="K3692:L3692"/>
    <mergeCell ref="E3524:F3524"/>
    <mergeCell ref="B485:D485"/>
    <mergeCell ref="E1528:F1528"/>
    <mergeCell ref="E1739:F1739"/>
    <mergeCell ref="O2613:P2613"/>
    <mergeCell ref="G2985:H2985"/>
    <mergeCell ref="E3525:F3525"/>
    <mergeCell ref="G1505:H1505"/>
    <mergeCell ref="E2039:F2039"/>
    <mergeCell ref="I2614:J2614"/>
    <mergeCell ref="G3748:H3748"/>
    <mergeCell ref="B3592:D3595"/>
    <mergeCell ref="B1202:D1205"/>
    <mergeCell ref="B2031:D2031"/>
    <mergeCell ref="I3078:J3078"/>
    <mergeCell ref="I3045:J3045"/>
    <mergeCell ref="E3777:Q3777"/>
    <mergeCell ref="E2867:Q2867"/>
    <mergeCell ref="G3585:H3585"/>
    <mergeCell ref="K2075:L2075"/>
    <mergeCell ref="B2331:D2331"/>
    <mergeCell ref="E2512:F2512"/>
    <mergeCell ref="E427:F427"/>
    <mergeCell ref="M1841:N1841"/>
    <mergeCell ref="G3758:H3758"/>
    <mergeCell ref="E2213:F2213"/>
    <mergeCell ref="B1601:D1601"/>
    <mergeCell ref="M3838:N3838"/>
    <mergeCell ref="G1973:H1973"/>
    <mergeCell ref="Q2052:Q2055"/>
    <mergeCell ref="E2513:F2513"/>
    <mergeCell ref="G3759:H3759"/>
    <mergeCell ref="E2208:F2208"/>
    <mergeCell ref="G1211:H1211"/>
    <mergeCell ref="E1397:Q1397"/>
    <mergeCell ref="B1072:D1075"/>
    <mergeCell ref="B1901:D1901"/>
    <mergeCell ref="I3405:J3405"/>
    <mergeCell ref="G2273:H2273"/>
    <mergeCell ref="Q2352:Q2355"/>
    <mergeCell ref="E2971:F2971"/>
    <mergeCell ref="E3857:Q3857"/>
    <mergeCell ref="G1974:H1974"/>
    <mergeCell ref="I971:J971"/>
    <mergeCell ref="E1478:F1478"/>
    <mergeCell ref="M1742:N1742"/>
    <mergeCell ref="G2185:H2185"/>
    <mergeCell ref="E2241:F2241"/>
    <mergeCell ref="G3354:H3354"/>
    <mergeCell ref="G1244:H1244"/>
    <mergeCell ref="E112:F112"/>
    <mergeCell ref="E1778:F1778"/>
    <mergeCell ref="E1892:F1892"/>
    <mergeCell ref="I3731:J3731"/>
    <mergeCell ref="E2541:F2541"/>
    <mergeCell ref="E456:F456"/>
    <mergeCell ref="G1544:H1544"/>
    <mergeCell ref="G1569:H1569"/>
    <mergeCell ref="E2109:F2109"/>
    <mergeCell ref="G3812:H3812"/>
    <mergeCell ref="I1329:J1329"/>
    <mergeCell ref="I1304:J1304"/>
    <mergeCell ref="G1869:H1869"/>
    <mergeCell ref="E293:F293"/>
    <mergeCell ref="G2632:H2632"/>
    <mergeCell ref="G2169:H2169"/>
    <mergeCell ref="I3872:J3872"/>
    <mergeCell ref="E466:F466"/>
    <mergeCell ref="E2294:F2294"/>
    <mergeCell ref="E9:F9"/>
    <mergeCell ref="I3573:J3573"/>
    <mergeCell ref="E167:F167"/>
    <mergeCell ref="B2701:D2701"/>
    <mergeCell ref="E2594:F2594"/>
    <mergeCell ref="I3873:J3873"/>
    <mergeCell ref="E467:F467"/>
    <mergeCell ref="K3419:L3419"/>
    <mergeCell ref="K1722:L1722"/>
    <mergeCell ref="I3475:J3475"/>
    <mergeCell ref="G227:H227"/>
    <mergeCell ref="E792:F792"/>
    <mergeCell ref="B2362:D2365"/>
    <mergeCell ref="K3719:L3719"/>
    <mergeCell ref="G2529:H2529"/>
    <mergeCell ref="E1767:Q1767"/>
    <mergeCell ref="E978:F978"/>
    <mergeCell ref="I3775:J3775"/>
    <mergeCell ref="G2224:H2224"/>
    <mergeCell ref="B2662:D2665"/>
    <mergeCell ref="B127:Q127"/>
    <mergeCell ref="I1341:J1341"/>
    <mergeCell ref="E2067:Q2067"/>
    <mergeCell ref="Q322:Q325"/>
    <mergeCell ref="E2605:F2605"/>
    <mergeCell ref="G1608:H1608"/>
    <mergeCell ref="E1125:F1125"/>
    <mergeCell ref="K3561:L3561"/>
    <mergeCell ref="E3393:F3393"/>
    <mergeCell ref="E3368:F3368"/>
    <mergeCell ref="G2371:H2371"/>
    <mergeCell ref="I1374:J1374"/>
    <mergeCell ref="O2629:P2629"/>
    <mergeCell ref="G1908:H1908"/>
    <mergeCell ref="E363:F363"/>
    <mergeCell ref="I2615:J2615"/>
    <mergeCell ref="Q3082:Q3085"/>
    <mergeCell ref="K3861:L3861"/>
    <mergeCell ref="E3693:F3693"/>
    <mergeCell ref="E3668:F3668"/>
    <mergeCell ref="G2671:H2671"/>
    <mergeCell ref="G586:H586"/>
    <mergeCell ref="G123:H123"/>
    <mergeCell ref="E3388:F3388"/>
    <mergeCell ref="G2391:H2391"/>
    <mergeCell ref="B1417:D1417"/>
    <mergeCell ref="I1369:J1369"/>
    <mergeCell ref="O2624:P2624"/>
    <mergeCell ref="B655:D655"/>
    <mergeCell ref="B1171:D1171"/>
    <mergeCell ref="B3042:D3045"/>
    <mergeCell ref="I3823:J3823"/>
    <mergeCell ref="E531:F531"/>
    <mergeCell ref="E3263:F3263"/>
    <mergeCell ref="E1593:F1593"/>
    <mergeCell ref="Q1612:Q1615"/>
    <mergeCell ref="G596:H596"/>
    <mergeCell ref="E3421:F3421"/>
    <mergeCell ref="B3342:D3345"/>
    <mergeCell ref="G2424:H2424"/>
    <mergeCell ref="K3589:L3589"/>
    <mergeCell ref="E2964:F2964"/>
    <mergeCell ref="E3379:F3379"/>
    <mergeCell ref="E1294:F1294"/>
    <mergeCell ref="G297:H297"/>
    <mergeCell ref="E831:F831"/>
    <mergeCell ref="O136:P136"/>
    <mergeCell ref="M1738:N1738"/>
    <mergeCell ref="E3264:F3264"/>
    <mergeCell ref="E3291:F3291"/>
    <mergeCell ref="E1594:F1594"/>
    <mergeCell ref="G597:H597"/>
    <mergeCell ref="G2419:H2419"/>
    <mergeCell ref="G808:H808"/>
    <mergeCell ref="G3051:H3051"/>
    <mergeCell ref="E1894:F1894"/>
    <mergeCell ref="E864:F864"/>
    <mergeCell ref="B3861:D3861"/>
    <mergeCell ref="G1571:H1571"/>
    <mergeCell ref="G1108:H1108"/>
    <mergeCell ref="G3351:H3351"/>
    <mergeCell ref="E1189:F1189"/>
    <mergeCell ref="E1278:F1278"/>
    <mergeCell ref="E1495:F1495"/>
    <mergeCell ref="E1489:F1489"/>
    <mergeCell ref="G492:H492"/>
    <mergeCell ref="E3738:F3738"/>
    <mergeCell ref="E1032:F1032"/>
    <mergeCell ref="E3732:F3732"/>
    <mergeCell ref="E379:Q379"/>
    <mergeCell ref="G3409:H3409"/>
    <mergeCell ref="E2252:F2252"/>
    <mergeCell ref="G1255:H1255"/>
    <mergeCell ref="M3691:N3691"/>
    <mergeCell ref="G3498:H3498"/>
    <mergeCell ref="B3542:D3545"/>
    <mergeCell ref="B1667:D1667"/>
    <mergeCell ref="G3709:H3709"/>
    <mergeCell ref="E837:Q837"/>
    <mergeCell ref="K1742:L1742"/>
    <mergeCell ref="B1787:D1787"/>
    <mergeCell ref="B952:D955"/>
    <mergeCell ref="B1781:D1781"/>
    <mergeCell ref="G1713:H1713"/>
    <mergeCell ref="E1137:Q1137"/>
    <mergeCell ref="B2087:D2087"/>
    <mergeCell ref="E177:F177"/>
    <mergeCell ref="G3095:H3095"/>
    <mergeCell ref="M3419:N3419"/>
    <mergeCell ref="E1963:F1963"/>
    <mergeCell ref="G3824:H3824"/>
    <mergeCell ref="B3712:D3715"/>
    <mergeCell ref="E1658:F1658"/>
    <mergeCell ref="K2473:L2473"/>
    <mergeCell ref="E178:F178"/>
    <mergeCell ref="E2394:F2394"/>
    <mergeCell ref="E1958:F1958"/>
    <mergeCell ref="B1657:D1657"/>
    <mergeCell ref="G961:H961"/>
    <mergeCell ref="G1635:H1635"/>
    <mergeCell ref="E2175:F2175"/>
    <mergeCell ref="E478:F478"/>
    <mergeCell ref="G1178:H1178"/>
    <mergeCell ref="O1868:P1868"/>
    <mergeCell ref="G3851:H3851"/>
    <mergeCell ref="E3607:Q3607"/>
    <mergeCell ref="G1724:H1724"/>
    <mergeCell ref="I3644:J3644"/>
    <mergeCell ref="E1991:F1991"/>
    <mergeCell ref="G3852:H3852"/>
    <mergeCell ref="G994:H994"/>
    <mergeCell ref="E2427:Q2427"/>
    <mergeCell ref="G2235:H2235"/>
    <mergeCell ref="I1238:J1238"/>
    <mergeCell ref="I3481:J3481"/>
    <mergeCell ref="E2322:F2322"/>
    <mergeCell ref="K2484:L2484"/>
    <mergeCell ref="E231:F231"/>
    <mergeCell ref="G1319:H1319"/>
    <mergeCell ref="B1737:D1737"/>
    <mergeCell ref="B40:D40"/>
    <mergeCell ref="G3779:H3779"/>
    <mergeCell ref="E2622:F2622"/>
    <mergeCell ref="Q34:Q37"/>
    <mergeCell ref="G1619:H1619"/>
    <mergeCell ref="E74:F74"/>
    <mergeCell ref="E2774:F2774"/>
    <mergeCell ref="G3862:H3862"/>
    <mergeCell ref="B2037:D2037"/>
    <mergeCell ref="G2382:H2382"/>
    <mergeCell ref="B2151:D2151"/>
    <mergeCell ref="I3628:J3628"/>
    <mergeCell ref="B671:D671"/>
    <mergeCell ref="I3323:J3323"/>
    <mergeCell ref="B2337:D2337"/>
    <mergeCell ref="I3839:J3839"/>
    <mergeCell ref="G2294:H2294"/>
    <mergeCell ref="G3863:H3863"/>
    <mergeCell ref="E1507:Q1507"/>
    <mergeCell ref="B2451:D2451"/>
    <mergeCell ref="I1843:J1843"/>
    <mergeCell ref="E2344:F2344"/>
    <mergeCell ref="M2635:N2635"/>
    <mergeCell ref="E217:F217"/>
    <mergeCell ref="G1674:H1674"/>
    <mergeCell ref="B2112:D2115"/>
    <mergeCell ref="G194:H194"/>
    <mergeCell ref="G2462:H2462"/>
    <mergeCell ref="E3002:F3002"/>
    <mergeCell ref="E3302:F3302"/>
    <mergeCell ref="G2305:H2305"/>
    <mergeCell ref="G189:H189"/>
    <mergeCell ref="E276:F276"/>
    <mergeCell ref="K1531:L1531"/>
    <mergeCell ref="E270:F270"/>
    <mergeCell ref="M2619:N2619"/>
    <mergeCell ref="K1525:L1525"/>
    <mergeCell ref="G3062:H3062"/>
    <mergeCell ref="I2065:J2065"/>
    <mergeCell ref="B3267:D3267"/>
    <mergeCell ref="K3774:L3774"/>
    <mergeCell ref="E576:F576"/>
    <mergeCell ref="B1351:D1351"/>
    <mergeCell ref="E570:F570"/>
    <mergeCell ref="B3567:D3567"/>
    <mergeCell ref="E113:F113"/>
    <mergeCell ref="Q2832:Q2835"/>
    <mergeCell ref="E3449:F3449"/>
    <mergeCell ref="K3611:L3611"/>
    <mergeCell ref="M2614:N2614"/>
    <mergeCell ref="E3443:F3443"/>
    <mergeCell ref="E1358:F1358"/>
    <mergeCell ref="E1333:F1333"/>
    <mergeCell ref="K496:L496"/>
    <mergeCell ref="E901:F901"/>
    <mergeCell ref="E3144:F3144"/>
    <mergeCell ref="B1167:D1167"/>
    <mergeCell ref="E3749:F3749"/>
    <mergeCell ref="G661:H661"/>
    <mergeCell ref="E1201:F1201"/>
    <mergeCell ref="B3627:D3627"/>
    <mergeCell ref="E3444:F3444"/>
    <mergeCell ref="B921:D921"/>
    <mergeCell ref="I3579:J3579"/>
    <mergeCell ref="E523:Q523"/>
    <mergeCell ref="E2414:F2414"/>
    <mergeCell ref="I2093:J2093"/>
    <mergeCell ref="E928:F928"/>
    <mergeCell ref="K3339:L3339"/>
    <mergeCell ref="E3744:F3744"/>
    <mergeCell ref="E2714:F2714"/>
    <mergeCell ref="E1044:F1044"/>
    <mergeCell ref="K1859:L1859"/>
    <mergeCell ref="G3421:H3421"/>
    <mergeCell ref="K1842:L1842"/>
    <mergeCell ref="E2409:F2409"/>
    <mergeCell ref="K3664:L3664"/>
    <mergeCell ref="E798:F798"/>
    <mergeCell ref="M3762:N3762"/>
    <mergeCell ref="E929:F929"/>
    <mergeCell ref="G2175:H2175"/>
    <mergeCell ref="E2715:F2715"/>
    <mergeCell ref="I24:J24"/>
    <mergeCell ref="G564:H564"/>
    <mergeCell ref="G558:H558"/>
    <mergeCell ref="G2801:H2801"/>
    <mergeCell ref="E1229:F1229"/>
    <mergeCell ref="E451:Q451"/>
    <mergeCell ref="B3611:D3611"/>
    <mergeCell ref="G3132:H3132"/>
    <mergeCell ref="B1221:D1221"/>
    <mergeCell ref="I19:J19"/>
    <mergeCell ref="B3517:D3517"/>
    <mergeCell ref="I2892:J2892"/>
    <mergeCell ref="I782:J782"/>
    <mergeCell ref="G3432:H3432"/>
    <mergeCell ref="B692:D695"/>
    <mergeCell ref="B1521:D1521"/>
    <mergeCell ref="E1245:F1245"/>
    <mergeCell ref="E1403:F1403"/>
    <mergeCell ref="E3699:F3699"/>
    <mergeCell ref="E1614:F1614"/>
    <mergeCell ref="I2893:J2893"/>
    <mergeCell ref="E1703:F1703"/>
    <mergeCell ref="E1914:F1914"/>
    <mergeCell ref="M3785:N3785"/>
    <mergeCell ref="B1537:D1537"/>
    <mergeCell ref="G3579:H3579"/>
    <mergeCell ref="B1382:D1385"/>
    <mergeCell ref="G1463:H1463"/>
    <mergeCell ref="E3047:Q3047"/>
    <mergeCell ref="E2214:F2214"/>
    <mergeCell ref="B1837:D1837"/>
    <mergeCell ref="G1375:H1375"/>
    <mergeCell ref="E2328:F2328"/>
    <mergeCell ref="I2463:J2463"/>
    <mergeCell ref="B2511:D2511"/>
    <mergeCell ref="E3347:Q3347"/>
    <mergeCell ref="E3541:F3541"/>
    <mergeCell ref="B3462:D3465"/>
    <mergeCell ref="E1625:F1625"/>
    <mergeCell ref="E3647:Q3647"/>
    <mergeCell ref="E3841:F3841"/>
    <mergeCell ref="G3002:H3002"/>
    <mergeCell ref="E1925:F1925"/>
    <mergeCell ref="Q2532:Q2535"/>
    <mergeCell ref="G3302:H3302"/>
    <mergeCell ref="E3842:F3842"/>
    <mergeCell ref="G1691:H1691"/>
    <mergeCell ref="B3587:D3587"/>
    <mergeCell ref="B1471:D1471"/>
    <mergeCell ref="G3513:H3513"/>
    <mergeCell ref="G3602:H3602"/>
    <mergeCell ref="K2608:L2608"/>
    <mergeCell ref="I3694:J3694"/>
    <mergeCell ref="B1891:D1891"/>
    <mergeCell ref="M1858:N1858"/>
    <mergeCell ref="I1363:J1363"/>
    <mergeCell ref="K2609:L2609"/>
    <mergeCell ref="E287:F287"/>
    <mergeCell ref="E281:F281"/>
    <mergeCell ref="B7:D7"/>
    <mergeCell ref="G1533:H1533"/>
    <mergeCell ref="B121:D121"/>
    <mergeCell ref="E2741:F2741"/>
    <mergeCell ref="G3829:H3829"/>
    <mergeCell ref="G1228:H1228"/>
    <mergeCell ref="G1744:H1744"/>
    <mergeCell ref="E2284:F2284"/>
    <mergeCell ref="E745:F745"/>
    <mergeCell ref="G1833:H1833"/>
    <mergeCell ref="B465:D465"/>
    <mergeCell ref="E282:F282"/>
    <mergeCell ref="B421:D421"/>
    <mergeCell ref="E3041:F3041"/>
    <mergeCell ref="G1528:H1528"/>
    <mergeCell ref="E1257:Q1257"/>
    <mergeCell ref="B2881:D2881"/>
    <mergeCell ref="E3717:Q3717"/>
    <mergeCell ref="B1872:D1875"/>
    <mergeCell ref="I1505:J1505"/>
    <mergeCell ref="I3748:J3748"/>
    <mergeCell ref="Q486:Q489"/>
    <mergeCell ref="Q23:Q26"/>
    <mergeCell ref="G2218:H2218"/>
    <mergeCell ref="E2752:F2752"/>
    <mergeCell ref="E2883:F2883"/>
    <mergeCell ref="Q2902:Q2905"/>
    <mergeCell ref="E335:F335"/>
    <mergeCell ref="E2578:F2578"/>
    <mergeCell ref="G2518:H2518"/>
    <mergeCell ref="G2512:H2512"/>
    <mergeCell ref="I1515:J1515"/>
    <mergeCell ref="E3052:F3052"/>
    <mergeCell ref="G2055:H2055"/>
    <mergeCell ref="O1841:P1841"/>
    <mergeCell ref="E3183:F3183"/>
    <mergeCell ref="G2213:H2213"/>
    <mergeCell ref="G2818:H2818"/>
    <mergeCell ref="B2862:D2865"/>
    <mergeCell ref="G270:H270"/>
    <mergeCell ref="M2108:N2108"/>
    <mergeCell ref="G2513:H2513"/>
    <mergeCell ref="E783:F783"/>
    <mergeCell ref="K3735:L3735"/>
    <mergeCell ref="I3759:J3759"/>
    <mergeCell ref="B3162:D3165"/>
    <mergeCell ref="E3199:F3199"/>
    <mergeCell ref="E1114:F1114"/>
    <mergeCell ref="E695:F695"/>
    <mergeCell ref="E651:F651"/>
    <mergeCell ref="E2894:F2894"/>
    <mergeCell ref="Q822:Q825"/>
    <mergeCell ref="E3568:F3568"/>
    <mergeCell ref="O1742:P1742"/>
    <mergeCell ref="E1414:F1414"/>
    <mergeCell ref="I1549:J1549"/>
    <mergeCell ref="E995:F995"/>
    <mergeCell ref="B677:D677"/>
    <mergeCell ref="B3377:D3377"/>
    <mergeCell ref="I1244:J1244"/>
    <mergeCell ref="E3868:F3868"/>
    <mergeCell ref="E3411:F3411"/>
    <mergeCell ref="I1849:J1849"/>
    <mergeCell ref="E3563:F3563"/>
    <mergeCell ref="Q3582:Q3585"/>
    <mergeCell ref="I1569:J1569"/>
    <mergeCell ref="I1544:J1544"/>
    <mergeCell ref="G3171:H3171"/>
    <mergeCell ref="G1625:H1625"/>
    <mergeCell ref="G3329:H3329"/>
    <mergeCell ref="E679:F679"/>
    <mergeCell ref="E380:F380"/>
    <mergeCell ref="I2632:J2632"/>
    <mergeCell ref="G2599:H2599"/>
    <mergeCell ref="B513:D513"/>
    <mergeCell ref="E3253:F3253"/>
    <mergeCell ref="G9:H9"/>
    <mergeCell ref="G3345:H3345"/>
    <mergeCell ref="G2899:H2899"/>
    <mergeCell ref="B425:D425"/>
    <mergeCell ref="E27:Q27"/>
    <mergeCell ref="B977:D977"/>
    <mergeCell ref="G2882:H2882"/>
    <mergeCell ref="B971:D971"/>
    <mergeCell ref="G3013:H3013"/>
    <mergeCell ref="E3553:F3553"/>
    <mergeCell ref="I3682:J3682"/>
    <mergeCell ref="G3645:H3645"/>
    <mergeCell ref="E327:Q327"/>
    <mergeCell ref="B1271:D1271"/>
    <mergeCell ref="G3313:H3313"/>
    <mergeCell ref="E1153:F1153"/>
    <mergeCell ref="B2902:D2905"/>
    <mergeCell ref="B3731:D3731"/>
    <mergeCell ref="K1532:L1532"/>
    <mergeCell ref="E1364:F1364"/>
    <mergeCell ref="K3775:L3775"/>
    <mergeCell ref="M1755:N1755"/>
    <mergeCell ref="E1664:F1664"/>
    <mergeCell ref="Q3452:Q3455"/>
    <mergeCell ref="E1822:F1822"/>
    <mergeCell ref="G825:H825"/>
    <mergeCell ref="B1132:D1135"/>
    <mergeCell ref="E1365:F1365"/>
    <mergeCell ref="E38:Q38"/>
    <mergeCell ref="I2071:J2071"/>
    <mergeCell ref="E2797:Q2797"/>
    <mergeCell ref="G3673:H3673"/>
    <mergeCell ref="Q3752:Q3755"/>
    <mergeCell ref="B1432:D1435"/>
    <mergeCell ref="B2261:D2261"/>
    <mergeCell ref="G2911:H2911"/>
    <mergeCell ref="E3097:Q3097"/>
    <mergeCell ref="E707:Q707"/>
    <mergeCell ref="G3693:H3693"/>
    <mergeCell ref="K3828:L3828"/>
    <mergeCell ref="M3594:N3594"/>
    <mergeCell ref="B1957:D1957"/>
    <mergeCell ref="K2462:L2462"/>
    <mergeCell ref="E1964:F1964"/>
    <mergeCell ref="G3052:H3052"/>
    <mergeCell ref="E3592:F3592"/>
    <mergeCell ref="I2598:J2598"/>
    <mergeCell ref="E2569:F2569"/>
    <mergeCell ref="B1341:D1341"/>
    <mergeCell ref="I2898:J2898"/>
    <mergeCell ref="B3637:D3637"/>
    <mergeCell ref="I3029:J3029"/>
    <mergeCell ref="E2464:F2464"/>
    <mergeCell ref="E697:Q697"/>
    <mergeCell ref="B1641:D1641"/>
    <mergeCell ref="I1033:J1033"/>
    <mergeCell ref="E1534:F1534"/>
    <mergeCell ref="E37:F37"/>
    <mergeCell ref="Q208:Q211"/>
    <mergeCell ref="E2491:F2491"/>
    <mergeCell ref="E406:F406"/>
    <mergeCell ref="E2034:F2034"/>
    <mergeCell ref="G1652:H1652"/>
    <mergeCell ref="E2192:F2192"/>
    <mergeCell ref="O3671:P3671"/>
    <mergeCell ref="E2492:F2492"/>
    <mergeCell ref="G1495:H1495"/>
    <mergeCell ref="B2631:D2631"/>
    <mergeCell ref="G3738:H3738"/>
    <mergeCell ref="I3803:J3803"/>
    <mergeCell ref="G2252:H2252"/>
    <mergeCell ref="B1622:D1625"/>
    <mergeCell ref="I3498:J3498"/>
    <mergeCell ref="I3715:J3715"/>
    <mergeCell ref="I3709:J3709"/>
    <mergeCell ref="E2633:F2633"/>
    <mergeCell ref="E548:F548"/>
    <mergeCell ref="Q2652:Q2655"/>
    <mergeCell ref="G3333:H3333"/>
    <mergeCell ref="E91:F91"/>
    <mergeCell ref="E85:F85"/>
    <mergeCell ref="E2334:F2334"/>
    <mergeCell ref="G2268:H2268"/>
    <mergeCell ref="B2312:D2315"/>
    <mergeCell ref="E2545:F2545"/>
    <mergeCell ref="I983:J983"/>
    <mergeCell ref="G3633:H3633"/>
    <mergeCell ref="G1963:H1963"/>
    <mergeCell ref="E391:F391"/>
    <mergeCell ref="E2634:F2634"/>
    <mergeCell ref="B111:D111"/>
    <mergeCell ref="I3725:J3725"/>
    <mergeCell ref="G483:H483"/>
    <mergeCell ref="B2612:D2615"/>
    <mergeCell ref="I1729:J1729"/>
    <mergeCell ref="I1308:J1308"/>
    <mergeCell ref="E2845:F2845"/>
    <mergeCell ref="G1848:H1848"/>
    <mergeCell ref="G178:H178"/>
    <mergeCell ref="G2611:H2611"/>
    <mergeCell ref="I1614:J1614"/>
    <mergeCell ref="I3851:J3851"/>
    <mergeCell ref="K3791:L3791"/>
    <mergeCell ref="E445:F445"/>
    <mergeCell ref="B3137:D3137"/>
    <mergeCell ref="Q290:Q293"/>
    <mergeCell ref="Q3032:Q3035"/>
    <mergeCell ref="E865:F865"/>
    <mergeCell ref="I994:J994"/>
    <mergeCell ref="E3624:F3624"/>
    <mergeCell ref="B585:D585"/>
    <mergeCell ref="Q590:Q593"/>
    <mergeCell ref="G2779:H2779"/>
    <mergeCell ref="E3319:F3319"/>
    <mergeCell ref="Q3332:Q3335"/>
    <mergeCell ref="B538:D541"/>
    <mergeCell ref="B2707:D2707"/>
    <mergeCell ref="G3085:H3085"/>
    <mergeCell ref="G3079:H3079"/>
    <mergeCell ref="I3779:J3779"/>
    <mergeCell ref="I2082:J2082"/>
    <mergeCell ref="E3619:F3619"/>
    <mergeCell ref="G2622:H2622"/>
    <mergeCell ref="I1625:J1625"/>
    <mergeCell ref="K3328:L3328"/>
    <mergeCell ref="E587:F587"/>
    <mergeCell ref="E130:F130"/>
    <mergeCell ref="K3628:L3628"/>
    <mergeCell ref="M2631:N2631"/>
    <mergeCell ref="I2083:J2083"/>
    <mergeCell ref="E3003:F3003"/>
    <mergeCell ref="K3845:L3845"/>
    <mergeCell ref="E2584:F2584"/>
    <mergeCell ref="K3839:L3839"/>
    <mergeCell ref="B414:D417"/>
    <mergeCell ref="B727:D727"/>
    <mergeCell ref="G101:H101"/>
    <mergeCell ref="E1218:F1218"/>
    <mergeCell ref="O2608:P2608"/>
    <mergeCell ref="E799:F799"/>
    <mergeCell ref="B2782:D2785"/>
    <mergeCell ref="G2464:H2464"/>
    <mergeCell ref="E2237:Q2237"/>
    <mergeCell ref="B3181:D3181"/>
    <mergeCell ref="B1027:D1027"/>
    <mergeCell ref="E3672:F3672"/>
    <mergeCell ref="G2675:H2675"/>
    <mergeCell ref="E1518:F1518"/>
    <mergeCell ref="I1653:J1653"/>
    <mergeCell ref="E2537:Q2537"/>
    <mergeCell ref="K1745:L1745"/>
    <mergeCell ref="B2652:D2655"/>
    <mergeCell ref="B3481:D3481"/>
    <mergeCell ref="E2837:Q2837"/>
    <mergeCell ref="Q3202:Q3205"/>
    <mergeCell ref="E1578:F1578"/>
    <mergeCell ref="E1115:F1115"/>
    <mergeCell ref="Q1722:Q1725"/>
    <mergeCell ref="G3334:H3334"/>
    <mergeCell ref="G733:H733"/>
    <mergeCell ref="G276:H276"/>
    <mergeCell ref="O2619:P2619"/>
    <mergeCell ref="Q3502:Q3505"/>
    <mergeCell ref="B2777:D2777"/>
    <mergeCell ref="B1107:D1107"/>
    <mergeCell ref="Q2022:Q2025"/>
    <mergeCell ref="G3754:H3754"/>
    <mergeCell ref="E305:Q305"/>
    <mergeCell ref="G1638:H1638"/>
    <mergeCell ref="B1407:D1407"/>
    <mergeCell ref="G3449:H3449"/>
    <mergeCell ref="K2098:L2098"/>
    <mergeCell ref="I3215:J3215"/>
    <mergeCell ref="B1707:D1707"/>
    <mergeCell ref="G3749:H3749"/>
    <mergeCell ref="E1168:F1168"/>
    <mergeCell ref="G723:H723"/>
    <mergeCell ref="E1714:F1714"/>
    <mergeCell ref="E1282:F1282"/>
    <mergeCell ref="E1931:F1931"/>
    <mergeCell ref="G3019:H3019"/>
    <mergeCell ref="G934:H934"/>
    <mergeCell ref="E1468:F1468"/>
    <mergeCell ref="Q2102:Q2105"/>
    <mergeCell ref="G1023:H1023"/>
    <mergeCell ref="E3711:F3711"/>
    <mergeCell ref="M1859:N1859"/>
    <mergeCell ref="G1103:H1103"/>
    <mergeCell ref="E2231:F2231"/>
    <mergeCell ref="G1234:H1234"/>
    <mergeCell ref="I783:J783"/>
    <mergeCell ref="Q2402:Q2405"/>
    <mergeCell ref="G929:H929"/>
    <mergeCell ref="E2907:Q2907"/>
    <mergeCell ref="G3802:H3802"/>
    <mergeCell ref="G1692:H1692"/>
    <mergeCell ref="E3858:F3858"/>
    <mergeCell ref="M1875:N1875"/>
    <mergeCell ref="I3568:J3568"/>
    <mergeCell ref="E156:F156"/>
    <mergeCell ref="E1942:F1942"/>
    <mergeCell ref="E2073:F2073"/>
    <mergeCell ref="Q2092:Q2095"/>
    <mergeCell ref="I3868:J3868"/>
    <mergeCell ref="E462:F462"/>
    <mergeCell ref="G1708:H1708"/>
    <mergeCell ref="B1907:D1907"/>
    <mergeCell ref="G1702:H1702"/>
    <mergeCell ref="M3698:N3698"/>
    <mergeCell ref="E2242:F2242"/>
    <mergeCell ref="E157:F157"/>
    <mergeCell ref="G1245:H1245"/>
    <mergeCell ref="E2373:F2373"/>
    <mergeCell ref="G2465:H2465"/>
    <mergeCell ref="B2207:D2207"/>
    <mergeCell ref="G1614:H1614"/>
    <mergeCell ref="E457:F457"/>
    <mergeCell ref="B2052:D2055"/>
    <mergeCell ref="G1703:H1703"/>
    <mergeCell ref="B3832:D3835"/>
    <mergeCell ref="K2468:L2468"/>
    <mergeCell ref="E146:F146"/>
    <mergeCell ref="B2352:D2355"/>
    <mergeCell ref="G3831:H3831"/>
    <mergeCell ref="I3765:J3765"/>
    <mergeCell ref="E2084:F2084"/>
    <mergeCell ref="Q12:Q15"/>
    <mergeCell ref="E2758:F2758"/>
    <mergeCell ref="E2301:F2301"/>
    <mergeCell ref="E2295:F2295"/>
    <mergeCell ref="E185:F185"/>
    <mergeCell ref="G1298:H1298"/>
    <mergeCell ref="E299:F299"/>
    <mergeCell ref="E3058:F3058"/>
    <mergeCell ref="G2061:H2061"/>
    <mergeCell ref="E2595:F2595"/>
    <mergeCell ref="G1598:H1598"/>
    <mergeCell ref="E2753:F2753"/>
    <mergeCell ref="Q2772:Q2775"/>
    <mergeCell ref="G3841:H3841"/>
    <mergeCell ref="E599:F599"/>
    <mergeCell ref="G2361:H2361"/>
    <mergeCell ref="I1364:J1364"/>
    <mergeCell ref="G2519:H2519"/>
    <mergeCell ref="E201:F201"/>
    <mergeCell ref="Q3072:Q3075"/>
    <mergeCell ref="I3818:J3818"/>
    <mergeCell ref="B2887:D2887"/>
    <mergeCell ref="B2732:D2735"/>
    <mergeCell ref="E657:F657"/>
    <mergeCell ref="E2769:F2769"/>
    <mergeCell ref="K3584:L3584"/>
    <mergeCell ref="E1289:F1289"/>
    <mergeCell ref="E1283:F1283"/>
    <mergeCell ref="E2654:F2654"/>
    <mergeCell ref="E3069:F3069"/>
    <mergeCell ref="E984:F984"/>
    <mergeCell ref="E1589:F1589"/>
    <mergeCell ref="G592:H592"/>
    <mergeCell ref="I1838:J1838"/>
    <mergeCell ref="E2954:F2954"/>
    <mergeCell ref="E1284:F1284"/>
    <mergeCell ref="E254:F254"/>
    <mergeCell ref="I1533:J1533"/>
    <mergeCell ref="E2417:Q2417"/>
    <mergeCell ref="E3254:F3254"/>
    <mergeCell ref="I1744:J1744"/>
    <mergeCell ref="E1584:F1584"/>
    <mergeCell ref="G587:H587"/>
    <mergeCell ref="B373:D373"/>
    <mergeCell ref="E554:F554"/>
    <mergeCell ref="B3551:D3551"/>
    <mergeCell ref="I1833:J1833"/>
    <mergeCell ref="E668:F668"/>
    <mergeCell ref="K3595:L3595"/>
    <mergeCell ref="E2717:Q2717"/>
    <mergeCell ref="E249:F249"/>
    <mergeCell ref="M2598:N2598"/>
    <mergeCell ref="K3753:L3753"/>
    <mergeCell ref="E854:F854"/>
    <mergeCell ref="E1012:F1012"/>
    <mergeCell ref="G15:H15"/>
    <mergeCell ref="B322:D325"/>
    <mergeCell ref="E555:F555"/>
    <mergeCell ref="E968:F968"/>
    <mergeCell ref="E3017:Q3017"/>
    <mergeCell ref="E549:F549"/>
    <mergeCell ref="E1987:Q1987"/>
    <mergeCell ref="B161:Q161"/>
    <mergeCell ref="G2888:H2888"/>
    <mergeCell ref="E3428:F3428"/>
    <mergeCell ref="B389:D389"/>
    <mergeCell ref="G2431:H2431"/>
    <mergeCell ref="E3422:F3422"/>
    <mergeCell ref="E1312:F1312"/>
    <mergeCell ref="G2425:H2425"/>
    <mergeCell ref="E3123:F3123"/>
    <mergeCell ref="E2287:Q2287"/>
    <mergeCell ref="B3237:D3237"/>
    <mergeCell ref="B342:D345"/>
    <mergeCell ref="E396:F396"/>
    <mergeCell ref="I2191:J2191"/>
    <mergeCell ref="B2957:D2957"/>
    <mergeCell ref="G640:H640"/>
    <mergeCell ref="G2883:H2883"/>
    <mergeCell ref="G3488:H3488"/>
    <mergeCell ref="E3569:F3569"/>
    <mergeCell ref="M3414:N3414"/>
    <mergeCell ref="B1777:D1777"/>
    <mergeCell ref="M3829:N3829"/>
    <mergeCell ref="B747:D747"/>
    <mergeCell ref="G2785:H2785"/>
    <mergeCell ref="E1784:F1784"/>
    <mergeCell ref="M3714:N3714"/>
    <mergeCell ref="G2453:H2453"/>
    <mergeCell ref="M3741:N3741"/>
    <mergeCell ref="G783:H783"/>
    <mergeCell ref="B1047:D1047"/>
    <mergeCell ref="G2154:H2154"/>
    <mergeCell ref="M3409:N3409"/>
    <mergeCell ref="E213:Q213"/>
    <mergeCell ref="B2827:D2827"/>
    <mergeCell ref="E3781:F3781"/>
    <mergeCell ref="G3199:H3199"/>
    <mergeCell ref="E1654:F1654"/>
    <mergeCell ref="B1347:D1347"/>
    <mergeCell ref="I2851:J2851"/>
    <mergeCell ref="G1719:H1719"/>
    <mergeCell ref="K1854:L1854"/>
    <mergeCell ref="G2454:H2454"/>
    <mergeCell ref="M3709:N3709"/>
    <mergeCell ref="E513:Q513"/>
    <mergeCell ref="G3568:H3568"/>
    <mergeCell ref="E1381:F1381"/>
    <mergeCell ref="G384:H384"/>
    <mergeCell ref="M3425:N3425"/>
    <mergeCell ref="G3868:H3868"/>
    <mergeCell ref="K1849:L1849"/>
    <mergeCell ref="E1681:F1681"/>
    <mergeCell ref="E1224:F1224"/>
    <mergeCell ref="E1839:F1839"/>
    <mergeCell ref="G842:H842"/>
    <mergeCell ref="E1382:F1382"/>
    <mergeCell ref="I3634:J3634"/>
    <mergeCell ref="E2139:F2139"/>
    <mergeCell ref="E3792:F3792"/>
    <mergeCell ref="E1682:F1682"/>
    <mergeCell ref="Q2152:Q2155"/>
    <mergeCell ref="B1821:D1821"/>
    <mergeCell ref="B1427:D1427"/>
    <mergeCell ref="G3558:H3558"/>
    <mergeCell ref="I2599:J2599"/>
    <mergeCell ref="B1727:D1727"/>
    <mergeCell ref="E1523:F1523"/>
    <mergeCell ref="B3272:D3275"/>
    <mergeCell ref="I3318:J3318"/>
    <mergeCell ref="I2899:J2899"/>
    <mergeCell ref="E1823:F1823"/>
    <mergeCell ref="E1197:Q1197"/>
    <mergeCell ref="Q1842:Q1845"/>
    <mergeCell ref="G1458:H1458"/>
    <mergeCell ref="B1502:D1505"/>
    <mergeCell ref="E1735:F1735"/>
    <mergeCell ref="I2915:J2915"/>
    <mergeCell ref="G1364:H1364"/>
    <mergeCell ref="I3073:J3073"/>
    <mergeCell ref="B1802:D1805"/>
    <mergeCell ref="E2035:F2035"/>
    <mergeCell ref="O3871:P3871"/>
    <mergeCell ref="K133:L133"/>
    <mergeCell ref="I1219:J1219"/>
    <mergeCell ref="I3041:J3041"/>
    <mergeCell ref="G3581:H3581"/>
    <mergeCell ref="K2071:L2071"/>
    <mergeCell ref="I3698:J3698"/>
    <mergeCell ref="I3673:J3673"/>
    <mergeCell ref="B2327:D2327"/>
    <mergeCell ref="E2508:F2508"/>
    <mergeCell ref="G1511:H1511"/>
    <mergeCell ref="E2051:F2051"/>
    <mergeCell ref="Q2222:Q2225"/>
    <mergeCell ref="E2808:F2808"/>
    <mergeCell ref="G1811:H1811"/>
    <mergeCell ref="Q742:Q745"/>
    <mergeCell ref="E2351:F2351"/>
    <mergeCell ref="E266:F266"/>
    <mergeCell ref="G1969:H1969"/>
    <mergeCell ref="E260:F260"/>
    <mergeCell ref="I972:J972"/>
    <mergeCell ref="E2509:F2509"/>
    <mergeCell ref="G1512:H1512"/>
    <mergeCell ref="E2503:F2503"/>
    <mergeCell ref="Q2522:Q2525"/>
    <mergeCell ref="K3764:L3764"/>
    <mergeCell ref="O3594:P3594"/>
    <mergeCell ref="G26:H26"/>
    <mergeCell ref="G2269:H2269"/>
    <mergeCell ref="E2834:F2834"/>
    <mergeCell ref="E2809:F2809"/>
    <mergeCell ref="G1812:H1812"/>
    <mergeCell ref="B857:D857"/>
    <mergeCell ref="I3052:J3052"/>
    <mergeCell ref="G2569:H2569"/>
    <mergeCell ref="M1732:N1732"/>
    <mergeCell ref="I1572:J1572"/>
    <mergeCell ref="B3317:D3317"/>
    <mergeCell ref="E2104:F2104"/>
    <mergeCell ref="E407:F407"/>
    <mergeCell ref="K3334:L3334"/>
    <mergeCell ref="E1039:F1039"/>
    <mergeCell ref="E2404:F2404"/>
    <mergeCell ref="E734:F734"/>
    <mergeCell ref="G2164:H2164"/>
    <mergeCell ref="E2704:F2704"/>
    <mergeCell ref="E619:F619"/>
    <mergeCell ref="E103:F103"/>
    <mergeCell ref="E1034:F1034"/>
    <mergeCell ref="I1169:J1169"/>
    <mergeCell ref="G37:H37"/>
    <mergeCell ref="E2862:F2862"/>
    <mergeCell ref="G2802:H2802"/>
    <mergeCell ref="G1865:H1865"/>
    <mergeCell ref="B2172:D2175"/>
    <mergeCell ref="E2405:F2405"/>
    <mergeCell ref="B3001:D3001"/>
    <mergeCell ref="B56:D59"/>
    <mergeCell ref="E735:F735"/>
    <mergeCell ref="E3837:Q3837"/>
    <mergeCell ref="E2357:Q2357"/>
    <mergeCell ref="E3162:F3162"/>
    <mergeCell ref="B2472:D2475"/>
    <mergeCell ref="B3301:D3301"/>
    <mergeCell ref="E762:F762"/>
    <mergeCell ref="K3714:L3714"/>
    <mergeCell ref="E2573:F2573"/>
    <mergeCell ref="K3803:L3803"/>
    <mergeCell ref="K1718:L1718"/>
    <mergeCell ref="Q476:Q479"/>
    <mergeCell ref="E3635:F3635"/>
    <mergeCell ref="I1641:J1641"/>
    <mergeCell ref="E1093:F1093"/>
    <mergeCell ref="E3178:F3178"/>
    <mergeCell ref="E2873:F2873"/>
    <mergeCell ref="B927:D927"/>
    <mergeCell ref="E1393:F1393"/>
    <mergeCell ref="I2099:J2099"/>
    <mergeCell ref="B2552:D2555"/>
    <mergeCell ref="G548:H548"/>
    <mergeCell ref="G2633:H2633"/>
    <mergeCell ref="B1227:D1227"/>
    <mergeCell ref="E1851:F1851"/>
    <mergeCell ref="B3681:D3681"/>
    <mergeCell ref="G3613:H3613"/>
    <mergeCell ref="B1527:D1527"/>
    <mergeCell ref="K3704:L3704"/>
    <mergeCell ref="G1604:H1604"/>
    <mergeCell ref="E3037:Q3037"/>
    <mergeCell ref="E3231:F3231"/>
    <mergeCell ref="E1121:F1121"/>
    <mergeCell ref="G124:H124"/>
    <mergeCell ref="M3622:N3622"/>
    <mergeCell ref="Q1292:Q1295"/>
    <mergeCell ref="G1904:H1904"/>
    <mergeCell ref="I2611:J2611"/>
    <mergeCell ref="E3531:F3531"/>
    <mergeCell ref="E1421:F1421"/>
    <mergeCell ref="E3689:F3689"/>
    <mergeCell ref="M3791:N3791"/>
    <mergeCell ref="Q1592:Q1595"/>
    <mergeCell ref="G119:H119"/>
    <mergeCell ref="B426:D429"/>
    <mergeCell ref="G3324:H3324"/>
    <mergeCell ref="G2992:H2992"/>
    <mergeCell ref="E3532:F3532"/>
    <mergeCell ref="E1057:Q1057"/>
    <mergeCell ref="I3084:J3084"/>
    <mergeCell ref="G3624:H3624"/>
    <mergeCell ref="G3755:H3755"/>
    <mergeCell ref="I2621:J2621"/>
    <mergeCell ref="E1132:F1132"/>
    <mergeCell ref="M3633:N3633"/>
    <mergeCell ref="I3085:J3085"/>
    <mergeCell ref="E1895:F1895"/>
    <mergeCell ref="E1432:F1432"/>
    <mergeCell ref="M1734:N1734"/>
    <mergeCell ref="M1848:N1848"/>
    <mergeCell ref="G3352:H3352"/>
    <mergeCell ref="B2722:D2725"/>
    <mergeCell ref="G3308:H3308"/>
    <mergeCell ref="G1223:H1223"/>
    <mergeCell ref="E1801:F1801"/>
    <mergeCell ref="G804:H804"/>
    <mergeCell ref="B1242:D1245"/>
    <mergeCell ref="B1477:D1477"/>
    <mergeCell ref="G3003:H3003"/>
    <mergeCell ref="B3857:D3857"/>
    <mergeCell ref="K2115:L2115"/>
    <mergeCell ref="B3022:D3025"/>
    <mergeCell ref="G3652:H3652"/>
    <mergeCell ref="B3851:D3851"/>
    <mergeCell ref="G1523:H1523"/>
    <mergeCell ref="G1104:H1104"/>
    <mergeCell ref="B1542:D1545"/>
    <mergeCell ref="B1941:D1941"/>
    <mergeCell ref="E947:Q947"/>
    <mergeCell ref="B3322:D3325"/>
    <mergeCell ref="I3069:J3069"/>
    <mergeCell ref="E1948:F1948"/>
    <mergeCell ref="E3407:Q3407"/>
    <mergeCell ref="E1491:F1491"/>
    <mergeCell ref="I3743:J3743"/>
    <mergeCell ref="E1485:F1485"/>
    <mergeCell ref="E2248:F2248"/>
    <mergeCell ref="G1251:H1251"/>
    <mergeCell ref="E1785:F1785"/>
    <mergeCell ref="O3621:P3621"/>
    <mergeCell ref="O3752:P3752"/>
    <mergeCell ref="O3779:P3779"/>
    <mergeCell ref="Q1962:Q1965"/>
    <mergeCell ref="G3031:H3031"/>
    <mergeCell ref="G3705:H3705"/>
    <mergeCell ref="G1551:H1551"/>
    <mergeCell ref="G3688:H3688"/>
    <mergeCell ref="G3819:H3819"/>
    <mergeCell ref="I3429:J3429"/>
    <mergeCell ref="B2077:D2077"/>
    <mergeCell ref="B1922:D1925"/>
    <mergeCell ref="E1959:F1959"/>
    <mergeCell ref="I3754:J3754"/>
    <mergeCell ref="G3721:H3721"/>
    <mergeCell ref="E473:F473"/>
    <mergeCell ref="K2469:L2469"/>
    <mergeCell ref="E2259:F2259"/>
    <mergeCell ref="E174:F174"/>
    <mergeCell ref="G1473:H1473"/>
    <mergeCell ref="E3022:F3022"/>
    <mergeCell ref="O1864:P1864"/>
    <mergeCell ref="I1239:J1239"/>
    <mergeCell ref="G1773:H1773"/>
    <mergeCell ref="I3482:J3482"/>
    <mergeCell ref="K2485:L2485"/>
    <mergeCell ref="B3067:D3067"/>
    <mergeCell ref="B2741:D2741"/>
    <mergeCell ref="I1539:J1539"/>
    <mergeCell ref="I3782:J3782"/>
    <mergeCell ref="G2231:H2231"/>
    <mergeCell ref="B3367:D3367"/>
    <mergeCell ref="I1234:J1234"/>
    <mergeCell ref="E69:F69"/>
    <mergeCell ref="E158:F158"/>
    <mergeCell ref="E832:F832"/>
    <mergeCell ref="O3791:P3791"/>
    <mergeCell ref="E3075:F3075"/>
    <mergeCell ref="G2078:H2078"/>
    <mergeCell ref="E2618:F2618"/>
    <mergeCell ref="E2612:F2612"/>
    <mergeCell ref="E527:F527"/>
    <mergeCell ref="G1615:H1615"/>
    <mergeCell ref="E2155:F2155"/>
    <mergeCell ref="E485:F485"/>
    <mergeCell ref="G3858:H3858"/>
    <mergeCell ref="O1875:P1875"/>
    <mergeCell ref="K3568:L3568"/>
    <mergeCell ref="G135:H135"/>
    <mergeCell ref="E3375:F3375"/>
    <mergeCell ref="G2378:H2378"/>
    <mergeCell ref="E2107:Q2107"/>
    <mergeCell ref="B2147:D2147"/>
    <mergeCell ref="I3624:J3624"/>
    <mergeCell ref="G2073:H2073"/>
    <mergeCell ref="I3704:J3704"/>
    <mergeCell ref="I3835:J3835"/>
    <mergeCell ref="B2447:D2447"/>
    <mergeCell ref="I1839:J1839"/>
    <mergeCell ref="G2373:H2373"/>
    <mergeCell ref="E843:F843"/>
    <mergeCell ref="B3421:D3421"/>
    <mergeCell ref="B563:D563"/>
    <mergeCell ref="E538:F538"/>
    <mergeCell ref="E3303:F3303"/>
    <mergeCell ref="G603:H603"/>
    <mergeCell ref="G190:H190"/>
    <mergeCell ref="E1143:F1143"/>
    <mergeCell ref="G146:H146"/>
    <mergeCell ref="E1301:F1301"/>
    <mergeCell ref="G2389:H2389"/>
    <mergeCell ref="I973:J973"/>
    <mergeCell ref="G3063:H3063"/>
    <mergeCell ref="E3603:F3603"/>
    <mergeCell ref="G515:H515"/>
    <mergeCell ref="I2155:J2155"/>
    <mergeCell ref="E3298:F3298"/>
    <mergeCell ref="G2301:H2301"/>
    <mergeCell ref="E2487:Q2487"/>
    <mergeCell ref="B3437:D3437"/>
    <mergeCell ref="Q3442:Q3445"/>
    <mergeCell ref="E491:Q491"/>
    <mergeCell ref="G815:H815"/>
    <mergeCell ref="K3612:L3612"/>
    <mergeCell ref="G3058:H3058"/>
    <mergeCell ref="I2061:J2061"/>
    <mergeCell ref="E2787:Q2787"/>
    <mergeCell ref="B3737:D3737"/>
    <mergeCell ref="E871:F871"/>
    <mergeCell ref="Q1042:Q1045"/>
    <mergeCell ref="I2824:J2824"/>
    <mergeCell ref="E109:F109"/>
    <mergeCell ref="E1202:F1202"/>
    <mergeCell ref="E3445:F3445"/>
    <mergeCell ref="E2982:F2982"/>
    <mergeCell ref="Q1342:Q1345"/>
    <mergeCell ref="Q1462:Q1465"/>
    <mergeCell ref="G962:H962"/>
    <mergeCell ref="G3205:H3205"/>
    <mergeCell ref="E3745:F3745"/>
    <mergeCell ref="E3739:F3739"/>
    <mergeCell ref="G657:H657"/>
    <mergeCell ref="E3282:F3282"/>
    <mergeCell ref="M3584:N3584"/>
    <mergeCell ref="G2443:H2443"/>
    <mergeCell ref="G1262:H1262"/>
    <mergeCell ref="G3505:H3505"/>
    <mergeCell ref="B1031:D1031"/>
    <mergeCell ref="I2089:J2089"/>
    <mergeCell ref="Q1032:Q1035"/>
    <mergeCell ref="E3087:Q3087"/>
    <mergeCell ref="K1855:L1855"/>
    <mergeCell ref="I2808:J2808"/>
    <mergeCell ref="K1838:L1838"/>
    <mergeCell ref="E925:F925"/>
    <mergeCell ref="G3102:H3102"/>
    <mergeCell ref="I2105:J2105"/>
    <mergeCell ref="I20:J20"/>
    <mergeCell ref="G973:H973"/>
    <mergeCell ref="E3642:F3642"/>
    <mergeCell ref="E3798:F3798"/>
    <mergeCell ref="G554:H554"/>
    <mergeCell ref="B992:D995"/>
    <mergeCell ref="E1671:F1671"/>
    <mergeCell ref="E1225:F1225"/>
    <mergeCell ref="B1391:D1391"/>
    <mergeCell ref="G3433:H3433"/>
    <mergeCell ref="E2657:Q2657"/>
    <mergeCell ref="B3607:D3607"/>
    <mergeCell ref="M3753:N3753"/>
    <mergeCell ref="E1525:F1525"/>
    <mergeCell ref="B1691:D1691"/>
    <mergeCell ref="G3733:H3733"/>
    <mergeCell ref="Q3812:Q3815"/>
    <mergeCell ref="Q2142:Q2145"/>
    <mergeCell ref="G1642:H1642"/>
    <mergeCell ref="I2888:J2888"/>
    <mergeCell ref="G3428:H3428"/>
    <mergeCell ref="I2431:J2431"/>
    <mergeCell ref="E1698:F1698"/>
    <mergeCell ref="I3493:J3493"/>
    <mergeCell ref="B1991:D1991"/>
    <mergeCell ref="I3651:J3651"/>
    <mergeCell ref="M3742:N3742"/>
    <mergeCell ref="Q1412:Q1415"/>
    <mergeCell ref="E1998:F1998"/>
    <mergeCell ref="E3457:Q3457"/>
    <mergeCell ref="E1541:F1541"/>
    <mergeCell ref="E3809:F3809"/>
    <mergeCell ref="Q1712:Q1715"/>
    <mergeCell ref="E2329:F2329"/>
    <mergeCell ref="G3575:H3575"/>
    <mergeCell ref="E2024:F2024"/>
    <mergeCell ref="G2089:H2089"/>
    <mergeCell ref="G3875:H3875"/>
    <mergeCell ref="B2507:D2507"/>
    <mergeCell ref="E2324:F2324"/>
    <mergeCell ref="B1672:D1675"/>
    <mergeCell ref="O3714:P3714"/>
    <mergeCell ref="B2807:D2807"/>
    <mergeCell ref="B1972:D1975"/>
    <mergeCell ref="I1719:J1719"/>
    <mergeCell ref="M1854:N1854"/>
    <mergeCell ref="E3757:Q3757"/>
    <mergeCell ref="E135:F135"/>
    <mergeCell ref="E1921:F1921"/>
    <mergeCell ref="E224:F224"/>
    <mergeCell ref="E2052:F2052"/>
    <mergeCell ref="B1362:D1365"/>
    <mergeCell ref="I989:J989"/>
    <mergeCell ref="E435:F435"/>
    <mergeCell ref="I3232:J3232"/>
    <mergeCell ref="G1681:H1681"/>
    <mergeCell ref="B275:D275"/>
    <mergeCell ref="E2352:F2352"/>
    <mergeCell ref="B1662:D1665"/>
    <mergeCell ref="B2491:D2491"/>
    <mergeCell ref="O3769:P3769"/>
    <mergeCell ref="E3009:F3009"/>
    <mergeCell ref="B575:D575"/>
    <mergeCell ref="E582:F582"/>
    <mergeCell ref="I3558:J3558"/>
    <mergeCell ref="E125:F125"/>
    <mergeCell ref="E2825:F2825"/>
    <mergeCell ref="G1828:H1828"/>
    <mergeCell ref="E2368:F2368"/>
    <mergeCell ref="E283:F283"/>
    <mergeCell ref="E277:F277"/>
    <mergeCell ref="E2063:F2063"/>
    <mergeCell ref="K3318:L3318"/>
    <mergeCell ref="B117:D117"/>
    <mergeCell ref="G3825:H3825"/>
    <mergeCell ref="E583:F583"/>
    <mergeCell ref="Q3302:Q3305"/>
    <mergeCell ref="E577:F577"/>
    <mergeCell ref="I1289:J1289"/>
    <mergeCell ref="E3342:F3342"/>
    <mergeCell ref="G1829:H1829"/>
    <mergeCell ref="B1742:D1745"/>
    <mergeCell ref="G1823:H1823"/>
    <mergeCell ref="I3591:J3591"/>
    <mergeCell ref="M2621:N2621"/>
    <mergeCell ref="Q3602:Q3605"/>
    <mergeCell ref="B2197:D2197"/>
    <mergeCell ref="B2042:D2045"/>
    <mergeCell ref="B2871:D2871"/>
    <mergeCell ref="G2803:H2803"/>
    <mergeCell ref="B717:D717"/>
    <mergeCell ref="E3707:Q3707"/>
    <mergeCell ref="I1343:J1343"/>
    <mergeCell ref="E2227:Q2227"/>
    <mergeCell ref="B3171:D3171"/>
    <mergeCell ref="E3053:F3053"/>
    <mergeCell ref="M133:N133"/>
    <mergeCell ref="E505:F505"/>
    <mergeCell ref="Q1112:Q1115"/>
    <mergeCell ref="E636:F636"/>
    <mergeCell ref="E2748:F2748"/>
    <mergeCell ref="E2879:F2879"/>
    <mergeCell ref="G2813:H2813"/>
    <mergeCell ref="G728:H728"/>
    <mergeCell ref="E1241:F1241"/>
    <mergeCell ref="E1268:F1268"/>
    <mergeCell ref="Q2892:Q2895"/>
    <mergeCell ref="G271:H271"/>
    <mergeCell ref="E3353:F3353"/>
    <mergeCell ref="B445:D445"/>
    <mergeCell ref="E3484:F3484"/>
    <mergeCell ref="G2514:H2514"/>
    <mergeCell ref="E3048:F3048"/>
    <mergeCell ref="G2051:H2051"/>
    <mergeCell ref="E3179:F3179"/>
    <mergeCell ref="Q3192:Q3195"/>
    <mergeCell ref="G1028:H1028"/>
    <mergeCell ref="E1568:F1568"/>
    <mergeCell ref="G571:H571"/>
    <mergeCell ref="G565:H565"/>
    <mergeCell ref="B797:D797"/>
    <mergeCell ref="G2814:H2814"/>
    <mergeCell ref="G2808:H2808"/>
    <mergeCell ref="E652:F652"/>
    <mergeCell ref="G3025:H3025"/>
    <mergeCell ref="I1512:J1512"/>
    <mergeCell ref="I26:J26"/>
    <mergeCell ref="E952:F952"/>
    <mergeCell ref="K1735:L1735"/>
    <mergeCell ref="B300:D303"/>
    <mergeCell ref="E3195:F3195"/>
    <mergeCell ref="G3325:H3325"/>
    <mergeCell ref="E647:F647"/>
    <mergeCell ref="K3574:L3574"/>
    <mergeCell ref="E1709:F1709"/>
    <mergeCell ref="G712:H712"/>
    <mergeCell ref="E1252:F1252"/>
    <mergeCell ref="K3688:L3688"/>
    <mergeCell ref="E3495:F3495"/>
    <mergeCell ref="E1404:F1404"/>
    <mergeCell ref="B667:D667"/>
    <mergeCell ref="E1105:F1105"/>
    <mergeCell ref="G2193:H2193"/>
    <mergeCell ref="E3864:F3864"/>
    <mergeCell ref="B781:D781"/>
    <mergeCell ref="G713:H713"/>
    <mergeCell ref="G3472:H3472"/>
    <mergeCell ref="B732:D735"/>
    <mergeCell ref="E1405:F1405"/>
    <mergeCell ref="B3241:D3241"/>
    <mergeCell ref="B1131:D1131"/>
    <mergeCell ref="K3721:L3721"/>
    <mergeCell ref="E375:F375"/>
    <mergeCell ref="B3632:D3635"/>
    <mergeCell ref="E2597:Q2597"/>
    <mergeCell ref="B3541:D3541"/>
    <mergeCell ref="E675:F675"/>
    <mergeCell ref="E595:Q595"/>
    <mergeCell ref="E3548:F3548"/>
    <mergeCell ref="G435:H435"/>
    <mergeCell ref="M1723:N1723"/>
    <mergeCell ref="E975:F975"/>
    <mergeCell ref="M3808:N3808"/>
    <mergeCell ref="Q3262:Q3265"/>
    <mergeCell ref="E1632:F1632"/>
    <mergeCell ref="B3202:D3205"/>
    <mergeCell ref="E3848:F3848"/>
    <mergeCell ref="E1763:F1763"/>
    <mergeCell ref="E3875:F3875"/>
    <mergeCell ref="G741:H741"/>
    <mergeCell ref="E3549:F3549"/>
    <mergeCell ref="G1855:H1855"/>
    <mergeCell ref="Q3562:Q3565"/>
    <mergeCell ref="B1597:D1597"/>
    <mergeCell ref="G3641:H3641"/>
    <mergeCell ref="B3502:D3505"/>
    <mergeCell ref="G3178:H3178"/>
    <mergeCell ref="G1093:H1093"/>
    <mergeCell ref="E3849:F3849"/>
    <mergeCell ref="B1112:D1115"/>
    <mergeCell ref="G1698:H1698"/>
    <mergeCell ref="B1897:D1897"/>
    <mergeCell ref="E1779:F1779"/>
    <mergeCell ref="I3618:J3618"/>
    <mergeCell ref="E1474:F1474"/>
    <mergeCell ref="M1751:N1751"/>
    <mergeCell ref="E2123:F2123"/>
    <mergeCell ref="G3211:H3211"/>
    <mergeCell ref="E2079:F2079"/>
    <mergeCell ref="E1774:F1774"/>
    <mergeCell ref="I3613:J3613"/>
    <mergeCell ref="M3704:N3704"/>
    <mergeCell ref="E2423:F2423"/>
    <mergeCell ref="B2257:D2257"/>
    <mergeCell ref="E2074:F2074"/>
    <mergeCell ref="O3622:P3622"/>
    <mergeCell ref="B2557:D2557"/>
    <mergeCell ref="E1727:Q1727"/>
    <mergeCell ref="E1502:F1502"/>
    <mergeCell ref="E1808:F1808"/>
    <mergeCell ref="E1802:F1802"/>
    <mergeCell ref="E191:F191"/>
    <mergeCell ref="I3755:J3755"/>
    <mergeCell ref="G3722:H3722"/>
    <mergeCell ref="G1568:H1568"/>
    <mergeCell ref="O1853:P1853"/>
    <mergeCell ref="G2225:H2225"/>
    <mergeCell ref="E2765:F2765"/>
    <mergeCell ref="G1868:H1868"/>
    <mergeCell ref="G3559:H3559"/>
    <mergeCell ref="G2525:H2525"/>
    <mergeCell ref="I3771:J3771"/>
    <mergeCell ref="I3325:J3325"/>
    <mergeCell ref="B151:D151"/>
    <mergeCell ref="I1223:J1223"/>
    <mergeCell ref="I1198:J1198"/>
    <mergeCell ref="E33:F33"/>
    <mergeCell ref="G2825:H2825"/>
    <mergeCell ref="B1782:D1785"/>
    <mergeCell ref="B2611:D2611"/>
    <mergeCell ref="M2115:N2115"/>
    <mergeCell ref="I493:J493"/>
    <mergeCell ref="E333:F333"/>
    <mergeCell ref="E2407:Q2407"/>
    <mergeCell ref="Q3052:Q3055"/>
    <mergeCell ref="G1579:H1579"/>
    <mergeCell ref="K3418:L3418"/>
    <mergeCell ref="G2253:H2253"/>
    <mergeCell ref="I3341:J3341"/>
    <mergeCell ref="E2793:F2793"/>
    <mergeCell ref="B12:D15"/>
    <mergeCell ref="I793:J793"/>
    <mergeCell ref="E245:F245"/>
    <mergeCell ref="E2945:F2945"/>
    <mergeCell ref="E2488:F2488"/>
    <mergeCell ref="G1491:H1491"/>
    <mergeCell ref="E1677:Q1677"/>
    <mergeCell ref="B2627:D2627"/>
    <mergeCell ref="B1792:D1795"/>
    <mergeCell ref="K3743:L3743"/>
    <mergeCell ref="G2553:H2553"/>
    <mergeCell ref="Q2632:Q2635"/>
    <mergeCell ref="I3824:J3824"/>
    <mergeCell ref="I3799:J3799"/>
    <mergeCell ref="G2248:H2248"/>
    <mergeCell ref="G1791:H1791"/>
    <mergeCell ref="E1977:Q1977"/>
    <mergeCell ref="I794:J794"/>
    <mergeCell ref="B2927:D2927"/>
    <mergeCell ref="G2853:H2853"/>
    <mergeCell ref="I3705:J3705"/>
    <mergeCell ref="I1551:J1551"/>
    <mergeCell ref="E255:F255"/>
    <mergeCell ref="Q862:Q865"/>
    <mergeCell ref="E386:F386"/>
    <mergeCell ref="E2635:F2635"/>
    <mergeCell ref="E2629:F2629"/>
    <mergeCell ref="G478:H478"/>
    <mergeCell ref="G2264:H2264"/>
    <mergeCell ref="Q1162:Q1165"/>
    <mergeCell ref="E2935:F2935"/>
    <mergeCell ref="E2929:F2929"/>
    <mergeCell ref="G2475:H2475"/>
    <mergeCell ref="E387:F387"/>
    <mergeCell ref="G1959:H1959"/>
    <mergeCell ref="I1609:J1609"/>
    <mergeCell ref="G452:H452"/>
    <mergeCell ref="G479:H479"/>
    <mergeCell ref="G2143:H2143"/>
    <mergeCell ref="I3852:J3852"/>
    <mergeCell ref="I1725:J1725"/>
    <mergeCell ref="G147:H147"/>
    <mergeCell ref="G174:H174"/>
    <mergeCell ref="G779:H779"/>
    <mergeCell ref="E203:Q203"/>
    <mergeCell ref="E397:F397"/>
    <mergeCell ref="I1295:J1295"/>
    <mergeCell ref="E2777:Q2777"/>
    <mergeCell ref="E3462:F3462"/>
    <mergeCell ref="K3782:L3782"/>
    <mergeCell ref="G2623:H2623"/>
    <mergeCell ref="E3614:F3614"/>
    <mergeCell ref="G158:H158"/>
    <mergeCell ref="B881:D881"/>
    <mergeCell ref="G832:H832"/>
    <mergeCell ref="E1372:F1372"/>
    <mergeCell ref="G3075:H3075"/>
    <mergeCell ref="B3382:D3385"/>
    <mergeCell ref="I2078:J2078"/>
    <mergeCell ref="E3615:F3615"/>
    <mergeCell ref="G2618:H2618"/>
    <mergeCell ref="M3873:N3873"/>
    <mergeCell ref="E2347:Q2347"/>
    <mergeCell ref="I135:J135"/>
    <mergeCell ref="K1844:L1844"/>
    <mergeCell ref="G3375:H3375"/>
    <mergeCell ref="B3682:D3685"/>
    <mergeCell ref="E2647:Q2647"/>
    <mergeCell ref="G191:H191"/>
    <mergeCell ref="E731:F731"/>
    <mergeCell ref="E2999:F2999"/>
    <mergeCell ref="K3835:L3835"/>
    <mergeCell ref="E3604:F3604"/>
    <mergeCell ref="E1519:F1519"/>
    <mergeCell ref="E1513:F1513"/>
    <mergeCell ref="E3762:F3762"/>
    <mergeCell ref="B404:D407"/>
    <mergeCell ref="E3299:F3299"/>
    <mergeCell ref="O2604:P2604"/>
    <mergeCell ref="B518:D521"/>
    <mergeCell ref="G3391:H3391"/>
    <mergeCell ref="G843:H843"/>
    <mergeCell ref="B3807:D3807"/>
    <mergeCell ref="G974:H974"/>
    <mergeCell ref="B1697:D1697"/>
    <mergeCell ref="E1514:F1514"/>
    <mergeCell ref="B862:D865"/>
    <mergeCell ref="K1741:L1741"/>
    <mergeCell ref="E1529:F1529"/>
    <mergeCell ref="B1997:D1997"/>
    <mergeCell ref="B1162:D1165"/>
    <mergeCell ref="E1873:F1873"/>
    <mergeCell ref="I3668:J3668"/>
    <mergeCell ref="E1111:F1111"/>
    <mergeCell ref="M3612:N3612"/>
    <mergeCell ref="E44:F44"/>
    <mergeCell ref="I2422:J2422"/>
    <mergeCell ref="E2504:F2504"/>
    <mergeCell ref="G3744:H3744"/>
    <mergeCell ref="G1659:H1659"/>
    <mergeCell ref="E2199:F2199"/>
    <mergeCell ref="G1202:H1202"/>
    <mergeCell ref="O3589:P3589"/>
    <mergeCell ref="I3053:J3053"/>
    <mergeCell ref="I3091:J3091"/>
    <mergeCell ref="I962:J962"/>
    <mergeCell ref="E2499:F2499"/>
    <mergeCell ref="G1502:H1502"/>
    <mergeCell ref="G3745:H3745"/>
    <mergeCell ref="E3712:F3712"/>
    <mergeCell ref="E1558:F1558"/>
    <mergeCell ref="I3505:J3505"/>
    <mergeCell ref="I3722:J3722"/>
    <mergeCell ref="G1975:H1975"/>
    <mergeCell ref="G3772:H3772"/>
    <mergeCell ref="E98:F98"/>
    <mergeCell ref="E2341:F2341"/>
    <mergeCell ref="B1232:D1235"/>
    <mergeCell ref="B2061:D2061"/>
    <mergeCell ref="I3081:J3081"/>
    <mergeCell ref="K2105:L2105"/>
    <mergeCell ref="G3798:H3798"/>
    <mergeCell ref="E3527:Q3527"/>
    <mergeCell ref="E1417:Q1417"/>
    <mergeCell ref="B1532:D1535"/>
    <mergeCell ref="B2361:D2361"/>
    <mergeCell ref="I3433:J3433"/>
    <mergeCell ref="M1871:N1871"/>
    <mergeCell ref="E2243:F2243"/>
    <mergeCell ref="E3827:Q3827"/>
    <mergeCell ref="E1938:F1938"/>
    <mergeCell ref="M2628:N2628"/>
    <mergeCell ref="I3733:J3733"/>
    <mergeCell ref="E300:F300"/>
    <mergeCell ref="Q2082:Q2085"/>
    <mergeCell ref="I3864:J3864"/>
    <mergeCell ref="E2543:F2543"/>
    <mergeCell ref="E458:F458"/>
    <mergeCell ref="E452:F452"/>
    <mergeCell ref="G1704:H1704"/>
    <mergeCell ref="E2238:F2238"/>
    <mergeCell ref="Q2382:Q2385"/>
    <mergeCell ref="G218:H218"/>
    <mergeCell ref="E453:F453"/>
    <mergeCell ref="Q3802:Q3805"/>
    <mergeCell ref="I3874:J3874"/>
    <mergeCell ref="I1332:J1332"/>
    <mergeCell ref="I3575:J3575"/>
    <mergeCell ref="E142:F142"/>
    <mergeCell ref="E2385:F2385"/>
    <mergeCell ref="I3761:J3761"/>
    <mergeCell ref="G2629:H2629"/>
    <mergeCell ref="I1632:J1632"/>
    <mergeCell ref="I3875:J3875"/>
    <mergeCell ref="E442:F442"/>
    <mergeCell ref="G3842:H3842"/>
    <mergeCell ref="E2685:F2685"/>
    <mergeCell ref="E600:F600"/>
    <mergeCell ref="B3047:D3047"/>
    <mergeCell ref="E137:F137"/>
    <mergeCell ref="E811:F811"/>
    <mergeCell ref="G1899:H1899"/>
    <mergeCell ref="G229:H229"/>
    <mergeCell ref="E3054:F3054"/>
    <mergeCell ref="K3852:L3852"/>
    <mergeCell ref="G2531:H2531"/>
    <mergeCell ref="B645:D645"/>
    <mergeCell ref="E3659:F3659"/>
    <mergeCell ref="G2662:H2662"/>
    <mergeCell ref="B2431:D2431"/>
    <mergeCell ref="E1:Q1"/>
    <mergeCell ref="B2822:D2825"/>
    <mergeCell ref="B2731:D2731"/>
    <mergeCell ref="B3122:D3125"/>
    <mergeCell ref="K1752:L1752"/>
    <mergeCell ref="B3031:D3031"/>
    <mergeCell ref="E1285:F1285"/>
    <mergeCell ref="E822:F822"/>
    <mergeCell ref="E3065:F3065"/>
    <mergeCell ref="E911:F911"/>
    <mergeCell ref="K3863:L3863"/>
    <mergeCell ref="E1585:F1585"/>
    <mergeCell ref="G2673:H2673"/>
    <mergeCell ref="E1122:F1122"/>
    <mergeCell ref="G125:H125"/>
    <mergeCell ref="E3365:F3365"/>
    <mergeCell ref="G2368:H2368"/>
    <mergeCell ref="G283:H283"/>
    <mergeCell ref="M3623:N3623"/>
    <mergeCell ref="B315:Q315"/>
    <mergeCell ref="G3042:H3042"/>
    <mergeCell ref="B2412:D2415"/>
    <mergeCell ref="G3131:H3131"/>
    <mergeCell ref="B932:D935"/>
    <mergeCell ref="G3342:H3342"/>
    <mergeCell ref="B2712:D2715"/>
    <mergeCell ref="I2891:J2891"/>
    <mergeCell ref="K3591:L3591"/>
    <mergeCell ref="I2459:J2459"/>
    <mergeCell ref="E1269:F1269"/>
    <mergeCell ref="B3847:D3847"/>
    <mergeCell ref="E3512:F3512"/>
    <mergeCell ref="E964:F964"/>
    <mergeCell ref="E3723:F3723"/>
    <mergeCell ref="E1175:F1175"/>
    <mergeCell ref="B1447:D1447"/>
    <mergeCell ref="E1264:F1264"/>
    <mergeCell ref="G3184:H3184"/>
    <mergeCell ref="E3724:F3724"/>
    <mergeCell ref="Q1652:Q1655"/>
    <mergeCell ref="G636:H636"/>
    <mergeCell ref="B1747:D1747"/>
    <mergeCell ref="G3789:H3789"/>
    <mergeCell ref="G2879:H2879"/>
    <mergeCell ref="I2819:J2819"/>
    <mergeCell ref="E917:Q917"/>
    <mergeCell ref="G1241:H1241"/>
    <mergeCell ref="G3484:H3484"/>
    <mergeCell ref="M3825:N3825"/>
    <mergeCell ref="E1649:F1649"/>
    <mergeCell ref="G627:H627"/>
    <mergeCell ref="E2254:F2254"/>
    <mergeCell ref="E2412:F2412"/>
    <mergeCell ref="E1949:F1949"/>
    <mergeCell ref="G3658:H3658"/>
    <mergeCell ref="G3869:H3869"/>
    <mergeCell ref="E2712:F2712"/>
    <mergeCell ref="G1715:H1715"/>
    <mergeCell ref="G1709:H1709"/>
    <mergeCell ref="E164:F164"/>
    <mergeCell ref="G1252:H1252"/>
    <mergeCell ref="E3687:Q3687"/>
    <mergeCell ref="G3495:H3495"/>
    <mergeCell ref="G3712:H3712"/>
    <mergeCell ref="B1801:D1801"/>
    <mergeCell ref="I3472:J3472"/>
    <mergeCell ref="K2475:L2475"/>
    <mergeCell ref="E1597:Q1597"/>
    <mergeCell ref="E180:F180"/>
    <mergeCell ref="I3772:J3772"/>
    <mergeCell ref="E1897:Q1897"/>
    <mergeCell ref="E867:Q867"/>
    <mergeCell ref="B1817:D1817"/>
    <mergeCell ref="B982:D985"/>
    <mergeCell ref="B1811:D1811"/>
    <mergeCell ref="G1768:H1768"/>
    <mergeCell ref="G1743:H1743"/>
    <mergeCell ref="E2308:F2308"/>
    <mergeCell ref="G3853:H3853"/>
    <mergeCell ref="E2302:F2302"/>
    <mergeCell ref="B3872:D3875"/>
    <mergeCell ref="B331:D331"/>
    <mergeCell ref="E1167:Q1167"/>
    <mergeCell ref="B2117:D2117"/>
    <mergeCell ref="G2068:H2068"/>
    <mergeCell ref="G3854:H3854"/>
    <mergeCell ref="I3614:J3614"/>
    <mergeCell ref="E208:F208"/>
    <mergeCell ref="I2911:J2911"/>
    <mergeCell ref="G1754:H1754"/>
    <mergeCell ref="G3582:H3582"/>
    <mergeCell ref="E2031:F2031"/>
    <mergeCell ref="G1965:H1965"/>
    <mergeCell ref="I1545:J1545"/>
    <mergeCell ref="I3211:J3211"/>
    <mergeCell ref="G2079:H2079"/>
    <mergeCell ref="I3342:J3342"/>
    <mergeCell ref="E534:F534"/>
    <mergeCell ref="I1731:J1731"/>
    <mergeCell ref="I1845:J1845"/>
    <mergeCell ref="E261:F261"/>
    <mergeCell ref="G1349:H1349"/>
    <mergeCell ref="E350:F350"/>
    <mergeCell ref="I2189:J2189"/>
    <mergeCell ref="I3842:J3842"/>
    <mergeCell ref="E1967:Q1967"/>
    <mergeCell ref="E2652:F2652"/>
    <mergeCell ref="E567:F567"/>
    <mergeCell ref="E561:F561"/>
    <mergeCell ref="G1813:H1813"/>
    <mergeCell ref="E2804:F2804"/>
    <mergeCell ref="E681:F681"/>
    <mergeCell ref="E481:Q481"/>
    <mergeCell ref="K3602:L3602"/>
    <mergeCell ref="B2272:D2275"/>
    <mergeCell ref="G22:H22"/>
    <mergeCell ref="B701:D701"/>
    <mergeCell ref="B2572:D2575"/>
    <mergeCell ref="Q1152:Q1155"/>
    <mergeCell ref="E1537:Q1537"/>
    <mergeCell ref="G2895:H2895"/>
    <mergeCell ref="E3435:F3435"/>
    <mergeCell ref="I1873:J1873"/>
    <mergeCell ref="B2872:D2875"/>
    <mergeCell ref="B3701:D3701"/>
    <mergeCell ref="E403:F403"/>
    <mergeCell ref="B501:Q501"/>
    <mergeCell ref="E1837:Q1837"/>
    <mergeCell ref="E1035:F1035"/>
    <mergeCell ref="E703:F703"/>
    <mergeCell ref="Q722:Q725"/>
    <mergeCell ref="K1528:L1528"/>
    <mergeCell ref="E3032:F3032"/>
    <mergeCell ref="E1335:F1335"/>
    <mergeCell ref="G338:H338"/>
    <mergeCell ref="E3163:F3163"/>
    <mergeCell ref="K3325:L3325"/>
    <mergeCell ref="G496:H496"/>
    <mergeCell ref="G33:H33"/>
    <mergeCell ref="G2798:H2798"/>
    <mergeCell ref="B2997:D2997"/>
    <mergeCell ref="G2792:H2792"/>
    <mergeCell ref="E3332:F3332"/>
    <mergeCell ref="E3463:F3463"/>
    <mergeCell ref="B682:D685"/>
    <mergeCell ref="M3748:N3748"/>
    <mergeCell ref="B1081:D1081"/>
    <mergeCell ref="E3158:F3158"/>
    <mergeCell ref="B3297:D3297"/>
    <mergeCell ref="G550:H550"/>
    <mergeCell ref="K3341:L3341"/>
    <mergeCell ref="G2793:H2793"/>
    <mergeCell ref="I99:J99"/>
    <mergeCell ref="E631:F631"/>
    <mergeCell ref="E431:Q431"/>
    <mergeCell ref="B1381:D1381"/>
    <mergeCell ref="K1861:L1861"/>
    <mergeCell ref="I2858:J2858"/>
    <mergeCell ref="B3597:D3597"/>
    <mergeCell ref="B3442:D3445"/>
    <mergeCell ref="E1388:F1388"/>
    <mergeCell ref="E931:F931"/>
    <mergeCell ref="E3174:F3174"/>
    <mergeCell ref="Q1102:Q1105"/>
    <mergeCell ref="I2853:J2853"/>
    <mergeCell ref="E1694:F1694"/>
    <mergeCell ref="E1688:F1688"/>
    <mergeCell ref="E1231:F1231"/>
    <mergeCell ref="E3474:F3474"/>
    <mergeCell ref="E1389:F1389"/>
    <mergeCell ref="E1383:F1383"/>
    <mergeCell ref="Q1402:Q1405"/>
    <mergeCell ref="G386:H386"/>
    <mergeCell ref="I2095:J2095"/>
    <mergeCell ref="G2635:H2635"/>
    <mergeCell ref="B3771:D3771"/>
    <mergeCell ref="E667:Q667"/>
    <mergeCell ref="E3843:F3843"/>
    <mergeCell ref="E1689:F1689"/>
    <mergeCell ref="E421:Q421"/>
    <mergeCell ref="O493:P493"/>
    <mergeCell ref="K3694:L3694"/>
    <mergeCell ref="I2149:J2149"/>
    <mergeCell ref="M3792:N3792"/>
    <mergeCell ref="I2912:J2912"/>
    <mergeCell ref="Q3792:Q3795"/>
    <mergeCell ref="E3832:F3832"/>
    <mergeCell ref="M3618:N3618"/>
    <mergeCell ref="E2162:F2162"/>
    <mergeCell ref="B951:D951"/>
    <mergeCell ref="B752:D755"/>
    <mergeCell ref="E1531:F1531"/>
    <mergeCell ref="B1251:D1251"/>
    <mergeCell ref="E2163:F2163"/>
    <mergeCell ref="B1052:D1055"/>
    <mergeCell ref="E1831:F1831"/>
    <mergeCell ref="G3462:H3462"/>
    <mergeCell ref="E1047:Q1047"/>
    <mergeCell ref="B1551:D1551"/>
    <mergeCell ref="G3593:H3593"/>
    <mergeCell ref="I2623:J2623"/>
    <mergeCell ref="B1352:D1355"/>
    <mergeCell ref="E1433:F1433"/>
    <mergeCell ref="I3685:J3685"/>
    <mergeCell ref="E1347:Q1347"/>
    <mergeCell ref="E1758:F1758"/>
    <mergeCell ref="E1733:F1733"/>
    <mergeCell ref="M3629:N3629"/>
    <mergeCell ref="E1453:F1453"/>
    <mergeCell ref="E2515:F2515"/>
    <mergeCell ref="G1518:H1518"/>
    <mergeCell ref="E2058:F2058"/>
    <mergeCell ref="M1844:N1844"/>
    <mergeCell ref="E2821:F2821"/>
    <mergeCell ref="G1824:H1824"/>
    <mergeCell ref="G1818:H1818"/>
    <mergeCell ref="E2358:F2358"/>
    <mergeCell ref="E273:F273"/>
    <mergeCell ref="Q2992:Q2995"/>
    <mergeCell ref="I979:J979"/>
    <mergeCell ref="G3604:H3604"/>
    <mergeCell ref="G1519:H1519"/>
    <mergeCell ref="G1513:H1513"/>
    <mergeCell ref="G3762:H3762"/>
    <mergeCell ref="Q3292:Q3295"/>
    <mergeCell ref="G1819:H1819"/>
    <mergeCell ref="G3032:H3032"/>
    <mergeCell ref="B2237:D2237"/>
    <mergeCell ref="E1481:F1481"/>
    <mergeCell ref="G3332:H3332"/>
    <mergeCell ref="E1781:F1781"/>
    <mergeCell ref="E2874:F2874"/>
    <mergeCell ref="O3748:P3748"/>
    <mergeCell ref="E2832:F2832"/>
    <mergeCell ref="G2204:H2204"/>
    <mergeCell ref="E2744:F2744"/>
    <mergeCell ref="B1921:D1921"/>
    <mergeCell ref="Q188:Q191"/>
    <mergeCell ref="B435:D435"/>
    <mergeCell ref="G2504:H2504"/>
    <mergeCell ref="I3592:J3592"/>
    <mergeCell ref="E1717:Q1717"/>
    <mergeCell ref="E2585:F2585"/>
    <mergeCell ref="K3815:L3815"/>
    <mergeCell ref="E12:F12"/>
    <mergeCell ref="G2804:H2804"/>
    <mergeCell ref="E2885:F2885"/>
    <mergeCell ref="E775:F775"/>
    <mergeCell ref="G1863:H1863"/>
    <mergeCell ref="E312:F312"/>
    <mergeCell ref="I1534:J1534"/>
    <mergeCell ref="G1583:H1583"/>
    <mergeCell ref="B609:D609"/>
    <mergeCell ref="G2232:H2232"/>
    <mergeCell ref="B1602:D1605"/>
    <mergeCell ref="E3185:F3185"/>
    <mergeCell ref="B2911:D2911"/>
    <mergeCell ref="I3478:J3478"/>
    <mergeCell ref="Q3362:Q3365"/>
    <mergeCell ref="K2481:L2481"/>
    <mergeCell ref="B122:D125"/>
    <mergeCell ref="G2532:H2532"/>
    <mergeCell ref="B1902:D1905"/>
    <mergeCell ref="E370:F370"/>
    <mergeCell ref="I1649:J1649"/>
    <mergeCell ref="E2613:F2613"/>
    <mergeCell ref="Q630:Q633"/>
    <mergeCell ref="E2913:F2913"/>
    <mergeCell ref="E365:F365"/>
    <mergeCell ref="K3738:L3738"/>
    <mergeCell ref="K3869:L3869"/>
    <mergeCell ref="E2608:F2608"/>
    <mergeCell ref="G2548:H2548"/>
    <mergeCell ref="B3622:D3625"/>
    <mergeCell ref="B2592:D2595"/>
    <mergeCell ref="O1871:P1871"/>
    <mergeCell ref="G131:H131"/>
    <mergeCell ref="G2243:H2243"/>
    <mergeCell ref="G2374:H2374"/>
    <mergeCell ref="E2914:F2914"/>
    <mergeCell ref="B590:D593"/>
    <mergeCell ref="B831:D831"/>
    <mergeCell ref="E2908:F2908"/>
    <mergeCell ref="Q842:Q845"/>
    <mergeCell ref="B2892:D2895"/>
    <mergeCell ref="G300:H300"/>
    <mergeCell ref="G2543:H2543"/>
    <mergeCell ref="G458:H458"/>
    <mergeCell ref="I3831:J3831"/>
    <mergeCell ref="G2674:H2674"/>
    <mergeCell ref="E3239:F3239"/>
    <mergeCell ref="B3511:D3511"/>
    <mergeCell ref="G3331:H3331"/>
    <mergeCell ref="B3192:D3195"/>
    <mergeCell ref="E3871:F3871"/>
    <mergeCell ref="B957:D957"/>
    <mergeCell ref="E839:F839"/>
    <mergeCell ref="G3631:H3631"/>
    <mergeCell ref="Q852:Q855"/>
    <mergeCell ref="E3598:F3598"/>
    <mergeCell ref="G2601:H2601"/>
    <mergeCell ref="E1444:F1444"/>
    <mergeCell ref="E1139:F1139"/>
    <mergeCell ref="G142:H142"/>
    <mergeCell ref="G2385:H2385"/>
    <mergeCell ref="G2901:H2901"/>
    <mergeCell ref="E29:Q29"/>
    <mergeCell ref="G3059:H3059"/>
    <mergeCell ref="E3599:F3599"/>
    <mergeCell ref="E1902:F1902"/>
    <mergeCell ref="G905:H905"/>
    <mergeCell ref="E3593:F3593"/>
    <mergeCell ref="G899:H899"/>
    <mergeCell ref="I1599:J1599"/>
    <mergeCell ref="E1439:F1439"/>
    <mergeCell ref="B1647:D1647"/>
    <mergeCell ref="G600:H600"/>
    <mergeCell ref="G2902:H2902"/>
    <mergeCell ref="G811:H811"/>
    <mergeCell ref="B1947:D1947"/>
    <mergeCell ref="K3608:L3608"/>
    <mergeCell ref="G3054:H3054"/>
    <mergeCell ref="B3492:D3495"/>
    <mergeCell ref="G3659:H3659"/>
    <mergeCell ref="E981:F981"/>
    <mergeCell ref="E3283:F3283"/>
    <mergeCell ref="G170:H170"/>
    <mergeCell ref="E2978:F2978"/>
    <mergeCell ref="E1281:F1281"/>
    <mergeCell ref="M3668:N3668"/>
    <mergeCell ref="B1007:D1007"/>
    <mergeCell ref="B1001:D1001"/>
    <mergeCell ref="G3043:H3043"/>
    <mergeCell ref="G958:H958"/>
    <mergeCell ref="E3583:F3583"/>
    <mergeCell ref="E1498:F1498"/>
    <mergeCell ref="E1492:F1492"/>
    <mergeCell ref="G3201:H3201"/>
    <mergeCell ref="B802:D805"/>
    <mergeCell ref="E3741:F3741"/>
    <mergeCell ref="E3735:F3735"/>
    <mergeCell ref="G3675:H3675"/>
    <mergeCell ref="I130:J130"/>
    <mergeCell ref="G1258:H1258"/>
    <mergeCell ref="E987:Q987"/>
    <mergeCell ref="G3501:H3501"/>
    <mergeCell ref="G3044:H3044"/>
    <mergeCell ref="G3038:H3038"/>
    <mergeCell ref="B3562:D3565"/>
    <mergeCell ref="G3801:H3801"/>
    <mergeCell ref="E1508:F1508"/>
    <mergeCell ref="O3629:P3629"/>
    <mergeCell ref="Q2442:Q2445"/>
    <mergeCell ref="E3663:F3663"/>
    <mergeCell ref="I2101:J2101"/>
    <mergeCell ref="G969:H969"/>
    <mergeCell ref="G3212:H3212"/>
    <mergeCell ref="G3728:H3728"/>
    <mergeCell ref="E486:F486"/>
    <mergeCell ref="G1574:H1574"/>
    <mergeCell ref="E23:F23"/>
    <mergeCell ref="Q2742:Q2745"/>
    <mergeCell ref="E181:F181"/>
    <mergeCell ref="G1269:H1269"/>
    <mergeCell ref="M2111:N2111"/>
    <mergeCell ref="E2483:F2483"/>
    <mergeCell ref="B1687:D1687"/>
    <mergeCell ref="G3729:H3729"/>
    <mergeCell ref="G2032:H2032"/>
    <mergeCell ref="I1035:J1035"/>
    <mergeCell ref="G3723:H3723"/>
    <mergeCell ref="K1729:L1729"/>
    <mergeCell ref="I3489:J3489"/>
    <mergeCell ref="B1987:D1987"/>
    <mergeCell ref="I3032:J3032"/>
    <mergeCell ref="E1157:Q1157"/>
    <mergeCell ref="M3738:N3738"/>
    <mergeCell ref="E1562:F1562"/>
    <mergeCell ref="M3433:N3433"/>
    <mergeCell ref="I3789:J3789"/>
    <mergeCell ref="E3805:F3805"/>
    <mergeCell ref="E2624:F2624"/>
    <mergeCell ref="G1654:H1654"/>
    <mergeCell ref="O3715:P3715"/>
    <mergeCell ref="Q342:Q345"/>
    <mergeCell ref="G2085:H2085"/>
    <mergeCell ref="E2625:F2625"/>
    <mergeCell ref="I3331:J3331"/>
    <mergeCell ref="G3871:H3871"/>
    <mergeCell ref="G3865:H3865"/>
    <mergeCell ref="G2254:H2254"/>
    <mergeCell ref="G169:H169"/>
    <mergeCell ref="B2692:D2695"/>
    <mergeCell ref="E2147:Q2147"/>
    <mergeCell ref="I3631:J3631"/>
    <mergeCell ref="E436:F436"/>
    <mergeCell ref="G1682:H1682"/>
    <mergeCell ref="E550:F550"/>
    <mergeCell ref="E525:F525"/>
    <mergeCell ref="E2353:F2353"/>
    <mergeCell ref="B359:D359"/>
    <mergeCell ref="B2187:D2187"/>
    <mergeCell ref="G1982:H1982"/>
    <mergeCell ref="I3843:J3843"/>
    <mergeCell ref="I985:J985"/>
    <mergeCell ref="E3099:F3099"/>
    <mergeCell ref="E2653:F2653"/>
    <mergeCell ref="I3228:J3228"/>
    <mergeCell ref="B2487:D2487"/>
    <mergeCell ref="G197:H197"/>
    <mergeCell ref="Q3412:Q3415"/>
    <mergeCell ref="G1983:H1983"/>
    <mergeCell ref="E40:Q40"/>
    <mergeCell ref="G3045:H3045"/>
    <mergeCell ref="B2787:D2787"/>
    <mergeCell ref="K3319:L3319"/>
    <mergeCell ref="I3859:J3859"/>
    <mergeCell ref="B3072:D3075"/>
    <mergeCell ref="I3853:J3853"/>
    <mergeCell ref="I1743:J1743"/>
    <mergeCell ref="E121:F121"/>
    <mergeCell ref="B871:D871"/>
    <mergeCell ref="E2364:F2364"/>
    <mergeCell ref="K3619:L3619"/>
    <mergeCell ref="B3372:D3375"/>
    <mergeCell ref="I2068:J2068"/>
    <mergeCell ref="E878:F878"/>
    <mergeCell ref="E2689:F2689"/>
    <mergeCell ref="E2664:F2664"/>
    <mergeCell ref="E579:F579"/>
    <mergeCell ref="E3751:F3751"/>
    <mergeCell ref="G2781:H2781"/>
    <mergeCell ref="E3452:F3452"/>
    <mergeCell ref="B413:D413"/>
    <mergeCell ref="G339:H339"/>
    <mergeCell ref="E2989:F2989"/>
    <mergeCell ref="K3831:L3831"/>
    <mergeCell ref="Q892:Q895"/>
    <mergeCell ref="B3261:D3261"/>
    <mergeCell ref="G3081:H3081"/>
    <mergeCell ref="E3621:F3621"/>
    <mergeCell ref="E3752:F3752"/>
    <mergeCell ref="E589:F589"/>
    <mergeCell ref="B3167:D3167"/>
    <mergeCell ref="G3082:H3082"/>
    <mergeCell ref="E3049:F3049"/>
    <mergeCell ref="K1731:L1731"/>
    <mergeCell ref="E1563:F1563"/>
    <mergeCell ref="E2637:Q2637"/>
    <mergeCell ref="G2809:H2809"/>
    <mergeCell ref="E3349:F3349"/>
    <mergeCell ref="B568:D571"/>
    <mergeCell ref="B2942:D2945"/>
    <mergeCell ref="G350:H350"/>
    <mergeCell ref="G3115:H3115"/>
    <mergeCell ref="G3109:H3109"/>
    <mergeCell ref="G1024:H1024"/>
    <mergeCell ref="I2112:J2112"/>
    <mergeCell ref="E1564:F1564"/>
    <mergeCell ref="E3649:F3649"/>
    <mergeCell ref="G567:H567"/>
    <mergeCell ref="G561:H561"/>
    <mergeCell ref="B3242:D3245"/>
    <mergeCell ref="I2113:J2113"/>
    <mergeCell ref="I22:J22"/>
    <mergeCell ref="E948:F948"/>
    <mergeCell ref="E3191:F3191"/>
    <mergeCell ref="E643:F643"/>
    <mergeCell ref="I2895:J2895"/>
    <mergeCell ref="K1873:L1873"/>
    <mergeCell ref="E1705:F1705"/>
    <mergeCell ref="G708:H708"/>
    <mergeCell ref="E1248:F1248"/>
    <mergeCell ref="M3635:N3635"/>
    <mergeCell ref="E3491:F3491"/>
    <mergeCell ref="M3793:N3793"/>
    <mergeCell ref="M3749:N3749"/>
    <mergeCell ref="B3211:D3211"/>
    <mergeCell ref="E943:F943"/>
    <mergeCell ref="G3168:H3168"/>
    <mergeCell ref="E3702:F3702"/>
    <mergeCell ref="G1008:H1008"/>
    <mergeCell ref="E1548:F1548"/>
    <mergeCell ref="Q2182:Q2185"/>
    <mergeCell ref="E3791:F3791"/>
    <mergeCell ref="G2794:H2794"/>
    <mergeCell ref="G709:H709"/>
    <mergeCell ref="G3468:H3468"/>
    <mergeCell ref="I2471:J2471"/>
    <mergeCell ref="O2633:P2633"/>
    <mergeCell ref="I801:J801"/>
    <mergeCell ref="I2465:J2465"/>
    <mergeCell ref="Q2482:Q2485"/>
    <mergeCell ref="G3163:H3163"/>
    <mergeCell ref="B1751:D1751"/>
    <mergeCell ref="G3768:H3768"/>
    <mergeCell ref="B3537:D3537"/>
    <mergeCell ref="E1633:F1633"/>
    <mergeCell ref="G3463:H3463"/>
    <mergeCell ref="K2101:L2101"/>
    <mergeCell ref="E1933:F1933"/>
    <mergeCell ref="E3713:F3713"/>
    <mergeCell ref="E1628:F1628"/>
    <mergeCell ref="G631:H631"/>
    <mergeCell ref="K2858:L2858"/>
    <mergeCell ref="M1861:N1861"/>
    <mergeCell ref="G1693:H1693"/>
    <mergeCell ref="Q1772:Q1775"/>
    <mergeCell ref="E2233:F2233"/>
    <mergeCell ref="E148:F148"/>
    <mergeCell ref="B3312:D3315"/>
    <mergeCell ref="G1851:H1851"/>
    <mergeCell ref="B1437:D1437"/>
    <mergeCell ref="E2391:F2391"/>
    <mergeCell ref="G3479:H3479"/>
    <mergeCell ref="O3781:P3781"/>
    <mergeCell ref="Q2072:Q2075"/>
    <mergeCell ref="E448:F448"/>
    <mergeCell ref="B3612:D3615"/>
    <mergeCell ref="E2691:F2691"/>
    <mergeCell ref="G1694:H1694"/>
    <mergeCell ref="G1688:H1688"/>
    <mergeCell ref="E1775:F1775"/>
    <mergeCell ref="E289:F289"/>
    <mergeCell ref="E1207:Q1207"/>
    <mergeCell ref="E2075:F2075"/>
    <mergeCell ref="E1612:F1612"/>
    <mergeCell ref="E3855:F3855"/>
    <mergeCell ref="G1835:H1835"/>
    <mergeCell ref="E2375:F2375"/>
    <mergeCell ref="E290:F290"/>
    <mergeCell ref="E2533:F2533"/>
    <mergeCell ref="Q2552:Q2555"/>
    <mergeCell ref="G3621:H3621"/>
    <mergeCell ref="G3838:H3838"/>
    <mergeCell ref="G3832:H3832"/>
    <mergeCell ref="O3618:P3618"/>
    <mergeCell ref="E590:F590"/>
    <mergeCell ref="E2833:F2833"/>
    <mergeCell ref="I3598:J3598"/>
    <mergeCell ref="E2103:F2103"/>
    <mergeCell ref="B1937:D1937"/>
    <mergeCell ref="E606:F606"/>
    <mergeCell ref="B2812:D2815"/>
    <mergeCell ref="I3593:J3593"/>
    <mergeCell ref="E187:F187"/>
    <mergeCell ref="E2403:F2403"/>
    <mergeCell ref="E301:F301"/>
    <mergeCell ref="E487:F487"/>
    <mergeCell ref="E2755:F2755"/>
    <mergeCell ref="I1193:J1193"/>
    <mergeCell ref="G1733:H1733"/>
    <mergeCell ref="E601:F601"/>
    <mergeCell ref="B3862:D3865"/>
    <mergeCell ref="E1275:F1275"/>
    <mergeCell ref="G2521:H2521"/>
    <mergeCell ref="I1524:J1524"/>
    <mergeCell ref="B2382:D2385"/>
    <mergeCell ref="B5:Q5"/>
    <mergeCell ref="K3413:L3413"/>
    <mergeCell ref="G2821:H2821"/>
    <mergeCell ref="E2788:F2788"/>
    <mergeCell ref="E2902:F2902"/>
    <mergeCell ref="E354:F354"/>
    <mergeCell ref="E329:F329"/>
    <mergeCell ref="O1719:P1719"/>
    <mergeCell ref="E3088:F3088"/>
    <mergeCell ref="E1003:F1003"/>
    <mergeCell ref="G2249:H2249"/>
    <mergeCell ref="E3202:F3202"/>
    <mergeCell ref="B163:D163"/>
    <mergeCell ref="G2205:H2205"/>
    <mergeCell ref="E2783:F2783"/>
    <mergeCell ref="B837:D837"/>
    <mergeCell ref="E629:F629"/>
    <mergeCell ref="K3581:L3581"/>
    <mergeCell ref="G2549:H2549"/>
    <mergeCell ref="E3502:F3502"/>
    <mergeCell ref="I1552:J1552"/>
    <mergeCell ref="G2505:H2505"/>
    <mergeCell ref="E3083:F3083"/>
    <mergeCell ref="B1137:D1137"/>
    <mergeCell ref="B2917:D2917"/>
    <mergeCell ref="I1721:J1721"/>
    <mergeCell ref="G2849:H2849"/>
    <mergeCell ref="E3414:F3414"/>
    <mergeCell ref="I1852:J1852"/>
    <mergeCell ref="E2087:Q2087"/>
    <mergeCell ref="B2762:D2765"/>
    <mergeCell ref="E714:F714"/>
    <mergeCell ref="E2387:Q2387"/>
    <mergeCell ref="B3062:D3065"/>
    <mergeCell ref="E1014:F1014"/>
    <mergeCell ref="E1145:F1145"/>
    <mergeCell ref="E688:F688"/>
    <mergeCell ref="E1619:F1619"/>
    <mergeCell ref="E682:F682"/>
    <mergeCell ref="E709:F709"/>
    <mergeCell ref="G2865:H2865"/>
    <mergeCell ref="G774:H774"/>
    <mergeCell ref="E1314:F1314"/>
    <mergeCell ref="M3815:N3815"/>
    <mergeCell ref="E1015:F1015"/>
    <mergeCell ref="E2102:F2102"/>
    <mergeCell ref="G3348:H3348"/>
    <mergeCell ref="B3581:D3581"/>
    <mergeCell ref="G2885:H2885"/>
    <mergeCell ref="G775:H775"/>
    <mergeCell ref="I1863:J1863"/>
    <mergeCell ref="E698:F698"/>
    <mergeCell ref="E2402:F2402"/>
    <mergeCell ref="K3783:L3783"/>
    <mergeCell ref="G1075:H1075"/>
    <mergeCell ref="E1672:F1672"/>
    <mergeCell ref="G159:H159"/>
    <mergeCell ref="E693:F693"/>
    <mergeCell ref="E1287:Q1287"/>
    <mergeCell ref="Q1932:Q1935"/>
    <mergeCell ref="E3153:F3153"/>
    <mergeCell ref="E1972:F1972"/>
    <mergeCell ref="G459:H459"/>
    <mergeCell ref="G3218:H3218"/>
    <mergeCell ref="E3758:F3758"/>
    <mergeCell ref="I136:J136"/>
    <mergeCell ref="E1673:F1673"/>
    <mergeCell ref="O3634:P3634"/>
    <mergeCell ref="G1222:H1222"/>
    <mergeCell ref="G2913:H2913"/>
    <mergeCell ref="B1507:D1507"/>
    <mergeCell ref="M3869:N3869"/>
    <mergeCell ref="B3287:D3287"/>
    <mergeCell ref="I131:J131"/>
    <mergeCell ref="E857:Q857"/>
    <mergeCell ref="B1807:D1807"/>
    <mergeCell ref="E1683:F1683"/>
    <mergeCell ref="G844:H844"/>
    <mergeCell ref="E1509:F1509"/>
    <mergeCell ref="G1275:H1275"/>
    <mergeCell ref="E1815:F1815"/>
    <mergeCell ref="E1809:F1809"/>
    <mergeCell ref="G839:H839"/>
    <mergeCell ref="E198:F198"/>
    <mergeCell ref="G1901:H1901"/>
    <mergeCell ref="G1602:H1602"/>
    <mergeCell ref="E2142:F2142"/>
    <mergeCell ref="I2901:J2901"/>
    <mergeCell ref="G3572:H3572"/>
    <mergeCell ref="G1902:H1902"/>
    <mergeCell ref="I3664:J3664"/>
    <mergeCell ref="G2202:H2202"/>
    <mergeCell ref="I1205:J1205"/>
    <mergeCell ref="G1172:H1172"/>
    <mergeCell ref="M3608:N3608"/>
    <mergeCell ref="E2289:F2289"/>
    <mergeCell ref="E2799:F2799"/>
    <mergeCell ref="O3673:P3673"/>
    <mergeCell ref="I3048:J3048"/>
    <mergeCell ref="E2494:F2494"/>
    <mergeCell ref="B1962:D1965"/>
    <mergeCell ref="E927:Q927"/>
    <mergeCell ref="G1803:H1803"/>
    <mergeCell ref="O3668:P3668"/>
    <mergeCell ref="I3049:J3049"/>
    <mergeCell ref="B2262:D2265"/>
    <mergeCell ref="I3043:J3043"/>
    <mergeCell ref="I958:J958"/>
    <mergeCell ref="E2495:F2495"/>
    <mergeCell ref="G1498:H1498"/>
    <mergeCell ref="B3091:D3091"/>
    <mergeCell ref="E1227:Q1227"/>
    <mergeCell ref="I1563:J1563"/>
    <mergeCell ref="B2562:D2565"/>
    <mergeCell ref="E68:F68"/>
    <mergeCell ref="E1527:Q1527"/>
    <mergeCell ref="E725:F725"/>
    <mergeCell ref="E2941:F2941"/>
    <mergeCell ref="G1971:H1971"/>
    <mergeCell ref="E2642:F2642"/>
    <mergeCell ref="E1025:F1025"/>
    <mergeCell ref="I3403:J3403"/>
    <mergeCell ref="G2271:H2271"/>
    <mergeCell ref="B2057:D2057"/>
    <mergeCell ref="E2811:F2811"/>
    <mergeCell ref="G2402:H2402"/>
    <mergeCell ref="E2942:F2942"/>
    <mergeCell ref="G791:H791"/>
    <mergeCell ref="I969:J969"/>
    <mergeCell ref="I3734:J3734"/>
    <mergeCell ref="G486:H486"/>
    <mergeCell ref="I1574:J1574"/>
    <mergeCell ref="B2357:D2357"/>
    <mergeCell ref="G2272:H2272"/>
    <mergeCell ref="E2239:F2239"/>
    <mergeCell ref="E753:F753"/>
    <mergeCell ref="E2564:F2564"/>
    <mergeCell ref="E2539:F2539"/>
    <mergeCell ref="K3794:L3794"/>
    <mergeCell ref="E404:F404"/>
    <mergeCell ref="G2299:H2299"/>
    <mergeCell ref="G214:H214"/>
    <mergeCell ref="I1302:J1302"/>
    <mergeCell ref="E754:F754"/>
    <mergeCell ref="G1842:H1842"/>
    <mergeCell ref="E2839:F2839"/>
    <mergeCell ref="E2864:F2864"/>
    <mergeCell ref="I1633:J1633"/>
    <mergeCell ref="G2624:H2624"/>
    <mergeCell ref="B3347:D3347"/>
    <mergeCell ref="E3164:F3164"/>
    <mergeCell ref="E243:Q243"/>
    <mergeCell ref="B3461:D3461"/>
    <mergeCell ref="B3647:D3647"/>
    <mergeCell ref="E2817:Q2817"/>
    <mergeCell ref="I2085:J2085"/>
    <mergeCell ref="G2625:H2625"/>
    <mergeCell ref="B2932:D2935"/>
    <mergeCell ref="I1628:J1628"/>
    <mergeCell ref="B3761:D3761"/>
    <mergeCell ref="E895:F895"/>
    <mergeCell ref="K3822:L3822"/>
    <mergeCell ref="I3871:J3871"/>
    <mergeCell ref="E438:F438"/>
    <mergeCell ref="K1851:L1851"/>
    <mergeCell ref="G225:H225"/>
    <mergeCell ref="B263:Q263"/>
    <mergeCell ref="E738:F738"/>
    <mergeCell ref="Q3482:Q3485"/>
    <mergeCell ref="E3655:F3655"/>
    <mergeCell ref="G2658:H2658"/>
    <mergeCell ref="Q3782:Q3785"/>
    <mergeCell ref="E1221:F1221"/>
    <mergeCell ref="E2152:F2152"/>
    <mergeCell ref="B112:D115"/>
    <mergeCell ref="B941:D941"/>
    <mergeCell ref="G3404:H3404"/>
    <mergeCell ref="E1853:F1853"/>
    <mergeCell ref="B2727:D2727"/>
    <mergeCell ref="E823:F823"/>
    <mergeCell ref="E1521:F1521"/>
    <mergeCell ref="E737:Q737"/>
    <mergeCell ref="B1241:D1241"/>
    <mergeCell ref="K1748:L1748"/>
    <mergeCell ref="E1123:F1123"/>
    <mergeCell ref="E660:F660"/>
    <mergeCell ref="M3624:N3624"/>
    <mergeCell ref="E2903:F2903"/>
    <mergeCell ref="E818:F818"/>
    <mergeCell ref="K2073:L2073"/>
    <mergeCell ref="E1423:F1423"/>
    <mergeCell ref="G1041:H1041"/>
    <mergeCell ref="E3691:F3691"/>
    <mergeCell ref="E1581:F1581"/>
    <mergeCell ref="G2669:H2669"/>
    <mergeCell ref="M1839:N1839"/>
    <mergeCell ref="E1118:F1118"/>
    <mergeCell ref="G121:H121"/>
    <mergeCell ref="B1257:D1257"/>
    <mergeCell ref="M3625:N3625"/>
    <mergeCell ref="M3619:N3619"/>
    <mergeCell ref="O2622:P2622"/>
    <mergeCell ref="E1881:F1881"/>
    <mergeCell ref="Q228:Q231"/>
    <mergeCell ref="G2994:H2994"/>
    <mergeCell ref="B2882:D2885"/>
    <mergeCell ref="E727:Q727"/>
    <mergeCell ref="G3751:H3751"/>
    <mergeCell ref="G3338:H3338"/>
    <mergeCell ref="G3452:H3452"/>
    <mergeCell ref="I2455:J2455"/>
    <mergeCell ref="E1265:F1265"/>
    <mergeCell ref="G3638:H3638"/>
    <mergeCell ref="E3719:F3719"/>
    <mergeCell ref="E2022:F2022"/>
    <mergeCell ref="G1025:H1025"/>
    <mergeCell ref="G1052:H1052"/>
    <mergeCell ref="E1565:F1565"/>
    <mergeCell ref="M3653:N3653"/>
    <mergeCell ref="K2102:L2102"/>
    <mergeCell ref="G3022:H3022"/>
    <mergeCell ref="G1352:H1352"/>
    <mergeCell ref="G1542:H1542"/>
    <mergeCell ref="G3654:H3654"/>
    <mergeCell ref="G3785:H3785"/>
    <mergeCell ref="B1311:D1311"/>
    <mergeCell ref="I2815:J2815"/>
    <mergeCell ref="G3322:H3322"/>
    <mergeCell ref="B3812:D3815"/>
    <mergeCell ref="I2483:J2483"/>
    <mergeCell ref="G3023:H3023"/>
    <mergeCell ref="E1107:Q1107"/>
    <mergeCell ref="B1611:D1611"/>
    <mergeCell ref="K2112:L2112"/>
    <mergeCell ref="B2002:D2005"/>
    <mergeCell ref="G1253:H1253"/>
    <mergeCell ref="E1945:F1945"/>
    <mergeCell ref="E677:Q677"/>
    <mergeCell ref="E465:F465"/>
    <mergeCell ref="G1553:H1553"/>
    <mergeCell ref="O1855:P1855"/>
    <mergeCell ref="I1171:J1171"/>
    <mergeCell ref="E2708:F2708"/>
    <mergeCell ref="G1711:H1711"/>
    <mergeCell ref="E2245:F2245"/>
    <mergeCell ref="G1248:H1248"/>
    <mergeCell ref="B299:D299"/>
    <mergeCell ref="I3473:J3473"/>
    <mergeCell ref="O3635:P3635"/>
    <mergeCell ref="O3793:P3793"/>
    <mergeCell ref="B1292:D1295"/>
    <mergeCell ref="E3008:F3008"/>
    <mergeCell ref="I3773:J3773"/>
    <mergeCell ref="B599:D599"/>
    <mergeCell ref="E2092:F2092"/>
    <mergeCell ref="I1225:J1225"/>
    <mergeCell ref="I3468:J3468"/>
    <mergeCell ref="E475:F475"/>
    <mergeCell ref="K2471:L2471"/>
    <mergeCell ref="E149:F149"/>
    <mergeCell ref="E2392:F2392"/>
    <mergeCell ref="I1525:J1525"/>
    <mergeCell ref="E781:F781"/>
    <mergeCell ref="I3768:J3768"/>
    <mergeCell ref="E2609:F2609"/>
    <mergeCell ref="E2603:F2603"/>
    <mergeCell ref="G1633:H1633"/>
    <mergeCell ref="E476:F476"/>
    <mergeCell ref="G3849:H3849"/>
    <mergeCell ref="E2692:F2692"/>
    <mergeCell ref="E607:F607"/>
    <mergeCell ref="E977:Q977"/>
    <mergeCell ref="Q620:Q623"/>
    <mergeCell ref="B327:D327"/>
    <mergeCell ref="O3783:P3783"/>
    <mergeCell ref="B2107:D2107"/>
    <mergeCell ref="B22:D22"/>
    <mergeCell ref="G2064:H2064"/>
    <mergeCell ref="E2604:F2604"/>
    <mergeCell ref="E1277:Q1277"/>
    <mergeCell ref="I3784:J3784"/>
    <mergeCell ref="E1577:Q1577"/>
    <mergeCell ref="E204:F204"/>
    <mergeCell ref="B3201:D3201"/>
    <mergeCell ref="K3702:L3702"/>
    <mergeCell ref="E2614:F2614"/>
    <mergeCell ref="E529:F529"/>
    <mergeCell ref="E504:F504"/>
    <mergeCell ref="E1292:F1292"/>
    <mergeCell ref="E3535:F3535"/>
    <mergeCell ref="E829:F829"/>
    <mergeCell ref="E3078:F3078"/>
    <mergeCell ref="E3072:F3072"/>
    <mergeCell ref="B33:D33"/>
    <mergeCell ref="G2075:H2075"/>
    <mergeCell ref="E151:Q151"/>
    <mergeCell ref="Q3222:Q3225"/>
    <mergeCell ref="E1592:F1592"/>
    <mergeCell ref="G2838:H2838"/>
    <mergeCell ref="I1841:J1841"/>
    <mergeCell ref="E2567:Q2567"/>
    <mergeCell ref="G2375:H2375"/>
    <mergeCell ref="K3603:L3603"/>
    <mergeCell ref="I3621:J3621"/>
    <mergeCell ref="E3589:F3589"/>
    <mergeCell ref="I3838:J3838"/>
    <mergeCell ref="E557:F557"/>
    <mergeCell ref="Q3232:Q3235"/>
    <mergeCell ref="E1162:F1162"/>
    <mergeCell ref="K3598:L3598"/>
    <mergeCell ref="M2601:N2601"/>
    <mergeCell ref="E3405:F3405"/>
    <mergeCell ref="G2408:H2408"/>
    <mergeCell ref="E1908:F1908"/>
    <mergeCell ref="B697:D697"/>
    <mergeCell ref="B691:D691"/>
    <mergeCell ref="B2477:D2477"/>
    <mergeCell ref="B650:D653"/>
    <mergeCell ref="B997:D997"/>
    <mergeCell ref="I2063:J2063"/>
    <mergeCell ref="E3731:F3731"/>
    <mergeCell ref="E873:F873"/>
    <mergeCell ref="E1031:F1031"/>
    <mergeCell ref="G34:H34"/>
    <mergeCell ref="E568:F568"/>
    <mergeCell ref="K1524:L1524"/>
    <mergeCell ref="E1331:F1331"/>
    <mergeCell ref="G3093:H3093"/>
    <mergeCell ref="E1542:F1542"/>
    <mergeCell ref="G2788:H2788"/>
    <mergeCell ref="G1091:H1091"/>
    <mergeCell ref="E1631:F1631"/>
    <mergeCell ref="E3459:F3459"/>
    <mergeCell ref="G1308:H1308"/>
    <mergeCell ref="K3642:L3642"/>
    <mergeCell ref="G3088:H3088"/>
    <mergeCell ref="I2091:J2091"/>
    <mergeCell ref="B1377:D1377"/>
    <mergeCell ref="I2854:J2854"/>
    <mergeCell ref="G1722:H1722"/>
    <mergeCell ref="E3475:F3475"/>
    <mergeCell ref="M3428:N3428"/>
    <mergeCell ref="E3775:F3775"/>
    <mergeCell ref="K1852:L1852"/>
    <mergeCell ref="E1684:F1684"/>
    <mergeCell ref="B3852:D3855"/>
    <mergeCell ref="B1152:D1155"/>
    <mergeCell ref="M3728:N3728"/>
    <mergeCell ref="B3767:D3767"/>
    <mergeCell ref="B1061:D1061"/>
    <mergeCell ref="B1452:D1455"/>
    <mergeCell ref="E1685:F1685"/>
    <mergeCell ref="B1361:D1361"/>
    <mergeCell ref="I2865:J2865"/>
    <mergeCell ref="G3561:H3561"/>
    <mergeCell ref="E3747:Q3747"/>
    <mergeCell ref="B1752:D1755"/>
    <mergeCell ref="I3653:J3653"/>
    <mergeCell ref="M3788:N3788"/>
    <mergeCell ref="K2631:L2631"/>
    <mergeCell ref="I3321:J3321"/>
    <mergeCell ref="G3861:H3861"/>
    <mergeCell ref="E3828:F3828"/>
    <mergeCell ref="E2158:F2158"/>
    <mergeCell ref="E3617:Q3617"/>
    <mergeCell ref="E1695:F1695"/>
    <mergeCell ref="Q2302:Q2305"/>
    <mergeCell ref="M3783:N3783"/>
    <mergeCell ref="E215:F215"/>
    <mergeCell ref="E2458:F2458"/>
    <mergeCell ref="E373:F373"/>
    <mergeCell ref="G1461:H1461"/>
    <mergeCell ref="O3848:P3848"/>
    <mergeCell ref="I3223:J3223"/>
    <mergeCell ref="E3823:F3823"/>
    <mergeCell ref="G1678:H1678"/>
    <mergeCell ref="B1877:D1877"/>
    <mergeCell ref="Q2172:Q2175"/>
    <mergeCell ref="G1672:H1672"/>
    <mergeCell ref="E2789:F2789"/>
    <mergeCell ref="E673:F673"/>
    <mergeCell ref="G3458:H3458"/>
    <mergeCell ref="B2177:D2177"/>
    <mergeCell ref="E1842:F1842"/>
    <mergeCell ref="G1972:H1972"/>
    <mergeCell ref="Q2472:Q2475"/>
    <mergeCell ref="I975:J975"/>
    <mergeCell ref="I3681:J3681"/>
    <mergeCell ref="I3224:J3224"/>
    <mergeCell ref="I3218:J3218"/>
    <mergeCell ref="K136:L136"/>
    <mergeCell ref="G1673:H1673"/>
    <mergeCell ref="I1738:J1738"/>
    <mergeCell ref="E57:F57"/>
    <mergeCell ref="E2359:F2359"/>
    <mergeCell ref="E2054:F2054"/>
    <mergeCell ref="E2659:F2659"/>
    <mergeCell ref="G1683:H1683"/>
    <mergeCell ref="G1814:H1814"/>
    <mergeCell ref="E2354:F2354"/>
    <mergeCell ref="E1027:Q1027"/>
    <mergeCell ref="B1702:D1705"/>
    <mergeCell ref="B2651:D2651"/>
    <mergeCell ref="E3487:Q3487"/>
    <mergeCell ref="E569:F569"/>
    <mergeCell ref="E2007:Q2007"/>
    <mergeCell ref="E2812:F2812"/>
    <mergeCell ref="G1815:H1815"/>
    <mergeCell ref="B2122:D2125"/>
    <mergeCell ref="B2951:D2951"/>
    <mergeCell ref="B403:D403"/>
    <mergeCell ref="Q2372:Q2375"/>
    <mergeCell ref="E3787:Q3787"/>
    <mergeCell ref="E742:F742"/>
    <mergeCell ref="B3251:D3251"/>
    <mergeCell ref="K3758:L3758"/>
    <mergeCell ref="Q2672:Q2675"/>
    <mergeCell ref="E2739:F2739"/>
    <mergeCell ref="E1042:F1042"/>
    <mergeCell ref="G2288:H2288"/>
    <mergeCell ref="I1291:J1291"/>
    <mergeCell ref="E2017:Q2017"/>
    <mergeCell ref="E2959:F2959"/>
    <mergeCell ref="Q2972:Q2975"/>
    <mergeCell ref="E3039:F3039"/>
    <mergeCell ref="E1342:F1342"/>
    <mergeCell ref="G345:H345"/>
    <mergeCell ref="E3128:F3128"/>
    <mergeCell ref="B364:D367"/>
    <mergeCell ref="E1043:F1043"/>
    <mergeCell ref="K3353:L3353"/>
    <mergeCell ref="G2805:H2805"/>
    <mergeCell ref="G2799:H2799"/>
    <mergeCell ref="E3339:F3339"/>
    <mergeCell ref="E1254:F1254"/>
    <mergeCell ref="B431:D431"/>
    <mergeCell ref="Q882:Q885"/>
    <mergeCell ref="E313:F313"/>
    <mergeCell ref="K3811:L3811"/>
    <mergeCell ref="K3354:L3354"/>
    <mergeCell ref="E8:F8"/>
    <mergeCell ref="E613:F613"/>
    <mergeCell ref="K1868:L1868"/>
    <mergeCell ref="E2687:Q2687"/>
    <mergeCell ref="E2881:F2881"/>
    <mergeCell ref="B3631:D3631"/>
    <mergeCell ref="G1884:H1884"/>
    <mergeCell ref="E1401:F1401"/>
    <mergeCell ref="E3644:F3644"/>
    <mergeCell ref="B605:D605"/>
    <mergeCell ref="E2987:Q2987"/>
    <mergeCell ref="E3181:F3181"/>
    <mergeCell ref="G2184:H2184"/>
    <mergeCell ref="B2901:D2901"/>
    <mergeCell ref="Q3352:Q3355"/>
    <mergeCell ref="E1701:F1701"/>
    <mergeCell ref="Q1872:Q1875"/>
    <mergeCell ref="I3641:J3641"/>
    <mergeCell ref="E3481:F3481"/>
    <mergeCell ref="G2484:H2484"/>
    <mergeCell ref="E3639:F3639"/>
    <mergeCell ref="E2909:F2909"/>
    <mergeCell ref="I791:J791"/>
    <mergeCell ref="E361:F361"/>
    <mergeCell ref="K3734:L3734"/>
    <mergeCell ref="E1412:F1412"/>
    <mergeCell ref="E993:F993"/>
    <mergeCell ref="E3209:F3209"/>
    <mergeCell ref="G1058:H1058"/>
    <mergeCell ref="G2844:H2844"/>
    <mergeCell ref="E1712:F1712"/>
    <mergeCell ref="G753:H753"/>
    <mergeCell ref="E1293:F1293"/>
    <mergeCell ref="G3632:H3632"/>
    <mergeCell ref="B3002:D3005"/>
    <mergeCell ref="I2635:J2635"/>
    <mergeCell ref="M3794:N3794"/>
    <mergeCell ref="B1127:D1127"/>
    <mergeCell ref="E982:F982"/>
    <mergeCell ref="B3302:D3305"/>
    <mergeCell ref="E2381:F2381"/>
    <mergeCell ref="E835:F835"/>
    <mergeCell ref="B3602:D3605"/>
    <mergeCell ref="B902:D905"/>
    <mergeCell ref="E1135:F1135"/>
    <mergeCell ref="G743:H743"/>
    <mergeCell ref="B3362:D3365"/>
    <mergeCell ref="G3011:H3011"/>
    <mergeCell ref="E1435:F1435"/>
    <mergeCell ref="M3822:N3822"/>
    <mergeCell ref="G438:H438"/>
    <mergeCell ref="E2528:F2528"/>
    <mergeCell ref="B3817:D3817"/>
    <mergeCell ref="G3774:H3774"/>
    <mergeCell ref="G3355:H3355"/>
    <mergeCell ref="B3662:D3665"/>
    <mergeCell ref="G3311:H3311"/>
    <mergeCell ref="O3588:P3588"/>
    <mergeCell ref="B3571:D3571"/>
    <mergeCell ref="E2828:F2828"/>
    <mergeCell ref="E625:Q625"/>
    <mergeCell ref="G3655:H3655"/>
    <mergeCell ref="E2523:F2523"/>
    <mergeCell ref="G3611:H3611"/>
    <mergeCell ref="E3578:F3578"/>
    <mergeCell ref="E1493:F1493"/>
    <mergeCell ref="M1753:N1753"/>
    <mergeCell ref="E1582:F1582"/>
    <mergeCell ref="E1662:F1662"/>
    <mergeCell ref="E1793:F1793"/>
    <mergeCell ref="G823:H823"/>
    <mergeCell ref="G3039:H3039"/>
    <mergeCell ref="E3579:F3579"/>
    <mergeCell ref="E1488:F1488"/>
    <mergeCell ref="G3671:H3671"/>
    <mergeCell ref="M1748:N1748"/>
    <mergeCell ref="E2093:F2093"/>
    <mergeCell ref="G1254:H1254"/>
    <mergeCell ref="E1794:F1794"/>
    <mergeCell ref="I1188:J1188"/>
    <mergeCell ref="O3624:P3624"/>
    <mergeCell ref="G1728:H1728"/>
    <mergeCell ref="B1927:D1927"/>
    <mergeCell ref="I3431:J3431"/>
    <mergeCell ref="G1859:H1859"/>
    <mergeCell ref="G1581:H1581"/>
    <mergeCell ref="I3762:J3762"/>
    <mergeCell ref="O1839:P1839"/>
    <mergeCell ref="B2391:D2391"/>
    <mergeCell ref="E24:F24"/>
    <mergeCell ref="E1804:F1804"/>
    <mergeCell ref="I3643:J3643"/>
    <mergeCell ref="E1962:F1962"/>
    <mergeCell ref="E2478:F2478"/>
    <mergeCell ref="G965:H965"/>
    <mergeCell ref="E324:F324"/>
    <mergeCell ref="E482:F482"/>
    <mergeCell ref="B2287:D2287"/>
    <mergeCell ref="E19:F19"/>
    <mergeCell ref="O3658:P3658"/>
    <mergeCell ref="E2262:F2262"/>
    <mergeCell ref="E2778:F2778"/>
    <mergeCell ref="G1265:H1265"/>
    <mergeCell ref="B2401:D2401"/>
    <mergeCell ref="E782:F782"/>
    <mergeCell ref="E3237:Q3237"/>
    <mergeCell ref="E2473:F2473"/>
    <mergeCell ref="E319:F319"/>
    <mergeCell ref="I1031:J1031"/>
    <mergeCell ref="E1757:Q1757"/>
    <mergeCell ref="I1025:J1025"/>
    <mergeCell ref="E477:F477"/>
    <mergeCell ref="G1565:H1565"/>
    <mergeCell ref="E2562:F2562"/>
    <mergeCell ref="B197:D197"/>
    <mergeCell ref="I1242:J1242"/>
    <mergeCell ref="I3485:J3485"/>
    <mergeCell ref="E2893:F2893"/>
    <mergeCell ref="I1331:J1331"/>
    <mergeCell ref="I3028:J3028"/>
    <mergeCell ref="I1542:J1542"/>
    <mergeCell ref="E1777:Q1777"/>
    <mergeCell ref="Q2422:Q2425"/>
    <mergeCell ref="I3785:J3785"/>
    <mergeCell ref="B456:D459"/>
    <mergeCell ref="E493:F493"/>
    <mergeCell ref="E47:F47"/>
    <mergeCell ref="G2255:H2255"/>
    <mergeCell ref="E704:F704"/>
    <mergeCell ref="Q332:Q335"/>
    <mergeCell ref="E793:F793"/>
    <mergeCell ref="B3371:D3371"/>
    <mergeCell ref="E2615:F2615"/>
    <mergeCell ref="G2555:H2555"/>
    <mergeCell ref="I1558:J1558"/>
    <mergeCell ref="E1004:F1004"/>
    <mergeCell ref="G2381:H2381"/>
    <mergeCell ref="E2921:F2921"/>
    <mergeCell ref="E63:F63"/>
    <mergeCell ref="E2137:Q2137"/>
    <mergeCell ref="Q3092:Q3095"/>
    <mergeCell ref="I1553:J1553"/>
    <mergeCell ref="E2437:Q2437"/>
    <mergeCell ref="B3387:D3387"/>
    <mergeCell ref="E1151:F1151"/>
    <mergeCell ref="K3562:L3562"/>
    <mergeCell ref="E3394:F3394"/>
    <mergeCell ref="Q1322:Q1325"/>
    <mergeCell ref="G1978:H1978"/>
    <mergeCell ref="E2737:Q2737"/>
    <mergeCell ref="K3773:L3773"/>
    <mergeCell ref="E3605:F3605"/>
    <mergeCell ref="G2092:H2092"/>
    <mergeCell ref="E1451:F1451"/>
    <mergeCell ref="E3694:F3694"/>
    <mergeCell ref="E1609:F1609"/>
    <mergeCell ref="Q1622:Q1625"/>
    <mergeCell ref="G2278:H2278"/>
    <mergeCell ref="G149:H149"/>
    <mergeCell ref="I1858:J1858"/>
    <mergeCell ref="G2392:H2392"/>
    <mergeCell ref="B168:D171"/>
    <mergeCell ref="I2069:J2069"/>
    <mergeCell ref="B567:D567"/>
    <mergeCell ref="G2609:H2609"/>
    <mergeCell ref="G912:H912"/>
    <mergeCell ref="G2603:H2603"/>
    <mergeCell ref="E416:F416"/>
    <mergeCell ref="B867:D867"/>
    <mergeCell ref="K3615:L3615"/>
    <mergeCell ref="G209:H209"/>
    <mergeCell ref="E874:F874"/>
    <mergeCell ref="O137:P137"/>
    <mergeCell ref="A1:D3"/>
    <mergeCell ref="G177:H177"/>
    <mergeCell ref="G204:H204"/>
    <mergeCell ref="G3382:H3382"/>
    <mergeCell ref="G809:H809"/>
    <mergeCell ref="B1272:D1275"/>
    <mergeCell ref="E1505:F1505"/>
    <mergeCell ref="G3208:H3208"/>
    <mergeCell ref="E3748:F3748"/>
    <mergeCell ref="E2937:Q2937"/>
    <mergeCell ref="G3682:H3682"/>
    <mergeCell ref="B3052:D3055"/>
    <mergeCell ref="B548:D551"/>
    <mergeCell ref="B1572:D1575"/>
    <mergeCell ref="G1292:H1292"/>
    <mergeCell ref="G3078:H3078"/>
    <mergeCell ref="E885:F885"/>
    <mergeCell ref="G1592:H1592"/>
    <mergeCell ref="E1559:F1559"/>
    <mergeCell ref="K1841:L1841"/>
    <mergeCell ref="E3345:F3345"/>
    <mergeCell ref="M3578:N3578"/>
    <mergeCell ref="E2278:F2278"/>
    <mergeCell ref="E1859:F1859"/>
    <mergeCell ref="M3692:N3692"/>
    <mergeCell ref="E1979:F1979"/>
    <mergeCell ref="G3105:H3105"/>
    <mergeCell ref="I2108:J2108"/>
    <mergeCell ref="Q1992:Q1995"/>
    <mergeCell ref="E3645:F3645"/>
    <mergeCell ref="E3759:F3759"/>
    <mergeCell ref="G3405:H3405"/>
    <mergeCell ref="Q2292:Q2295"/>
    <mergeCell ref="B2457:D2457"/>
    <mergeCell ref="E1244:F1244"/>
    <mergeCell ref="E2001:F2001"/>
    <mergeCell ref="E1544:F1544"/>
    <mergeCell ref="E3812:F3812"/>
    <mergeCell ref="G1304:H1304"/>
    <mergeCell ref="B2141:D2141"/>
    <mergeCell ref="G3764:H3764"/>
    <mergeCell ref="E2632:F2632"/>
    <mergeCell ref="K2859:L2859"/>
    <mergeCell ref="M1862:N1862"/>
    <mergeCell ref="I2462:J2462"/>
    <mergeCell ref="B2047:D2047"/>
    <mergeCell ref="M3642:N3642"/>
    <mergeCell ref="I3094:J3094"/>
    <mergeCell ref="E1929:F1929"/>
    <mergeCell ref="G1478:H1478"/>
    <mergeCell ref="G1689:H1689"/>
    <mergeCell ref="E2229:F2229"/>
    <mergeCell ref="G1232:H1232"/>
    <mergeCell ref="G3475:H3475"/>
    <mergeCell ref="I781:J781"/>
    <mergeCell ref="E227:F227"/>
    <mergeCell ref="B1822:D1825"/>
    <mergeCell ref="E2992:F2992"/>
    <mergeCell ref="G1995:H1995"/>
    <mergeCell ref="G1989:H1989"/>
    <mergeCell ref="I992:J992"/>
    <mergeCell ref="E2529:F2529"/>
    <mergeCell ref="G1532:H1532"/>
    <mergeCell ref="I3235:J3235"/>
    <mergeCell ref="G3775:H3775"/>
    <mergeCell ref="B253:D253"/>
    <mergeCell ref="B2521:D2521"/>
    <mergeCell ref="B1041:D1041"/>
    <mergeCell ref="I993:J993"/>
    <mergeCell ref="E1877:Q1877"/>
    <mergeCell ref="E2071:F2071"/>
    <mergeCell ref="B2821:D2821"/>
    <mergeCell ref="E155:F155"/>
    <mergeCell ref="E2177:Q2177"/>
    <mergeCell ref="E2371:F2371"/>
    <mergeCell ref="B3121:D3121"/>
    <mergeCell ref="G220:H220"/>
    <mergeCell ref="Q2542:Q2545"/>
    <mergeCell ref="E2582:F2582"/>
    <mergeCell ref="E3134:F3134"/>
    <mergeCell ref="E428:F428"/>
    <mergeCell ref="G3828:H3828"/>
    <mergeCell ref="Q1062:Q1065"/>
    <mergeCell ref="E2671:F2671"/>
    <mergeCell ref="E586:F586"/>
    <mergeCell ref="G520:H520"/>
    <mergeCell ref="Q2842:Q2845"/>
    <mergeCell ref="I3594:J3594"/>
    <mergeCell ref="G215:H215"/>
    <mergeCell ref="I3763:J3763"/>
    <mergeCell ref="K1743:L1743"/>
    <mergeCell ref="E602:F602"/>
    <mergeCell ref="I3589:J3589"/>
    <mergeCell ref="E596:F596"/>
    <mergeCell ref="K3681:L3681"/>
    <mergeCell ref="E297:F297"/>
    <mergeCell ref="K3355:L3355"/>
    <mergeCell ref="G2059:H2059"/>
    <mergeCell ref="E902:F902"/>
    <mergeCell ref="E3145:F3145"/>
    <mergeCell ref="K1738:L1738"/>
    <mergeCell ref="E3661:F3661"/>
    <mergeCell ref="B95:Q95"/>
    <mergeCell ref="E597:F597"/>
    <mergeCell ref="B2192:D2195"/>
    <mergeCell ref="B317:D317"/>
    <mergeCell ref="G2359:H2359"/>
    <mergeCell ref="I1362:J1362"/>
    <mergeCell ref="G3122:H3122"/>
    <mergeCell ref="B2492:D2495"/>
    <mergeCell ref="E1571:F1571"/>
    <mergeCell ref="G2659:H2659"/>
    <mergeCell ref="E3814:F3814"/>
    <mergeCell ref="E630:F630"/>
    <mergeCell ref="B2792:D2795"/>
    <mergeCell ref="B3191:D3191"/>
    <mergeCell ref="E955:F955"/>
    <mergeCell ref="E3198:F3198"/>
    <mergeCell ref="M3431:N3431"/>
    <mergeCell ref="E650:F650"/>
    <mergeCell ref="E3803:F3803"/>
    <mergeCell ref="E3409:F3409"/>
    <mergeCell ref="G2412:H2412"/>
    <mergeCell ref="G715:H715"/>
    <mergeCell ref="E1255:F1255"/>
    <mergeCell ref="E3498:F3498"/>
    <mergeCell ref="G3175:H3175"/>
    <mergeCell ref="E3715:F3715"/>
    <mergeCell ref="E3709:F3709"/>
    <mergeCell ref="G1048:H1048"/>
    <mergeCell ref="G1042:H1042"/>
    <mergeCell ref="E777:Q777"/>
    <mergeCell ref="E1713:F1713"/>
    <mergeCell ref="B3782:D3785"/>
    <mergeCell ref="I2478:J2478"/>
    <mergeCell ref="G3012:H3012"/>
    <mergeCell ref="G1342:H1342"/>
    <mergeCell ref="E3095:F3095"/>
    <mergeCell ref="G13:H13"/>
    <mergeCell ref="E1615:F1615"/>
    <mergeCell ref="B1692:D1695"/>
    <mergeCell ref="E1729:F1729"/>
    <mergeCell ref="K2108:L2108"/>
    <mergeCell ref="M3811:N3811"/>
    <mergeCell ref="G918:H918"/>
    <mergeCell ref="G1032:H1032"/>
    <mergeCell ref="E2703:F2703"/>
    <mergeCell ref="M1868:N1868"/>
    <mergeCell ref="B2742:D2745"/>
    <mergeCell ref="E2398:F2398"/>
    <mergeCell ref="G3644:H3644"/>
    <mergeCell ref="E994:F994"/>
    <mergeCell ref="G1701:H1701"/>
    <mergeCell ref="G2914:H2914"/>
    <mergeCell ref="E1782:F1782"/>
    <mergeCell ref="B1591:D1591"/>
    <mergeCell ref="G3214:H3214"/>
    <mergeCell ref="E2082:F2082"/>
    <mergeCell ref="E1663:F1663"/>
    <mergeCell ref="G3328:H3328"/>
    <mergeCell ref="G3514:H3514"/>
    <mergeCell ref="E2382:F2382"/>
    <mergeCell ref="O3772:P3772"/>
    <mergeCell ref="G3845:H3845"/>
    <mergeCell ref="B1797:D1797"/>
    <mergeCell ref="G3839:H3839"/>
    <mergeCell ref="I1178:J1178"/>
    <mergeCell ref="E967:Q967"/>
    <mergeCell ref="E1679:F1679"/>
    <mergeCell ref="I3605:J3605"/>
    <mergeCell ref="I3632:J3632"/>
    <mergeCell ref="E199:F199"/>
    <mergeCell ref="K2635:L2635"/>
    <mergeCell ref="G982:H982"/>
    <mergeCell ref="E499:F499"/>
    <mergeCell ref="E2742:F2742"/>
    <mergeCell ref="G1745:H1745"/>
    <mergeCell ref="E194:F194"/>
    <mergeCell ref="G1903:H1903"/>
    <mergeCell ref="B491:D491"/>
    <mergeCell ref="E1327:Q1327"/>
    <mergeCell ref="B2271:D2271"/>
    <mergeCell ref="G2203:H2203"/>
    <mergeCell ref="B791:D791"/>
    <mergeCell ref="Q2912:Q2915"/>
    <mergeCell ref="E1627:Q1627"/>
    <mergeCell ref="B2577:D2577"/>
    <mergeCell ref="E1821:F1821"/>
    <mergeCell ref="G2528:H2528"/>
    <mergeCell ref="I1531:J1531"/>
    <mergeCell ref="B1091:D1091"/>
    <mergeCell ref="E1927:Q1927"/>
    <mergeCell ref="E36:F36"/>
    <mergeCell ref="I1831:J1831"/>
    <mergeCell ref="E2795:F2795"/>
    <mergeCell ref="G1798:H1798"/>
    <mergeCell ref="E641:F641"/>
    <mergeCell ref="E2332:F2332"/>
    <mergeCell ref="G1335:H1335"/>
    <mergeCell ref="E2884:F2884"/>
    <mergeCell ref="I3044:J3044"/>
    <mergeCell ref="Q812:Q815"/>
    <mergeCell ref="E2033:F2033"/>
    <mergeCell ref="B475:D475"/>
    <mergeCell ref="G2098:H2098"/>
    <mergeCell ref="Q3272:Q3275"/>
    <mergeCell ref="B1867:D1867"/>
    <mergeCell ref="I3344:J3344"/>
    <mergeCell ref="E1099:F1099"/>
    <mergeCell ref="G102:H102"/>
    <mergeCell ref="G1793:H1793"/>
    <mergeCell ref="I1733:J1733"/>
    <mergeCell ref="I3039:J3039"/>
    <mergeCell ref="B620:D623"/>
    <mergeCell ref="I1559:J1559"/>
    <mergeCell ref="I3345:J3345"/>
    <mergeCell ref="B687:D687"/>
    <mergeCell ref="I3339:J3339"/>
    <mergeCell ref="I1728:J1728"/>
    <mergeCell ref="I1859:J1859"/>
    <mergeCell ref="E721:F721"/>
    <mergeCell ref="K3762:L3762"/>
    <mergeCell ref="B1942:D1945"/>
    <mergeCell ref="E1021:F1021"/>
    <mergeCell ref="G24:H24"/>
    <mergeCell ref="E564:F564"/>
    <mergeCell ref="B2242:D2245"/>
    <mergeCell ref="I1875:J1875"/>
    <mergeCell ref="B3071:D3071"/>
    <mergeCell ref="E1321:F1321"/>
    <mergeCell ref="G324:H324"/>
    <mergeCell ref="B762:D765"/>
    <mergeCell ref="G482:H482"/>
    <mergeCell ref="E1022:F1022"/>
    <mergeCell ref="B1161:D1161"/>
    <mergeCell ref="K3332:L3332"/>
    <mergeCell ref="G2778:H2778"/>
    <mergeCell ref="G782:H782"/>
    <mergeCell ref="E749:F749"/>
    <mergeCell ref="E705:F705"/>
    <mergeCell ref="E2948:F2948"/>
    <mergeCell ref="E863:F863"/>
    <mergeCell ref="K3333:L3333"/>
    <mergeCell ref="E3165:F3165"/>
    <mergeCell ref="G2168:H2168"/>
    <mergeCell ref="E1049:F1049"/>
    <mergeCell ref="E2702:F2702"/>
    <mergeCell ref="E617:F617"/>
    <mergeCell ref="E1163:F1163"/>
    <mergeCell ref="Q1182:Q1185"/>
    <mergeCell ref="E3465:F3465"/>
    <mergeCell ref="G2468:H2468"/>
    <mergeCell ref="G798:H798"/>
    <mergeCell ref="B842:D845"/>
    <mergeCell ref="E1463:F1463"/>
    <mergeCell ref="G2163:H2163"/>
    <mergeCell ref="G3225:H3225"/>
    <mergeCell ref="E3765:F3765"/>
    <mergeCell ref="G167:H167"/>
    <mergeCell ref="G1098:H1098"/>
    <mergeCell ref="B1142:D1145"/>
    <mergeCell ref="K3632:L3632"/>
    <mergeCell ref="E2807:Q2807"/>
    <mergeCell ref="B3757:D3757"/>
    <mergeCell ref="B1442:D1445"/>
    <mergeCell ref="B3027:D3027"/>
    <mergeCell ref="E1848:F1848"/>
    <mergeCell ref="B712:D715"/>
    <mergeCell ref="E1391:F1391"/>
    <mergeCell ref="M3778:N3778"/>
    <mergeCell ref="E2453:F2453"/>
    <mergeCell ref="B3327:D3327"/>
    <mergeCell ref="Q1562:Q1565"/>
    <mergeCell ref="G3699:H3699"/>
    <mergeCell ref="E3845:F3845"/>
    <mergeCell ref="E2148:F2148"/>
    <mergeCell ref="G2848:H2848"/>
    <mergeCell ref="E1691:F1691"/>
    <mergeCell ref="G732:H732"/>
    <mergeCell ref="G3394:H3394"/>
    <mergeCell ref="G1914:H1914"/>
    <mergeCell ref="E575:Q575"/>
    <mergeCell ref="E2448:F2448"/>
    <mergeCell ref="I498:J498"/>
    <mergeCell ref="B1237:D1237"/>
    <mergeCell ref="E2149:F2149"/>
    <mergeCell ref="E3587:Q3587"/>
    <mergeCell ref="E1119:F1119"/>
    <mergeCell ref="I2914:J2914"/>
    <mergeCell ref="I2908:J2908"/>
    <mergeCell ref="O2623:P2623"/>
    <mergeCell ref="K2463:L2463"/>
    <mergeCell ref="K2069:L2069"/>
    <mergeCell ref="E1838:F1838"/>
    <mergeCell ref="E1419:F1419"/>
    <mergeCell ref="E1533:F1533"/>
    <mergeCell ref="G1179:H1179"/>
    <mergeCell ref="M3615:N3615"/>
    <mergeCell ref="E1719:F1719"/>
    <mergeCell ref="O2618:P2618"/>
    <mergeCell ref="E3829:F3829"/>
    <mergeCell ref="G1299:H1299"/>
    <mergeCell ref="E1833:F1833"/>
    <mergeCell ref="I3055:J3055"/>
    <mergeCell ref="G3595:H3595"/>
    <mergeCell ref="I3213:J3213"/>
    <mergeCell ref="G3753:H3753"/>
    <mergeCell ref="B1392:D1395"/>
    <mergeCell ref="E717:Q717"/>
    <mergeCell ref="B1512:D1515"/>
    <mergeCell ref="K1728:L1728"/>
    <mergeCell ref="E3177:Q3177"/>
    <mergeCell ref="I3513:J3513"/>
    <mergeCell ref="M3648:N3648"/>
    <mergeCell ref="E1697:Q1697"/>
    <mergeCell ref="B1812:D1815"/>
    <mergeCell ref="B2641:D2641"/>
    <mergeCell ref="E3477:Q3477"/>
    <mergeCell ref="G1653:H1653"/>
    <mergeCell ref="E2218:F2218"/>
    <mergeCell ref="E2193:F2193"/>
    <mergeCell ref="B2941:D2941"/>
    <mergeCell ref="Q2362:Q2365"/>
    <mergeCell ref="G3018:H3018"/>
    <mergeCell ref="E1077:Q1077"/>
    <mergeCell ref="I981:J981"/>
    <mergeCell ref="E2518:F2518"/>
    <mergeCell ref="E2649:F2649"/>
    <mergeCell ref="Q2662:Q2665"/>
    <mergeCell ref="G3318:H3318"/>
    <mergeCell ref="Q89:Q92"/>
    <mergeCell ref="I1325:J1325"/>
    <mergeCell ref="G168:H168"/>
    <mergeCell ref="E733:F733"/>
    <mergeCell ref="G1821:H1821"/>
    <mergeCell ref="E2818:F2818"/>
    <mergeCell ref="B1607:D1607"/>
    <mergeCell ref="E2949:F2949"/>
    <mergeCell ref="G1979:H1979"/>
    <mergeCell ref="Q2962:Q2965"/>
    <mergeCell ref="I3741:J3741"/>
    <mergeCell ref="E2088:F2088"/>
    <mergeCell ref="M1874:N1874"/>
    <mergeCell ref="G1249:H1249"/>
    <mergeCell ref="E1783:F1783"/>
    <mergeCell ref="E303:F303"/>
    <mergeCell ref="Q3022:Q3025"/>
    <mergeCell ref="G1549:H1549"/>
    <mergeCell ref="K3801:L3801"/>
    <mergeCell ref="E417:F417"/>
    <mergeCell ref="Q3322:Q3325"/>
    <mergeCell ref="B528:D531"/>
    <mergeCell ref="I1309:J1309"/>
    <mergeCell ref="E761:F761"/>
    <mergeCell ref="G1849:H1849"/>
    <mergeCell ref="I3095:J3095"/>
    <mergeCell ref="Q932:Q935"/>
    <mergeCell ref="E3634:F3634"/>
    <mergeCell ref="B595:D595"/>
    <mergeCell ref="E3329:F3329"/>
    <mergeCell ref="O3778:P3778"/>
    <mergeCell ref="I3764:J3764"/>
    <mergeCell ref="E2599:F2599"/>
    <mergeCell ref="E472:F472"/>
    <mergeCell ref="O1862:P1862"/>
    <mergeCell ref="E3204:F3204"/>
    <mergeCell ref="G2234:H2234"/>
    <mergeCell ref="G2365:H2365"/>
    <mergeCell ref="E2899:F2899"/>
    <mergeCell ref="G238:H238"/>
    <mergeCell ref="O2625:P2625"/>
    <mergeCell ref="O496:P496"/>
    <mergeCell ref="E772:F772"/>
    <mergeCell ref="B911:D911"/>
    <mergeCell ref="G2534:H2534"/>
    <mergeCell ref="G2665:H2665"/>
    <mergeCell ref="G749:H749"/>
    <mergeCell ref="E2915:F2915"/>
    <mergeCell ref="B882:D885"/>
    <mergeCell ref="E3073:F3073"/>
    <mergeCell ref="E919:F919"/>
    <mergeCell ref="B3497:D3497"/>
    <mergeCell ref="K1755:L1755"/>
    <mergeCell ref="G590:H590"/>
    <mergeCell ref="G133:H133"/>
    <mergeCell ref="E3373:F3373"/>
    <mergeCell ref="E825:F825"/>
    <mergeCell ref="G1913:H1913"/>
    <mergeCell ref="E3068:F3068"/>
    <mergeCell ref="E3584:F3584"/>
    <mergeCell ref="G2071:H2071"/>
    <mergeCell ref="G433:H433"/>
    <mergeCell ref="G3133:H3133"/>
    <mergeCell ref="E3673:F3673"/>
    <mergeCell ref="E1588:F1588"/>
    <mergeCell ref="G591:H591"/>
    <mergeCell ref="B892:D895"/>
    <mergeCell ref="B3507:D3507"/>
    <mergeCell ref="G3464:H3464"/>
    <mergeCell ref="K3599:L3599"/>
    <mergeCell ref="G217:H217"/>
    <mergeCell ref="Q660:Q663"/>
    <mergeCell ref="B3352:D3355"/>
    <mergeCell ref="B2027:D2027"/>
    <mergeCell ref="K3682:L3682"/>
    <mergeCell ref="E972:F972"/>
    <mergeCell ref="B3652:D3655"/>
    <mergeCell ref="E1604:F1604"/>
    <mergeCell ref="K3594:L3594"/>
    <mergeCell ref="E2969:F2969"/>
    <mergeCell ref="E1272:F1272"/>
    <mergeCell ref="M3659:N3659"/>
    <mergeCell ref="E1299:F1299"/>
    <mergeCell ref="K2114:L2114"/>
    <mergeCell ref="E853:F853"/>
    <mergeCell ref="G3061:H3061"/>
    <mergeCell ref="E1904:F1904"/>
    <mergeCell ref="G2598:H2598"/>
    <mergeCell ref="M1743:N1743"/>
    <mergeCell ref="E3269:F3269"/>
    <mergeCell ref="E1572:F1572"/>
    <mergeCell ref="E1599:F1599"/>
    <mergeCell ref="G602:H602"/>
    <mergeCell ref="G3492:H3492"/>
    <mergeCell ref="B987:D987"/>
    <mergeCell ref="G1365:H1365"/>
    <mergeCell ref="I2059:J2059"/>
    <mergeCell ref="M497:N497"/>
    <mergeCell ref="E1899:F1899"/>
    <mergeCell ref="G902:H902"/>
    <mergeCell ref="E3337:Q3337"/>
    <mergeCell ref="E869:F869"/>
    <mergeCell ref="G3661:H3661"/>
    <mergeCell ref="I2822:J2822"/>
    <mergeCell ref="B3561:D3561"/>
    <mergeCell ref="E3637:Q3637"/>
    <mergeCell ref="E1169:F1169"/>
    <mergeCell ref="M3828:N3828"/>
    <mergeCell ref="E1932:F1932"/>
    <mergeCell ref="G935:H935"/>
    <mergeCell ref="G3203:H3203"/>
    <mergeCell ref="E1652:F1652"/>
    <mergeCell ref="M3582:N3582"/>
    <mergeCell ref="E359:Q359"/>
    <mergeCell ref="M3671:N3671"/>
    <mergeCell ref="B1977:D1977"/>
    <mergeCell ref="G3503:H3503"/>
    <mergeCell ref="E1147:Q1147"/>
    <mergeCell ref="E1952:F1952"/>
    <mergeCell ref="B2097:D2097"/>
    <mergeCell ref="G3198:H3198"/>
    <mergeCell ref="E2927:Q2927"/>
    <mergeCell ref="G3803:H3803"/>
    <mergeCell ref="G1718:H1718"/>
    <mergeCell ref="E1447:Q1447"/>
    <mergeCell ref="G3504:H3504"/>
    <mergeCell ref="M3729:N3729"/>
    <mergeCell ref="G3715:H3715"/>
    <mergeCell ref="I1021:J1021"/>
    <mergeCell ref="E1985:F1985"/>
    <mergeCell ref="E1747:Q1747"/>
    <mergeCell ref="G988:H988"/>
    <mergeCell ref="E1522:F1522"/>
    <mergeCell ref="Q2112:Q2115"/>
    <mergeCell ref="K2478:L2478"/>
    <mergeCell ref="E2285:F2285"/>
    <mergeCell ref="G1288:H1288"/>
    <mergeCell ref="E2268:F2268"/>
    <mergeCell ref="B1057:D1057"/>
    <mergeCell ref="G983:H983"/>
    <mergeCell ref="B2277:D2277"/>
    <mergeCell ref="G2034:H2034"/>
    <mergeCell ref="E483:F483"/>
    <mergeCell ref="B1357:D1357"/>
    <mergeCell ref="G1283:H1283"/>
    <mergeCell ref="I3491:J3491"/>
    <mergeCell ref="E2611:F2611"/>
    <mergeCell ref="E1827:Q1827"/>
    <mergeCell ref="I3791:J3791"/>
    <mergeCell ref="E2784:F2784"/>
    <mergeCell ref="E2127:Q2127"/>
    <mergeCell ref="B3077:D3077"/>
    <mergeCell ref="E211:F211"/>
    <mergeCell ref="K3715:L3715"/>
    <mergeCell ref="E3084:F3084"/>
    <mergeCell ref="I3219:J3219"/>
    <mergeCell ref="G2062:H2062"/>
    <mergeCell ref="E2665:F2665"/>
    <mergeCell ref="G1668:H1668"/>
    <mergeCell ref="E511:F511"/>
    <mergeCell ref="B2347:D2347"/>
    <mergeCell ref="I3333:J3333"/>
    <mergeCell ref="I785:J785"/>
    <mergeCell ref="Q682:Q685"/>
    <mergeCell ref="M2599:N2599"/>
    <mergeCell ref="O3712:P3712"/>
    <mergeCell ref="E3384:F3384"/>
    <mergeCell ref="G302:H302"/>
    <mergeCell ref="G1968:H1968"/>
    <mergeCell ref="I3633:J3633"/>
    <mergeCell ref="B2647:D2647"/>
    <mergeCell ref="E3085:F3085"/>
    <mergeCell ref="I3214:J3214"/>
    <mergeCell ref="G2082:H2082"/>
    <mergeCell ref="I1734:J1734"/>
    <mergeCell ref="I3514:J3514"/>
    <mergeCell ref="E2355:F2355"/>
    <mergeCell ref="O1743:P1743"/>
    <mergeCell ref="G1984:H1984"/>
    <mergeCell ref="I3845:J3845"/>
    <mergeCell ref="E3112:F3112"/>
    <mergeCell ref="E439:F439"/>
    <mergeCell ref="G2115:H2115"/>
    <mergeCell ref="E2655:F2655"/>
    <mergeCell ref="K3605:L3605"/>
    <mergeCell ref="G199:H199"/>
    <mergeCell ref="E739:F739"/>
    <mergeCell ref="G2415:H2415"/>
    <mergeCell ref="I3661:J3661"/>
    <mergeCell ref="B332:D335"/>
    <mergeCell ref="G499:H499"/>
    <mergeCell ref="E1997:Q1997"/>
    <mergeCell ref="B2947:D2947"/>
    <mergeCell ref="I1745:J1745"/>
    <mergeCell ref="E3438:F3438"/>
    <mergeCell ref="B399:D399"/>
    <mergeCell ref="E580:F580"/>
    <mergeCell ref="G3073:H3073"/>
    <mergeCell ref="K1511:L1511"/>
    <mergeCell ref="B3247:D3247"/>
    <mergeCell ref="O1754:P1754"/>
    <mergeCell ref="E1038:F1038"/>
    <mergeCell ref="E581:F581"/>
    <mergeCell ref="Q752:Q755"/>
    <mergeCell ref="E3035:F3035"/>
    <mergeCell ref="E1338:F1338"/>
    <mergeCell ref="G341:H341"/>
    <mergeCell ref="E881:F881"/>
    <mergeCell ref="E3149:F3149"/>
    <mergeCell ref="I2103:J2103"/>
    <mergeCell ref="E1555:F1555"/>
    <mergeCell ref="E1033:F1033"/>
    <mergeCell ref="Q1052:Q1055"/>
    <mergeCell ref="G36:H36"/>
    <mergeCell ref="K3349:L3349"/>
    <mergeCell ref="E3754:F3754"/>
    <mergeCell ref="G2795:H2795"/>
    <mergeCell ref="E3335:F3335"/>
    <mergeCell ref="I101:J101"/>
    <mergeCell ref="E1638:F1638"/>
    <mergeCell ref="G641:H641"/>
    <mergeCell ref="E722:F722"/>
    <mergeCell ref="K3649:L3649"/>
    <mergeCell ref="G3101:H3101"/>
    <mergeCell ref="I2104:J2104"/>
    <mergeCell ref="I2098:J2098"/>
    <mergeCell ref="E3024:F3024"/>
    <mergeCell ref="E223:Q223"/>
    <mergeCell ref="E3182:F3182"/>
    <mergeCell ref="K3344:L3344"/>
    <mergeCell ref="I102:J102"/>
    <mergeCell ref="E2719:F2719"/>
    <mergeCell ref="K1864:L1864"/>
    <mergeCell ref="E603:F603"/>
    <mergeCell ref="E723:F723"/>
    <mergeCell ref="E3482:F3482"/>
    <mergeCell ref="G2485:H2485"/>
    <mergeCell ref="E3019:F3019"/>
    <mergeCell ref="E934:F934"/>
    <mergeCell ref="E1023:F1023"/>
    <mergeCell ref="E1539:F1539"/>
    <mergeCell ref="E3782:F3782"/>
    <mergeCell ref="E1234:F1234"/>
    <mergeCell ref="B702:D705"/>
    <mergeCell ref="B1531:D1531"/>
    <mergeCell ref="E2367:Q2367"/>
    <mergeCell ref="B3311:D3311"/>
    <mergeCell ref="E887:Q887"/>
    <mergeCell ref="E1692:F1692"/>
    <mergeCell ref="B1831:D1831"/>
    <mergeCell ref="E2667:Q2667"/>
    <mergeCell ref="K1875:L1875"/>
    <mergeCell ref="I3083:J3083"/>
    <mergeCell ref="B2131:D2131"/>
    <mergeCell ref="M3795:N3795"/>
    <mergeCell ref="E2967:Q2967"/>
    <mergeCell ref="E2013:F2013"/>
    <mergeCell ref="G1054:H1054"/>
    <mergeCell ref="G1168:H1168"/>
    <mergeCell ref="E1708:F1708"/>
    <mergeCell ref="E897:Q897"/>
    <mergeCell ref="E1702:F1702"/>
    <mergeCell ref="G1354:H1354"/>
    <mergeCell ref="K2633:L2633"/>
    <mergeCell ref="G3165:H3165"/>
    <mergeCell ref="G1468:H1468"/>
    <mergeCell ref="E2008:F2008"/>
    <mergeCell ref="G1011:H1011"/>
    <mergeCell ref="B62:D62"/>
    <mergeCell ref="E2682:F2682"/>
    <mergeCell ref="G1685:H1685"/>
    <mergeCell ref="E3657:Q3657"/>
    <mergeCell ref="G3465:H3465"/>
    <mergeCell ref="I2468:J2468"/>
    <mergeCell ref="G738:H738"/>
    <mergeCell ref="B2211:D2211"/>
    <mergeCell ref="G439:H439"/>
    <mergeCell ref="I3231:J3231"/>
    <mergeCell ref="E973:F973"/>
    <mergeCell ref="I3225:J3225"/>
    <mergeCell ref="G3312:H3312"/>
    <mergeCell ref="Q2212:Q2215"/>
    <mergeCell ref="E1761:F1761"/>
    <mergeCell ref="O2635:P2635"/>
    <mergeCell ref="G739:H739"/>
    <mergeCell ref="G3612:H3612"/>
    <mergeCell ref="Q2512:Q2515"/>
    <mergeCell ref="E2061:F2061"/>
    <mergeCell ref="I499:J499"/>
    <mergeCell ref="G1039:H1039"/>
    <mergeCell ref="Q2232:Q2235"/>
    <mergeCell ref="Q78:Q81"/>
    <mergeCell ref="K134:L134"/>
    <mergeCell ref="E2824:F2824"/>
    <mergeCell ref="I3399:J3399"/>
    <mergeCell ref="E2361:F2361"/>
    <mergeCell ref="O3751:P3751"/>
    <mergeCell ref="B2081:D2081"/>
    <mergeCell ref="E2519:F2519"/>
    <mergeCell ref="B2201:D2201"/>
    <mergeCell ref="I3699:J3699"/>
    <mergeCell ref="M1749:N1749"/>
    <mergeCell ref="M3834:N3834"/>
    <mergeCell ref="G1822:H1822"/>
    <mergeCell ref="E3874:F3874"/>
    <mergeCell ref="E1789:F1789"/>
    <mergeCell ref="O3625:P3625"/>
    <mergeCell ref="I3584:J3584"/>
    <mergeCell ref="E2421:F2421"/>
    <mergeCell ref="E2535:F2535"/>
    <mergeCell ref="E2089:F2089"/>
    <mergeCell ref="B3642:D3645"/>
    <mergeCell ref="G2181:H2181"/>
    <mergeCell ref="I1184:J1184"/>
    <mergeCell ref="E2721:F2721"/>
    <mergeCell ref="E592:F592"/>
    <mergeCell ref="E2835:F2835"/>
    <mergeCell ref="G1838:H1838"/>
    <mergeCell ref="E3509:F3509"/>
    <mergeCell ref="M1733:N1733"/>
    <mergeCell ref="I1185:J1185"/>
    <mergeCell ref="G2138:H2138"/>
    <mergeCell ref="I1179:J1179"/>
    <mergeCell ref="E2105:F2105"/>
    <mergeCell ref="E20:F20"/>
    <mergeCell ref="B2182:D2185"/>
    <mergeCell ref="E2263:F2263"/>
    <mergeCell ref="I3595:J3595"/>
    <mergeCell ref="K2598:L2598"/>
    <mergeCell ref="I3753:J3753"/>
    <mergeCell ref="B2482:D2485"/>
    <mergeCell ref="K3818:L3818"/>
    <mergeCell ref="E15:F15"/>
    <mergeCell ref="B2397:D2397"/>
    <mergeCell ref="E620:F620"/>
    <mergeCell ref="E2888:F2888"/>
    <mergeCell ref="E2431:F2431"/>
    <mergeCell ref="B2697:D2697"/>
    <mergeCell ref="E3651:F3651"/>
    <mergeCell ref="B155:D155"/>
    <mergeCell ref="B2542:D2545"/>
    <mergeCell ref="E3188:F3188"/>
    <mergeCell ref="G2823:H2823"/>
    <mergeCell ref="B2842:D2845"/>
    <mergeCell ref="E3488:F3488"/>
    <mergeCell ref="I1538:J1538"/>
    <mergeCell ref="I3623:J3623"/>
    <mergeCell ref="O1721:P1721"/>
    <mergeCell ref="E1005:F1005"/>
    <mergeCell ref="G8:H8"/>
    <mergeCell ref="G2251:H2251"/>
    <mergeCell ref="E1094:F1094"/>
    <mergeCell ref="E2785:F2785"/>
    <mergeCell ref="Q3392:Q3395"/>
    <mergeCell ref="E1305:F1305"/>
    <mergeCell ref="K3741:L3741"/>
    <mergeCell ref="Q802:Q805"/>
    <mergeCell ref="G2551:H2551"/>
    <mergeCell ref="I1554:J1554"/>
    <mergeCell ref="G2088:H2088"/>
    <mergeCell ref="E1605:F1605"/>
    <mergeCell ref="G2851:H2851"/>
    <mergeCell ref="I1854:J1854"/>
    <mergeCell ref="B610:D613"/>
    <mergeCell ref="B2751:D2751"/>
    <mergeCell ref="E2932:F2932"/>
    <mergeCell ref="B436:D439"/>
    <mergeCell ref="K3425:L3425"/>
    <mergeCell ref="B3051:D3051"/>
    <mergeCell ref="E3232:F3232"/>
    <mergeCell ref="E684:F684"/>
    <mergeCell ref="G2393:H2393"/>
    <mergeCell ref="E842:F842"/>
    <mergeCell ref="G3634:H3634"/>
    <mergeCell ref="K2072:L2072"/>
    <mergeCell ref="K3769:L3769"/>
    <mergeCell ref="K3725:L3725"/>
    <mergeCell ref="E1142:F1142"/>
    <mergeCell ref="G145:H145"/>
    <mergeCell ref="B1281:D1281"/>
    <mergeCell ref="G2904:H2904"/>
    <mergeCell ref="E2117:Q2117"/>
    <mergeCell ref="I2453:J2453"/>
    <mergeCell ref="E1905:F1905"/>
    <mergeCell ref="G2993:H2993"/>
    <mergeCell ref="G908:H908"/>
    <mergeCell ref="E3558:F3558"/>
    <mergeCell ref="B3741:D3741"/>
    <mergeCell ref="E1442:F1442"/>
    <mergeCell ref="G3204:H3204"/>
    <mergeCell ref="G2905:H2905"/>
    <mergeCell ref="E937:Q937"/>
    <mergeCell ref="E1832:F1832"/>
    <mergeCell ref="E1475:F1475"/>
    <mergeCell ref="E1458:F1458"/>
    <mergeCell ref="Q3762:Q3765"/>
    <mergeCell ref="E2132:F2132"/>
    <mergeCell ref="E1675:F1675"/>
    <mergeCell ref="G3378:H3378"/>
    <mergeCell ref="E2221:F2221"/>
    <mergeCell ref="E136:F136"/>
    <mergeCell ref="G1224:H1224"/>
    <mergeCell ref="E3107:Q3107"/>
    <mergeCell ref="G2915:H2915"/>
    <mergeCell ref="E2432:F2432"/>
    <mergeCell ref="G919:H919"/>
    <mergeCell ref="M3871:N3871"/>
    <mergeCell ref="G3678:H3678"/>
    <mergeCell ref="B3722:D3725"/>
    <mergeCell ref="I133:J133"/>
    <mergeCell ref="G3373:H3373"/>
    <mergeCell ref="O3631:P3631"/>
    <mergeCell ref="E1017:Q1017"/>
    <mergeCell ref="B1967:D1967"/>
    <mergeCell ref="G1893:H1893"/>
    <mergeCell ref="K2599:L2599"/>
    <mergeCell ref="G1588:H1588"/>
    <mergeCell ref="E1317:Q1317"/>
    <mergeCell ref="B2267:D2267"/>
    <mergeCell ref="E2274:F2274"/>
    <mergeCell ref="E1855:F1855"/>
    <mergeCell ref="E1617:Q1617"/>
    <mergeCell ref="E1811:F1811"/>
    <mergeCell ref="E1969:F1969"/>
    <mergeCell ref="G972:H972"/>
    <mergeCell ref="E1512:F1512"/>
    <mergeCell ref="G1621:H1621"/>
    <mergeCell ref="E2574:F2574"/>
    <mergeCell ref="E26:F26"/>
    <mergeCell ref="G1735:H1735"/>
    <mergeCell ref="E2275:F2275"/>
    <mergeCell ref="I2823:J2823"/>
    <mergeCell ref="O3665:P3665"/>
    <mergeCell ref="E2269:F2269"/>
    <mergeCell ref="G1272:H1272"/>
    <mergeCell ref="E1007:Q1007"/>
    <mergeCell ref="O3659:P3659"/>
    <mergeCell ref="M2114:N2114"/>
    <mergeCell ref="I3034:J3034"/>
    <mergeCell ref="G3574:H3574"/>
    <mergeCell ref="G1572:H1572"/>
    <mergeCell ref="I3334:J3334"/>
    <mergeCell ref="G3874:H3874"/>
    <mergeCell ref="I3492:J3492"/>
    <mergeCell ref="G1174:H1174"/>
    <mergeCell ref="I3035:J3035"/>
    <mergeCell ref="O3675:P3675"/>
    <mergeCell ref="E805:F805"/>
    <mergeCell ref="G1605:H1605"/>
    <mergeCell ref="B1632:D1635"/>
    <mergeCell ref="E2933:F2933"/>
    <mergeCell ref="I3508:J3508"/>
    <mergeCell ref="B1932:D1935"/>
    <mergeCell ref="I3808:J3808"/>
    <mergeCell ref="I1723:J1723"/>
    <mergeCell ref="I3503:J3503"/>
    <mergeCell ref="E70:F70"/>
    <mergeCell ref="E2313:F2313"/>
    <mergeCell ref="E228:F228"/>
    <mergeCell ref="E1687:Q1687"/>
    <mergeCell ref="E2524:F2524"/>
    <mergeCell ref="I1718:J1718"/>
    <mergeCell ref="E2644:F2644"/>
    <mergeCell ref="B1992:D1995"/>
    <mergeCell ref="E528:F528"/>
    <mergeCell ref="E2339:F2339"/>
    <mergeCell ref="K3569:L3569"/>
    <mergeCell ref="G2404:H2404"/>
    <mergeCell ref="E2944:F2944"/>
    <mergeCell ref="G1985:H1985"/>
    <mergeCell ref="B2292:D2295"/>
    <mergeCell ref="I988:J988"/>
    <mergeCell ref="E2525:F2525"/>
    <mergeCell ref="B579:D579"/>
    <mergeCell ref="E2639:F2639"/>
    <mergeCell ref="G488:H488"/>
    <mergeCell ref="I1751:J1751"/>
    <mergeCell ref="G2285:H2285"/>
    <mergeCell ref="I1288:J1288"/>
    <mergeCell ref="G156:H156"/>
    <mergeCell ref="G2405:H2405"/>
    <mergeCell ref="E18:Q18"/>
    <mergeCell ref="G788:H788"/>
    <mergeCell ref="E3613:F3613"/>
    <mergeCell ref="E755:F755"/>
    <mergeCell ref="E423:F423"/>
    <mergeCell ref="E2672:F2672"/>
    <mergeCell ref="B3447:D3447"/>
    <mergeCell ref="B1337:D1337"/>
    <mergeCell ref="Q600:Q603"/>
    <mergeCell ref="K3622:L3622"/>
    <mergeCell ref="E2972:F2972"/>
    <mergeCell ref="B3747:D3747"/>
    <mergeCell ref="B721:D721"/>
    <mergeCell ref="E3324:F3324"/>
    <mergeCell ref="B2501:D2501"/>
    <mergeCell ref="B3017:D3017"/>
    <mergeCell ref="G211:H211"/>
    <mergeCell ref="B1021:D1021"/>
    <mergeCell ref="K1522:L1522"/>
    <mergeCell ref="I2062:J2062"/>
    <mergeCell ref="B2801:D2801"/>
    <mergeCell ref="E3755:F3755"/>
    <mergeCell ref="K1739:L1739"/>
    <mergeCell ref="E1055:F1055"/>
    <mergeCell ref="K1853:L1853"/>
    <mergeCell ref="E1355:F1355"/>
    <mergeCell ref="E898:F898"/>
    <mergeCell ref="E892:F892"/>
    <mergeCell ref="K1734:L1734"/>
    <mergeCell ref="G569:H569"/>
    <mergeCell ref="E1109:F1109"/>
    <mergeCell ref="E3352:F3352"/>
    <mergeCell ref="E1655:F1655"/>
    <mergeCell ref="B3491:D3491"/>
    <mergeCell ref="E3308:F3308"/>
    <mergeCell ref="E1223:F1223"/>
    <mergeCell ref="M3585:N3585"/>
    <mergeCell ref="E1872:F1872"/>
    <mergeCell ref="Q2462:Q2465"/>
    <mergeCell ref="E1409:F1409"/>
    <mergeCell ref="G3118:H3118"/>
    <mergeCell ref="E82:Q82"/>
    <mergeCell ref="G3074:H3074"/>
    <mergeCell ref="E2847:Q2847"/>
    <mergeCell ref="I2115:J2115"/>
    <mergeCell ref="G3112:H3112"/>
    <mergeCell ref="E3652:F3652"/>
    <mergeCell ref="B3791:D3791"/>
    <mergeCell ref="B1401:D1401"/>
    <mergeCell ref="E3147:Q3147"/>
    <mergeCell ref="Q3512:Q3515"/>
    <mergeCell ref="E951:F951"/>
    <mergeCell ref="B1701:D1701"/>
    <mergeCell ref="G3743:H3743"/>
    <mergeCell ref="G3128:H3128"/>
    <mergeCell ref="G1043:H1043"/>
    <mergeCell ref="E1583:F1583"/>
    <mergeCell ref="E3799:F3799"/>
    <mergeCell ref="G711:H711"/>
    <mergeCell ref="E1251:F1251"/>
    <mergeCell ref="M3638:N3638"/>
    <mergeCell ref="M3621:N3621"/>
    <mergeCell ref="G1343:H1343"/>
    <mergeCell ref="Q1422:Q1425"/>
    <mergeCell ref="E1883:F1883"/>
    <mergeCell ref="E2014:F2014"/>
    <mergeCell ref="E3705:F3705"/>
    <mergeCell ref="G1038:H1038"/>
    <mergeCell ref="E1551:F1551"/>
    <mergeCell ref="B1717:D1717"/>
    <mergeCell ref="G1643:H1643"/>
    <mergeCell ref="G3471:H3471"/>
    <mergeCell ref="B3772:D3775"/>
    <mergeCell ref="I2889:J2889"/>
    <mergeCell ref="I804:J804"/>
    <mergeCell ref="G3429:H3429"/>
    <mergeCell ref="G1344:H1344"/>
    <mergeCell ref="G3454:H3454"/>
    <mergeCell ref="G1338:H1338"/>
    <mergeCell ref="M3654:N3654"/>
    <mergeCell ref="B2017:D2017"/>
    <mergeCell ref="K2109:L2109"/>
    <mergeCell ref="K2103:L2103"/>
    <mergeCell ref="M1869:N1869"/>
    <mergeCell ref="E1725:F1725"/>
    <mergeCell ref="M3649:N3649"/>
    <mergeCell ref="K2104:L2104"/>
    <mergeCell ref="Q2412:Q2415"/>
    <mergeCell ref="G1371:H1371"/>
    <mergeCell ref="E239:F239"/>
    <mergeCell ref="Q258:Q261"/>
    <mergeCell ref="G3024:H3024"/>
    <mergeCell ref="G3182:H3182"/>
    <mergeCell ref="E2025:F2025"/>
    <mergeCell ref="E2699:F2699"/>
    <mergeCell ref="M1864:N1864"/>
    <mergeCell ref="Q2712:Q2715"/>
    <mergeCell ref="G1239:H1239"/>
    <mergeCell ref="G3482:H3482"/>
    <mergeCell ref="I2485:J2485"/>
    <mergeCell ref="E1295:F1295"/>
    <mergeCell ref="Q3012:Q3015"/>
    <mergeCell ref="B218:D221"/>
    <mergeCell ref="G1539:H1539"/>
    <mergeCell ref="G3782:H3782"/>
    <mergeCell ref="B285:D285"/>
    <mergeCell ref="M3708:N3708"/>
    <mergeCell ref="E2078:F2078"/>
    <mergeCell ref="E2683:F2683"/>
    <mergeCell ref="I1173:J1173"/>
    <mergeCell ref="E2841:F2841"/>
    <mergeCell ref="G1844:H1844"/>
    <mergeCell ref="B3842:D3845"/>
    <mergeCell ref="B1732:D1735"/>
    <mergeCell ref="E2378:F2378"/>
    <mergeCell ref="B2517:D2517"/>
    <mergeCell ref="O3768:P3768"/>
    <mergeCell ref="O3795:P3795"/>
    <mergeCell ref="K2605:L2605"/>
    <mergeCell ref="G2144:H2144"/>
    <mergeCell ref="G3835:H3835"/>
    <mergeCell ref="O1852:P1852"/>
    <mergeCell ref="B2032:D2035"/>
    <mergeCell ref="E2678:F2678"/>
    <mergeCell ref="E1437:Q1437"/>
    <mergeCell ref="G1839:H1839"/>
    <mergeCell ref="I3601:J3601"/>
    <mergeCell ref="E195:F195"/>
    <mergeCell ref="G2471:H2471"/>
    <mergeCell ref="E2438:F2438"/>
    <mergeCell ref="K3693:L3693"/>
    <mergeCell ref="E309:F309"/>
    <mergeCell ref="O3784:P3784"/>
    <mergeCell ref="E1975:F1975"/>
    <mergeCell ref="G2139:H2139"/>
    <mergeCell ref="B29:D29"/>
    <mergeCell ref="E495:F495"/>
    <mergeCell ref="E2738:F2738"/>
    <mergeCell ref="G1741:H1741"/>
    <mergeCell ref="E609:F609"/>
    <mergeCell ref="E190:F190"/>
    <mergeCell ref="G1278:H1278"/>
    <mergeCell ref="E795:F795"/>
    <mergeCell ref="G2498:H2498"/>
    <mergeCell ref="E3063:F3063"/>
    <mergeCell ref="I1501:J1501"/>
    <mergeCell ref="E953:F953"/>
    <mergeCell ref="E3038:F3038"/>
    <mergeCell ref="E909:F909"/>
    <mergeCell ref="B629:D629"/>
    <mergeCell ref="B787:D787"/>
    <mergeCell ref="I1832:J1832"/>
    <mergeCell ref="E3363:F3363"/>
    <mergeCell ref="I3612:J3612"/>
    <mergeCell ref="E179:F179"/>
    <mergeCell ref="E2422:F2422"/>
    <mergeCell ref="B3197:D3197"/>
    <mergeCell ref="B1087:D1087"/>
    <mergeCell ref="G3129:H3129"/>
    <mergeCell ref="Q508:Q511"/>
    <mergeCell ref="M134:N134"/>
    <mergeCell ref="G2824:H2824"/>
    <mergeCell ref="E2791:F2791"/>
    <mergeCell ref="G1794:H1794"/>
    <mergeCell ref="E662:F662"/>
    <mergeCell ref="E637:F637"/>
    <mergeCell ref="B471:D471"/>
    <mergeCell ref="O1722:P1722"/>
    <mergeCell ref="E3091:F3091"/>
    <mergeCell ref="G2094:H2094"/>
    <mergeCell ref="E962:F962"/>
    <mergeCell ref="E3074:F3074"/>
    <mergeCell ref="G1789:H1789"/>
    <mergeCell ref="G2394:H2394"/>
    <mergeCell ref="E1262:F1262"/>
    <mergeCell ref="G267:H267"/>
    <mergeCell ref="I1555:J1555"/>
    <mergeCell ref="E2727:Q2727"/>
    <mergeCell ref="B3231:D3231"/>
    <mergeCell ref="M492:N492"/>
    <mergeCell ref="E3722:F3722"/>
    <mergeCell ref="K3732:L3732"/>
    <mergeCell ref="G1055:H1055"/>
    <mergeCell ref="I1855:J1855"/>
    <mergeCell ref="E559:F559"/>
    <mergeCell ref="E3027:Q3027"/>
    <mergeCell ref="Q2952:Q2955"/>
    <mergeCell ref="E1322:F1322"/>
    <mergeCell ref="G325:H325"/>
    <mergeCell ref="E3565:F3565"/>
    <mergeCell ref="E3327:Q3327"/>
    <mergeCell ref="E859:F859"/>
    <mergeCell ref="G2568:H2568"/>
    <mergeCell ref="O1733:P1733"/>
    <mergeCell ref="M3823:N3823"/>
    <mergeCell ref="E3102:F3102"/>
    <mergeCell ref="G2105:H2105"/>
    <mergeCell ref="G20:H20"/>
    <mergeCell ref="E560:F560"/>
    <mergeCell ref="I2812:J2812"/>
    <mergeCell ref="Q3252:Q3255"/>
    <mergeCell ref="E1622:F1622"/>
    <mergeCell ref="E295:Q295"/>
    <mergeCell ref="E3865:F3865"/>
    <mergeCell ref="G2893:H2893"/>
    <mergeCell ref="E3433:F3433"/>
    <mergeCell ref="I1871:J1871"/>
    <mergeCell ref="B2912:D2915"/>
    <mergeCell ref="Q3552:Q3555"/>
    <mergeCell ref="E49:Q49"/>
    <mergeCell ref="M3824:N3824"/>
    <mergeCell ref="M3818:N3818"/>
    <mergeCell ref="B1157:D1157"/>
    <mergeCell ref="E163:Q163"/>
    <mergeCell ref="B1151:D1151"/>
    <mergeCell ref="I2628:J2628"/>
    <mergeCell ref="G1083:H1083"/>
    <mergeCell ref="E3733:F3733"/>
    <mergeCell ref="B1457:D1457"/>
    <mergeCell ref="E701:F701"/>
    <mergeCell ref="B1451:D1451"/>
    <mergeCell ref="G3493:H3493"/>
    <mergeCell ref="E1464:F1464"/>
    <mergeCell ref="E807:Q807"/>
    <mergeCell ref="E1001:F1001"/>
    <mergeCell ref="K1843:L1843"/>
    <mergeCell ref="E702:F702"/>
    <mergeCell ref="E1212:F1212"/>
    <mergeCell ref="E3461:F3461"/>
    <mergeCell ref="E1764:F1764"/>
    <mergeCell ref="G794:H794"/>
    <mergeCell ref="Q3632:Q3635"/>
    <mergeCell ref="G978:H978"/>
    <mergeCell ref="G3221:H3221"/>
    <mergeCell ref="E3761:F3761"/>
    <mergeCell ref="G1094:H1094"/>
    <mergeCell ref="E1061:F1061"/>
    <mergeCell ref="E1361:F1361"/>
    <mergeCell ref="G3222:H3222"/>
    <mergeCell ref="M3862:N3862"/>
    <mergeCell ref="Q2162:Q2165"/>
    <mergeCell ref="I3639:J3639"/>
    <mergeCell ref="M3774:N3774"/>
    <mergeCell ref="E2449:F2449"/>
    <mergeCell ref="E1992:F1992"/>
    <mergeCell ref="G3695:H3695"/>
    <mergeCell ref="G989:H989"/>
    <mergeCell ref="E2144:F2144"/>
    <mergeCell ref="G3232:H3232"/>
    <mergeCell ref="Q466:Q469"/>
    <mergeCell ref="I2909:J2909"/>
    <mergeCell ref="E2749:F2749"/>
    <mergeCell ref="G1752:H1752"/>
    <mergeCell ref="E2444:F2444"/>
    <mergeCell ref="B3582:D3585"/>
    <mergeCell ref="I3209:J3209"/>
    <mergeCell ref="E2661:F2661"/>
    <mergeCell ref="E877:Q877"/>
    <mergeCell ref="O3835:P3835"/>
    <mergeCell ref="B1182:D1185"/>
    <mergeCell ref="E1828:F1828"/>
    <mergeCell ref="M3758:N3758"/>
    <mergeCell ref="E2045:F2045"/>
    <mergeCell ref="I3324:J3324"/>
    <mergeCell ref="E2591:F2591"/>
    <mergeCell ref="G1594:H1594"/>
    <mergeCell ref="E2134:F2134"/>
    <mergeCell ref="B1482:D1485"/>
    <mergeCell ref="O1854:P1854"/>
    <mergeCell ref="Q2762:Q2765"/>
    <mergeCell ref="Q56:Q59"/>
    <mergeCell ref="G1805:H1805"/>
    <mergeCell ref="E1829:F1829"/>
    <mergeCell ref="E2345:F2345"/>
    <mergeCell ref="I3051:J3051"/>
    <mergeCell ref="G3591:H3591"/>
    <mergeCell ref="G1894:H1894"/>
    <mergeCell ref="I3683:J3683"/>
    <mergeCell ref="E2645:F2645"/>
    <mergeCell ref="I3351:J3351"/>
    <mergeCell ref="E2803:F2803"/>
    <mergeCell ref="I3509:J3509"/>
    <mergeCell ref="I1224:J1224"/>
    <mergeCell ref="E2188:F2188"/>
    <mergeCell ref="B2637:D2637"/>
    <mergeCell ref="I3678:J3678"/>
    <mergeCell ref="I3352:J3352"/>
    <mergeCell ref="B2937:D2937"/>
    <mergeCell ref="B237:D237"/>
    <mergeCell ref="E2819:F2819"/>
    <mergeCell ref="E2813:F2813"/>
    <mergeCell ref="E728:F728"/>
    <mergeCell ref="E271:F271"/>
    <mergeCell ref="E2514:F2514"/>
    <mergeCell ref="K3744:L3744"/>
    <mergeCell ref="B537:D537"/>
    <mergeCell ref="E3119:F3119"/>
    <mergeCell ref="M3421:N3421"/>
    <mergeCell ref="E1028:F1028"/>
    <mergeCell ref="I3825:J3825"/>
    <mergeCell ref="G31:H31"/>
    <mergeCell ref="E571:F571"/>
    <mergeCell ref="G2274:H2274"/>
    <mergeCell ref="E2814:F2814"/>
    <mergeCell ref="G2574:H2574"/>
    <mergeCell ref="K3345:L3345"/>
    <mergeCell ref="G2791:H2791"/>
    <mergeCell ref="Q558:Q561"/>
    <mergeCell ref="E718:F718"/>
    <mergeCell ref="E712:F712"/>
    <mergeCell ref="E2961:F2961"/>
    <mergeCell ref="G1545:H1545"/>
    <mergeCell ref="B2681:D2681"/>
    <mergeCell ref="E413:F413"/>
    <mergeCell ref="Q3132:Q3135"/>
    <mergeCell ref="E3172:F3172"/>
    <mergeCell ref="B133:D133"/>
    <mergeCell ref="I1174:J1174"/>
    <mergeCell ref="E3261:F3261"/>
    <mergeCell ref="I1305:J1305"/>
    <mergeCell ref="G1845:H1845"/>
    <mergeCell ref="B67:D70"/>
    <mergeCell ref="E713:F713"/>
    <mergeCell ref="B2981:D2981"/>
    <mergeCell ref="Q3432:Q3435"/>
    <mergeCell ref="E3472:F3472"/>
    <mergeCell ref="G2502:H2502"/>
    <mergeCell ref="I1605:J1605"/>
    <mergeCell ref="G2145:H2145"/>
    <mergeCell ref="K3813:L3813"/>
    <mergeCell ref="Q3732:Q3735"/>
    <mergeCell ref="E3772:F3772"/>
    <mergeCell ref="E2057:Q2057"/>
    <mergeCell ref="Q2702:Q2705"/>
    <mergeCell ref="B891:D891"/>
    <mergeCell ref="E1072:F1072"/>
    <mergeCell ref="K3639:L3639"/>
    <mergeCell ref="E773:F773"/>
    <mergeCell ref="B3307:D3307"/>
    <mergeCell ref="B1191:D1191"/>
    <mergeCell ref="K3808:L3808"/>
    <mergeCell ref="K1723:L1723"/>
    <mergeCell ref="O1858:P1858"/>
    <mergeCell ref="E1073:F1073"/>
    <mergeCell ref="E2895:F2895"/>
    <mergeCell ref="G744:H744"/>
    <mergeCell ref="G833:H833"/>
    <mergeCell ref="E1398:F1398"/>
    <mergeCell ref="G2661:H2661"/>
    <mergeCell ref="B2962:D2965"/>
    <mergeCell ref="E3641:F3641"/>
    <mergeCell ref="M3874:N3874"/>
    <mergeCell ref="B1207:D1207"/>
    <mergeCell ref="G745:H745"/>
    <mergeCell ref="E2911:F2911"/>
    <mergeCell ref="E1214:F1214"/>
    <mergeCell ref="G3618:H3618"/>
    <mergeCell ref="E1425:F1425"/>
    <mergeCell ref="K1751:L1751"/>
    <mergeCell ref="E1545:F1545"/>
    <mergeCell ref="Q1602:Q1605"/>
    <mergeCell ref="O1842:P1842"/>
    <mergeCell ref="E3211:F3211"/>
    <mergeCell ref="G2372:H2372"/>
    <mergeCell ref="Q3382:Q3385"/>
    <mergeCell ref="E1731:F1731"/>
    <mergeCell ref="G734:H734"/>
    <mergeCell ref="O2605:P2605"/>
    <mergeCell ref="E1845:F1845"/>
    <mergeCell ref="Q1902:Q1905"/>
    <mergeCell ref="E615:Q615"/>
    <mergeCell ref="G2672:H2672"/>
    <mergeCell ref="E3212:F3212"/>
    <mergeCell ref="Q3682:Q3685"/>
    <mergeCell ref="Q2202:Q2205"/>
    <mergeCell ref="G729:H729"/>
    <mergeCell ref="I2438:J2438"/>
    <mergeCell ref="I2432:J2432"/>
    <mergeCell ref="I3089:J3089"/>
    <mergeCell ref="G3629:H3629"/>
    <mergeCell ref="B1261:D1261"/>
    <mergeCell ref="M3655:N3655"/>
    <mergeCell ref="E114:F114"/>
    <mergeCell ref="E3564:F3564"/>
    <mergeCell ref="E1479:F1479"/>
    <mergeCell ref="M1739:N1739"/>
    <mergeCell ref="B3032:D3035"/>
    <mergeCell ref="E2111:F2111"/>
    <mergeCell ref="G1114:H1114"/>
    <mergeCell ref="E2225:F2225"/>
    <mergeCell ref="G1203:H1203"/>
    <mergeCell ref="B3332:D3335"/>
    <mergeCell ref="E2411:F2411"/>
    <mergeCell ref="G898:H898"/>
    <mergeCell ref="B1852:D1855"/>
    <mergeCell ref="I963:J963"/>
    <mergeCell ref="B2251:D2251"/>
    <mergeCell ref="E3517:Q3517"/>
    <mergeCell ref="E1847:Q1847"/>
    <mergeCell ref="E2711:F2711"/>
    <mergeCell ref="G1714:H1714"/>
    <mergeCell ref="I3423:J3423"/>
    <mergeCell ref="G1872:H1872"/>
    <mergeCell ref="E1795:F1795"/>
    <mergeCell ref="E1579:F1579"/>
    <mergeCell ref="I3418:J3418"/>
    <mergeCell ref="E2253:F2253"/>
    <mergeCell ref="Q2272:Q2275"/>
    <mergeCell ref="G3341:H3341"/>
    <mergeCell ref="G3499:H3499"/>
    <mergeCell ref="E2858:F2858"/>
    <mergeCell ref="G1345:H1345"/>
    <mergeCell ref="G1861:H1861"/>
    <mergeCell ref="Q270:Q273"/>
    <mergeCell ref="E310:F310"/>
    <mergeCell ref="E2553:F2553"/>
    <mergeCell ref="G3799:H3799"/>
    <mergeCell ref="B2387:D2387"/>
    <mergeCell ref="B2232:D2235"/>
    <mergeCell ref="E2853:F2853"/>
    <mergeCell ref="I3565:J3565"/>
    <mergeCell ref="B907:D907"/>
    <mergeCell ref="I3559:J3559"/>
    <mergeCell ref="E2095:F2095"/>
    <mergeCell ref="B2532:D2535"/>
    <mergeCell ref="I3471:J3471"/>
    <mergeCell ref="K2474:L2474"/>
    <mergeCell ref="E2264:F2264"/>
    <mergeCell ref="E2395:F2395"/>
    <mergeCell ref="M2109:N2109"/>
    <mergeCell ref="E2481:F2481"/>
    <mergeCell ref="E784:F784"/>
    <mergeCell ref="E479:F479"/>
    <mergeCell ref="O1869:P1869"/>
    <mergeCell ref="E2695:F2695"/>
    <mergeCell ref="E1917:Q1917"/>
    <mergeCell ref="B2421:D2421"/>
    <mergeCell ref="G1725:H1725"/>
    <mergeCell ref="G544:H544"/>
    <mergeCell ref="G2241:H2241"/>
    <mergeCell ref="E2781:F2781"/>
    <mergeCell ref="E1242:F1242"/>
    <mergeCell ref="O2632:P2632"/>
    <mergeCell ref="G3004:H3004"/>
    <mergeCell ref="E2217:Q2217"/>
    <mergeCell ref="G2541:H2541"/>
    <mergeCell ref="G456:H456"/>
    <mergeCell ref="E468:F468"/>
    <mergeCell ref="E2517:Q2517"/>
    <mergeCell ref="G1295:H1295"/>
    <mergeCell ref="E2928:F2928"/>
    <mergeCell ref="K3705:L3705"/>
    <mergeCell ref="E2922:F2922"/>
    <mergeCell ref="E812:F812"/>
    <mergeCell ref="G2083:H2083"/>
    <mergeCell ref="E2623:F2623"/>
    <mergeCell ref="B2102:D2105"/>
    <mergeCell ref="O3708:P3708"/>
    <mergeCell ref="B341:D341"/>
    <mergeCell ref="Q1702:Q1705"/>
    <mergeCell ref="G2383:H2383"/>
    <mergeCell ref="E2923:F2923"/>
    <mergeCell ref="E2:Q2"/>
    <mergeCell ref="I3629:J3629"/>
    <mergeCell ref="B2402:D2405"/>
    <mergeCell ref="G2988:H2988"/>
    <mergeCell ref="G903:H903"/>
    <mergeCell ref="B419:Q419"/>
    <mergeCell ref="E1807:Q1807"/>
    <mergeCell ref="B486:D489"/>
    <mergeCell ref="G2841:H2841"/>
    <mergeCell ref="I1844:J1844"/>
    <mergeCell ref="B3101:D3101"/>
    <mergeCell ref="B3057:D3057"/>
    <mergeCell ref="E1311:F1311"/>
    <mergeCell ref="K3695:L3695"/>
    <mergeCell ref="E848:F848"/>
    <mergeCell ref="G2111:H2111"/>
    <mergeCell ref="B3401:D3401"/>
    <mergeCell ref="E1611:F1611"/>
    <mergeCell ref="K3601:L3601"/>
    <mergeCell ref="G195:H195"/>
    <mergeCell ref="E1148:F1148"/>
    <mergeCell ref="G2411:H2411"/>
    <mergeCell ref="E2167:Q2167"/>
    <mergeCell ref="B347:Q347"/>
    <mergeCell ref="G3068:H3068"/>
    <mergeCell ref="E3608:F3608"/>
    <mergeCell ref="E1911:F1911"/>
    <mergeCell ref="G914:H914"/>
    <mergeCell ref="G495:H495"/>
    <mergeCell ref="I1741:J1741"/>
    <mergeCell ref="E2467:Q2467"/>
    <mergeCell ref="G3368:H3368"/>
    <mergeCell ref="G795:H795"/>
    <mergeCell ref="Q1352:Q1355"/>
    <mergeCell ref="G3668:H3668"/>
    <mergeCell ref="G179:H179"/>
    <mergeCell ref="G2422:H2422"/>
    <mergeCell ref="E1939:F1939"/>
    <mergeCell ref="I2188:J2188"/>
    <mergeCell ref="I103:J103"/>
    <mergeCell ref="E1659:F1659"/>
    <mergeCell ref="G662:H662"/>
    <mergeCell ref="G637:H637"/>
    <mergeCell ref="B2772:D2775"/>
    <mergeCell ref="K3645:L3645"/>
    <mergeCell ref="B1011:D1011"/>
    <mergeCell ref="G3053:H3053"/>
    <mergeCell ref="G3091:H3091"/>
    <mergeCell ref="I2094:J2094"/>
    <mergeCell ref="E3397:Q3397"/>
    <mergeCell ref="E1018:F1018"/>
    <mergeCell ref="I2813:J2813"/>
    <mergeCell ref="E1235:F1235"/>
    <mergeCell ref="E3697:Q3697"/>
    <mergeCell ref="E3478:F3478"/>
    <mergeCell ref="O492:P492"/>
    <mergeCell ref="E3015:F3015"/>
    <mergeCell ref="I1028:J1028"/>
    <mergeCell ref="G995:H995"/>
    <mergeCell ref="G1022:H1022"/>
    <mergeCell ref="E1535:F1535"/>
    <mergeCell ref="E3778:F3778"/>
    <mergeCell ref="G1322:H1322"/>
    <mergeCell ref="E1862:F1862"/>
    <mergeCell ref="E165:F165"/>
    <mergeCell ref="E1993:F1993"/>
    <mergeCell ref="B1827:D1827"/>
    <mergeCell ref="G1622:H1622"/>
    <mergeCell ref="K1871:L1871"/>
    <mergeCell ref="B2127:D2127"/>
    <mergeCell ref="K2628:L2628"/>
    <mergeCell ref="E2009:F2009"/>
    <mergeCell ref="Q394:Q397"/>
    <mergeCell ref="E2003:F2003"/>
    <mergeCell ref="E2161:F2161"/>
    <mergeCell ref="G3765:H3765"/>
    <mergeCell ref="E1704:F1704"/>
    <mergeCell ref="B1682:D1685"/>
    <mergeCell ref="E1915:F1915"/>
    <mergeCell ref="E218:F218"/>
    <mergeCell ref="G1464:H1464"/>
    <mergeCell ref="O3851:P3851"/>
    <mergeCell ref="E2004:F2004"/>
    <mergeCell ref="B1982:D1985"/>
    <mergeCell ref="E3767:Q3767"/>
    <mergeCell ref="G1981:H1981"/>
    <mergeCell ref="B3117:D3117"/>
    <mergeCell ref="I984:J984"/>
    <mergeCell ref="I3684:J3684"/>
    <mergeCell ref="I978:J978"/>
    <mergeCell ref="M3775:N3775"/>
    <mergeCell ref="E234:F234"/>
    <mergeCell ref="G2095:H2095"/>
    <mergeCell ref="I3221:J3221"/>
    <mergeCell ref="G1034:H1034"/>
    <mergeCell ref="E2151:F2151"/>
    <mergeCell ref="E2362:F2362"/>
    <mergeCell ref="M2622:N2622"/>
    <mergeCell ref="G3608:H3608"/>
    <mergeCell ref="E229:F229"/>
    <mergeCell ref="B2171:D2171"/>
    <mergeCell ref="G1991:H1991"/>
    <mergeCell ref="O3862:P3862"/>
    <mergeCell ref="E2531:F2531"/>
    <mergeCell ref="E446:F446"/>
    <mergeCell ref="E2662:F2662"/>
    <mergeCell ref="G2455:H2455"/>
    <mergeCell ref="E1247:Q1247"/>
    <mergeCell ref="G1992:H1992"/>
    <mergeCell ref="B2191:D2191"/>
    <mergeCell ref="I3695:J3695"/>
    <mergeCell ref="B711:D711"/>
    <mergeCell ref="I1752:J1752"/>
    <mergeCell ref="E593:F593"/>
    <mergeCell ref="K3672:L3672"/>
    <mergeCell ref="K3761:L3761"/>
    <mergeCell ref="E893:F893"/>
    <mergeCell ref="E1045:F1045"/>
    <mergeCell ref="E2673:F2673"/>
    <mergeCell ref="I1294:J1294"/>
    <mergeCell ref="B2152:D2155"/>
    <mergeCell ref="E2831:F2831"/>
    <mergeCell ref="B2551:D2551"/>
    <mergeCell ref="Q3002:Q3005"/>
    <mergeCell ref="E3042:F3042"/>
    <mergeCell ref="B1071:D1071"/>
    <mergeCell ref="E888:F888"/>
    <mergeCell ref="E3131:F3131"/>
    <mergeCell ref="E2101:F2101"/>
    <mergeCell ref="B2851:D2851"/>
    <mergeCell ref="E2401:F2401"/>
    <mergeCell ref="G3108:H3108"/>
    <mergeCell ref="I2111:J2111"/>
    <mergeCell ref="K3814:L3814"/>
    <mergeCell ref="K1529:L1529"/>
    <mergeCell ref="Q2572:Q2575"/>
    <mergeCell ref="E3189:F3189"/>
    <mergeCell ref="K3351:L3351"/>
    <mergeCell ref="Q1092:Q1095"/>
    <mergeCell ref="E616:F616"/>
    <mergeCell ref="Q2872:Q2875"/>
    <mergeCell ref="E3358:F3358"/>
    <mergeCell ref="B78:D81"/>
    <mergeCell ref="E1273:F1273"/>
    <mergeCell ref="E3489:F3489"/>
    <mergeCell ref="Q1392:Q1395"/>
    <mergeCell ref="E941:F941"/>
    <mergeCell ref="E3184:F3184"/>
    <mergeCell ref="B145:D145"/>
    <mergeCell ref="G3124:H3124"/>
    <mergeCell ref="G1033:H1033"/>
    <mergeCell ref="E1573:F1573"/>
    <mergeCell ref="E3789:F3789"/>
    <mergeCell ref="G2819:H2819"/>
    <mergeCell ref="I799:J799"/>
    <mergeCell ref="G1333:H1333"/>
    <mergeCell ref="G3119:H3119"/>
    <mergeCell ref="E3137:Q3137"/>
    <mergeCell ref="E627:F627"/>
    <mergeCell ref="B2222:D2225"/>
    <mergeCell ref="E1415:F1415"/>
    <mergeCell ref="B2522:D2525"/>
    <mergeCell ref="B3351:D3351"/>
    <mergeCell ref="E1601:F1601"/>
    <mergeCell ref="E3869:F3869"/>
    <mergeCell ref="E1715:F1715"/>
    <mergeCell ref="G718:H718"/>
    <mergeCell ref="E685:F685"/>
    <mergeCell ref="E605:Q605"/>
    <mergeCell ref="I2613:J2613"/>
    <mergeCell ref="G3172:H3172"/>
    <mergeCell ref="G1062:H1062"/>
    <mergeCell ref="E2015:F2015"/>
    <mergeCell ref="G1018:H1018"/>
    <mergeCell ref="E985:F985"/>
    <mergeCell ref="E3228:F3228"/>
    <mergeCell ref="M3644:N3644"/>
    <mergeCell ref="E1443:F1443"/>
    <mergeCell ref="M3813:N3813"/>
    <mergeCell ref="G1078:H1078"/>
    <mergeCell ref="B1277:D1277"/>
    <mergeCell ref="E3859:F3859"/>
    <mergeCell ref="E3853:F3853"/>
    <mergeCell ref="E1768:F1768"/>
    <mergeCell ref="E1743:F1743"/>
    <mergeCell ref="G773:H773"/>
    <mergeCell ref="E3554:F3554"/>
    <mergeCell ref="B1577:D1577"/>
    <mergeCell ref="B1422:D1425"/>
    <mergeCell ref="E2068:F2068"/>
    <mergeCell ref="E2043:F2043"/>
    <mergeCell ref="B97:D97"/>
    <mergeCell ref="G1073:H1073"/>
    <mergeCell ref="G1834:H1834"/>
    <mergeCell ref="B1722:D1725"/>
    <mergeCell ref="I3712:J3712"/>
    <mergeCell ref="M3841:N3841"/>
    <mergeCell ref="G2161:H2161"/>
    <mergeCell ref="E2128:F2128"/>
    <mergeCell ref="E1665:F1665"/>
    <mergeCell ref="G3374:H3374"/>
    <mergeCell ref="O3632:P3632"/>
    <mergeCell ref="G1214:H1214"/>
    <mergeCell ref="E1754:F1754"/>
    <mergeCell ref="E2428:F2428"/>
    <mergeCell ref="G3674:H3674"/>
    <mergeCell ref="I1191:J1191"/>
    <mergeCell ref="E2728:F2728"/>
    <mergeCell ref="G1731:H1731"/>
    <mergeCell ref="I3434:J3434"/>
    <mergeCell ref="G1889:H1889"/>
    <mergeCell ref="E1812:F1812"/>
    <mergeCell ref="G2189:H2189"/>
    <mergeCell ref="I1192:J1192"/>
    <mergeCell ref="E2112:F2112"/>
    <mergeCell ref="G1273:H1273"/>
    <mergeCell ref="E1813:F1813"/>
    <mergeCell ref="M1741:N1741"/>
    <mergeCell ref="G1573:H1573"/>
    <mergeCell ref="E2113:F2113"/>
    <mergeCell ref="B167:D167"/>
    <mergeCell ref="E22:F22"/>
    <mergeCell ref="I3335:J3335"/>
    <mergeCell ref="G1268:H1268"/>
    <mergeCell ref="E997:Q997"/>
    <mergeCell ref="I1333:J1333"/>
    <mergeCell ref="G1873:H1873"/>
    <mergeCell ref="I3635:J3635"/>
    <mergeCell ref="B461:D461"/>
    <mergeCell ref="I3793:J3793"/>
    <mergeCell ref="E1297:Q1297"/>
    <mergeCell ref="B2247:D2247"/>
    <mergeCell ref="E343:F343"/>
    <mergeCell ref="B2921:D2921"/>
    <mergeCell ref="I1203:J1203"/>
    <mergeCell ref="K3428:L3428"/>
    <mergeCell ref="K3422:L3422"/>
    <mergeCell ref="E801:F801"/>
    <mergeCell ref="E338:F338"/>
    <mergeCell ref="Q2642:Q2645"/>
    <mergeCell ref="O1728:P1728"/>
    <mergeCell ref="Q972:Q975"/>
    <mergeCell ref="E2581:F2581"/>
    <mergeCell ref="E496:F496"/>
    <mergeCell ref="K3423:L3423"/>
    <mergeCell ref="E3255:F3255"/>
    <mergeCell ref="G2258:H2258"/>
    <mergeCell ref="Q640:Q643"/>
    <mergeCell ref="Q2752:Q2755"/>
    <mergeCell ref="E1101:F1101"/>
    <mergeCell ref="E2798:F2798"/>
    <mergeCell ref="G104:H104"/>
    <mergeCell ref="E2792:F2792"/>
    <mergeCell ref="G1795:H1795"/>
    <mergeCell ref="I3504:J3504"/>
    <mergeCell ref="I798:J798"/>
    <mergeCell ref="B821:D821"/>
    <mergeCell ref="Q2942:Q2945"/>
    <mergeCell ref="Q1272:Q1275"/>
    <mergeCell ref="E3555:F3555"/>
    <mergeCell ref="G2558:H2558"/>
    <mergeCell ref="I1561:J1561"/>
    <mergeCell ref="I3804:J3804"/>
    <mergeCell ref="Q3242:Q3245"/>
    <mergeCell ref="Q1572:Q1575"/>
    <mergeCell ref="G99:H99"/>
    <mergeCell ref="E2924:F2924"/>
    <mergeCell ref="K3412:L3412"/>
    <mergeCell ref="E66:F66"/>
    <mergeCell ref="G2858:H2858"/>
    <mergeCell ref="I1861:J1861"/>
    <mergeCell ref="K3564:L3564"/>
    <mergeCell ref="E2939:F2939"/>
    <mergeCell ref="K3781:L3781"/>
    <mergeCell ref="B1147:D1147"/>
    <mergeCell ref="E1154:F1154"/>
    <mergeCell ref="G157:H157"/>
    <mergeCell ref="B45:D48"/>
    <mergeCell ref="E691:F691"/>
    <mergeCell ref="E2934:F2934"/>
    <mergeCell ref="E849:F849"/>
    <mergeCell ref="G789:H789"/>
    <mergeCell ref="B134:D137"/>
    <mergeCell ref="E3151:F3151"/>
    <mergeCell ref="E1454:F1454"/>
    <mergeCell ref="G457:H457"/>
    <mergeCell ref="B3417:D3417"/>
    <mergeCell ref="G1089:H1089"/>
    <mergeCell ref="G152:H152"/>
    <mergeCell ref="E2587:Q2587"/>
    <mergeCell ref="E3451:F3451"/>
    <mergeCell ref="O2628:P2628"/>
    <mergeCell ref="G784:H784"/>
    <mergeCell ref="E751:F751"/>
    <mergeCell ref="E2887:Q2887"/>
    <mergeCell ref="K3792:L3792"/>
    <mergeCell ref="E1051:F1051"/>
    <mergeCell ref="G2912:H2912"/>
    <mergeCell ref="K3618:L3618"/>
    <mergeCell ref="E1165:F1165"/>
    <mergeCell ref="E752:F752"/>
    <mergeCell ref="E3187:Q3187"/>
    <mergeCell ref="E3625:F3625"/>
    <mergeCell ref="E1052:F1052"/>
    <mergeCell ref="E399:Q399"/>
    <mergeCell ref="G3385:H3385"/>
    <mergeCell ref="B3692:D3695"/>
    <mergeCell ref="E1834:F1834"/>
    <mergeCell ref="B1017:D1017"/>
    <mergeCell ref="Q156:Q159"/>
    <mergeCell ref="G812:H812"/>
    <mergeCell ref="M3764:N3764"/>
    <mergeCell ref="G3685:H3685"/>
    <mergeCell ref="B3471:D3471"/>
    <mergeCell ref="B1317:D1317"/>
    <mergeCell ref="E1193:F1193"/>
    <mergeCell ref="K3629:L3629"/>
    <mergeCell ref="K2448:L2448"/>
    <mergeCell ref="O498:P498"/>
    <mergeCell ref="E3267:Q3267"/>
    <mergeCell ref="B3572:D3575"/>
    <mergeCell ref="E3653:F3653"/>
    <mergeCell ref="G3069:H3069"/>
    <mergeCell ref="G984:H984"/>
    <mergeCell ref="E1524:F1524"/>
    <mergeCell ref="B872:D875"/>
    <mergeCell ref="E3567:Q3567"/>
    <mergeCell ref="B3487:D3487"/>
    <mergeCell ref="O2609:P2609"/>
    <mergeCell ref="K2449:L2449"/>
    <mergeCell ref="G3413:H3413"/>
    <mergeCell ref="G1284:H1284"/>
    <mergeCell ref="G1259:H1259"/>
    <mergeCell ref="E1824:F1824"/>
    <mergeCell ref="B1172:D1175"/>
    <mergeCell ref="E1818:F1818"/>
    <mergeCell ref="B2001:D2001"/>
    <mergeCell ref="B3787:D3787"/>
    <mergeCell ref="E2957:Q2957"/>
    <mergeCell ref="G1584:H1584"/>
    <mergeCell ref="O3672:P3672"/>
    <mergeCell ref="E3257:Q3257"/>
    <mergeCell ref="I3068:J3068"/>
    <mergeCell ref="E1878:F1878"/>
    <mergeCell ref="E2184:F2184"/>
    <mergeCell ref="E2178:F2178"/>
    <mergeCell ref="G1181:H1181"/>
    <mergeCell ref="I3042:J3042"/>
    <mergeCell ref="E1721:F1721"/>
    <mergeCell ref="G3424:H3424"/>
    <mergeCell ref="G1339:H1339"/>
    <mergeCell ref="E1879:F1879"/>
    <mergeCell ref="Q1892:Q1895"/>
    <mergeCell ref="G1639:H1639"/>
    <mergeCell ref="E2179:F2179"/>
    <mergeCell ref="G1182:H1182"/>
    <mergeCell ref="B233:D233"/>
    <mergeCell ref="K3434:L3434"/>
    <mergeCell ref="I3401:J3401"/>
    <mergeCell ref="B227:D227"/>
    <mergeCell ref="I3515:J3515"/>
    <mergeCell ref="G1964:H1964"/>
    <mergeCell ref="K2099:L2099"/>
    <mergeCell ref="I3701:J3701"/>
    <mergeCell ref="K2862:L2862"/>
    <mergeCell ref="I3815:J3815"/>
    <mergeCell ref="M1865:N1865"/>
    <mergeCell ref="I3402:J3402"/>
    <mergeCell ref="G3483:H3483"/>
    <mergeCell ref="M3645:N3645"/>
    <mergeCell ref="E235:F235"/>
    <mergeCell ref="G1323:H1323"/>
    <mergeCell ref="B2071:D2071"/>
    <mergeCell ref="E1863:F1863"/>
    <mergeCell ref="Q248:Q251"/>
    <mergeCell ref="G1534:H1534"/>
    <mergeCell ref="G3783:H3783"/>
    <mergeCell ref="E2651:F2651"/>
    <mergeCell ref="E2232:F2232"/>
    <mergeCell ref="G1235:H1235"/>
    <mergeCell ref="B2371:D2371"/>
    <mergeCell ref="Q2822:Q2825"/>
    <mergeCell ref="B217:D217"/>
    <mergeCell ref="G3478:H3478"/>
    <mergeCell ref="I2481:J2481"/>
    <mergeCell ref="E3207:Q3207"/>
    <mergeCell ref="O3711:P3711"/>
    <mergeCell ref="E2995:F2995"/>
    <mergeCell ref="E2951:F2951"/>
    <mergeCell ref="I995:J995"/>
    <mergeCell ref="G1535:H1535"/>
    <mergeCell ref="B1842:D1845"/>
    <mergeCell ref="B2671:D2671"/>
    <mergeCell ref="Q3122:Q3125"/>
    <mergeCell ref="G3778:H3778"/>
    <mergeCell ref="E3507:Q3507"/>
    <mergeCell ref="E551:F551"/>
    <mergeCell ref="E2379:F2379"/>
    <mergeCell ref="Q2392:Q2395"/>
    <mergeCell ref="M2633:N2633"/>
    <mergeCell ref="K3329:L3329"/>
    <mergeCell ref="I3869:J3869"/>
    <mergeCell ref="E2548:F2548"/>
    <mergeCell ref="E463:F463"/>
    <mergeCell ref="E2679:F2679"/>
    <mergeCell ref="Q2692:Q2695"/>
    <mergeCell ref="O3633:P3633"/>
    <mergeCell ref="E3311:F3311"/>
    <mergeCell ref="E2374:F2374"/>
    <mergeCell ref="G2314:H2314"/>
    <mergeCell ref="E763:F763"/>
    <mergeCell ref="E2979:F2979"/>
    <mergeCell ref="G828:H828"/>
    <mergeCell ref="B198:D201"/>
    <mergeCell ref="G3071:H3071"/>
    <mergeCell ref="E2674:F2674"/>
    <mergeCell ref="G2309:H2309"/>
    <mergeCell ref="O2611:P2611"/>
    <mergeCell ref="B897:D897"/>
    <mergeCell ref="K3689:L3689"/>
    <mergeCell ref="K1535:L1535"/>
    <mergeCell ref="E3033:F3033"/>
    <mergeCell ref="B3357:D3357"/>
    <mergeCell ref="E2601:F2601"/>
    <mergeCell ref="E904:F904"/>
    <mergeCell ref="E447:F447"/>
    <mergeCell ref="E3364:F3364"/>
    <mergeCell ref="E2707:Q2707"/>
    <mergeCell ref="K3684:L3684"/>
    <mergeCell ref="E2901:F2901"/>
    <mergeCell ref="O3775:P3775"/>
    <mergeCell ref="E3453:F3453"/>
    <mergeCell ref="G234:H234"/>
    <mergeCell ref="E3059:F3059"/>
    <mergeCell ref="E905:F905"/>
    <mergeCell ref="E899:F899"/>
    <mergeCell ref="E3664:F3664"/>
    <mergeCell ref="B625:D625"/>
    <mergeCell ref="E2337:Q2337"/>
    <mergeCell ref="E3359:F3359"/>
    <mergeCell ref="G2362:H2362"/>
    <mergeCell ref="I1365:J1365"/>
    <mergeCell ref="I3608:J3608"/>
    <mergeCell ref="K3673:L3673"/>
    <mergeCell ref="G3125:H3125"/>
    <mergeCell ref="B3432:D3435"/>
    <mergeCell ref="K3674:L3674"/>
    <mergeCell ref="K3668:L3668"/>
    <mergeCell ref="E802:F802"/>
    <mergeCell ref="E3201:F3201"/>
    <mergeCell ref="G3135:H3135"/>
    <mergeCell ref="M3434:N3434"/>
    <mergeCell ref="E3675:F3675"/>
    <mergeCell ref="G593:H593"/>
    <mergeCell ref="B767:D767"/>
    <mergeCell ref="E3501:F3501"/>
    <mergeCell ref="B3227:D3227"/>
    <mergeCell ref="B3221:D3221"/>
    <mergeCell ref="G3599:H3599"/>
    <mergeCell ref="E1237:Q1237"/>
    <mergeCell ref="B912:D915"/>
    <mergeCell ref="E3103:F3103"/>
    <mergeCell ref="E3801:F3801"/>
    <mergeCell ref="B3527:D3527"/>
    <mergeCell ref="G1351:H1351"/>
    <mergeCell ref="I2439:J2439"/>
    <mergeCell ref="E3403:F3403"/>
    <mergeCell ref="E1318:F1318"/>
    <mergeCell ref="G321:H321"/>
    <mergeCell ref="E1274:F1274"/>
    <mergeCell ref="M3661:N3661"/>
    <mergeCell ref="E855:F855"/>
    <mergeCell ref="M3819:N3819"/>
    <mergeCell ref="G2101:H2101"/>
    <mergeCell ref="E969:F969"/>
    <mergeCell ref="E3734:F3734"/>
    <mergeCell ref="E3728:F3728"/>
    <mergeCell ref="E1618:F1618"/>
    <mergeCell ref="E1574:F1574"/>
    <mergeCell ref="E1155:F1155"/>
    <mergeCell ref="G735:H735"/>
    <mergeCell ref="M3662:N3662"/>
    <mergeCell ref="G2401:H2401"/>
    <mergeCell ref="G3494:H3494"/>
    <mergeCell ref="E1943:F1943"/>
    <mergeCell ref="E1918:F1918"/>
    <mergeCell ref="M3814:N3814"/>
    <mergeCell ref="G921:H921"/>
    <mergeCell ref="I2192:J2192"/>
    <mergeCell ref="E3729:F3729"/>
    <mergeCell ref="G1035:H1035"/>
    <mergeCell ref="E1002:F1002"/>
    <mergeCell ref="G3794:H3794"/>
    <mergeCell ref="E3007:Q3007"/>
    <mergeCell ref="G3489:H3489"/>
    <mergeCell ref="E1302:F1302"/>
    <mergeCell ref="E1629:F1629"/>
    <mergeCell ref="I3424:J3424"/>
    <mergeCell ref="B3291:D3291"/>
    <mergeCell ref="E2085:F2085"/>
    <mergeCell ref="G3822:H3822"/>
    <mergeCell ref="I2852:J2852"/>
    <mergeCell ref="B3591:D3591"/>
    <mergeCell ref="G1301:H1301"/>
    <mergeCell ref="E1607:Q1607"/>
    <mergeCell ref="B2111:D2111"/>
    <mergeCell ref="I3571:J3571"/>
    <mergeCell ref="K2612:L2612"/>
    <mergeCell ref="E3387:Q3387"/>
    <mergeCell ref="I1023:J1023"/>
    <mergeCell ref="E1907:Q1907"/>
    <mergeCell ref="E2445:F2445"/>
    <mergeCell ref="E2207:Q2207"/>
    <mergeCell ref="E1988:F1988"/>
    <mergeCell ref="E291:F291"/>
    <mergeCell ref="E1982:F1982"/>
    <mergeCell ref="G985:H985"/>
    <mergeCell ref="G3228:H3228"/>
    <mergeCell ref="E2745:F2745"/>
    <mergeCell ref="G1748:H1748"/>
    <mergeCell ref="E1477:Q1477"/>
    <mergeCell ref="E197:F197"/>
    <mergeCell ref="Q762:Q765"/>
    <mergeCell ref="O3792:P3792"/>
    <mergeCell ref="E3045:F3045"/>
    <mergeCell ref="G2048:H2048"/>
    <mergeCell ref="I3319:J3319"/>
    <mergeCell ref="G3859:H3859"/>
    <mergeCell ref="E2129:F2129"/>
    <mergeCell ref="Q146:Q149"/>
    <mergeCell ref="I3619:J3619"/>
    <mergeCell ref="M3754:N3754"/>
    <mergeCell ref="E344:F344"/>
    <mergeCell ref="B2791:D2791"/>
    <mergeCell ref="E2124:F2124"/>
    <mergeCell ref="I1834:J1834"/>
    <mergeCell ref="G2222:H2222"/>
    <mergeCell ref="G1801:H1801"/>
    <mergeCell ref="O1735:P1735"/>
    <mergeCell ref="E339:F339"/>
    <mergeCell ref="E3104:F3104"/>
    <mergeCell ref="I3679:J3679"/>
    <mergeCell ref="G2522:H2522"/>
    <mergeCell ref="E2641:F2641"/>
    <mergeCell ref="E1857:Q1857"/>
    <mergeCell ref="E2157:Q2157"/>
    <mergeCell ref="I3674:J3674"/>
    <mergeCell ref="G2102:H2102"/>
    <mergeCell ref="M499:N499"/>
    <mergeCell ref="K3739:L3739"/>
    <mergeCell ref="E355:F355"/>
    <mergeCell ref="I2194:J2194"/>
    <mergeCell ref="O1745:P1745"/>
    <mergeCell ref="E3114:F3114"/>
    <mergeCell ref="E1029:F1029"/>
    <mergeCell ref="E3272:F3272"/>
    <mergeCell ref="G2275:H2275"/>
    <mergeCell ref="E2815:F2815"/>
    <mergeCell ref="B34:D37"/>
    <mergeCell ref="K3651:L3651"/>
    <mergeCell ref="Q712:Q715"/>
    <mergeCell ref="E1329:F1329"/>
    <mergeCell ref="E3572:F3572"/>
    <mergeCell ref="G2575:H2575"/>
    <mergeCell ref="E3115:F3115"/>
    <mergeCell ref="E3109:F3109"/>
    <mergeCell ref="E1024:F1024"/>
    <mergeCell ref="G2112:H2112"/>
    <mergeCell ref="I3821:J3821"/>
    <mergeCell ref="G632:H632"/>
    <mergeCell ref="E3872:F3872"/>
    <mergeCell ref="B2462:D2465"/>
    <mergeCell ref="B792:D795"/>
    <mergeCell ref="I1573:J1573"/>
    <mergeCell ref="K3335:L3335"/>
    <mergeCell ref="E1013:F1013"/>
    <mergeCell ref="K3424:L3424"/>
    <mergeCell ref="E708:F708"/>
    <mergeCell ref="K3635:L3635"/>
    <mergeCell ref="B2677:D2677"/>
    <mergeCell ref="K1508:L1508"/>
    <mergeCell ref="K3793:L3793"/>
    <mergeCell ref="G343:H343"/>
    <mergeCell ref="E3168:F3168"/>
    <mergeCell ref="B129:D129"/>
    <mergeCell ref="E1471:F1471"/>
    <mergeCell ref="E3773:F3773"/>
    <mergeCell ref="Q1642:Q1645"/>
    <mergeCell ref="B2977:D2977"/>
    <mergeCell ref="E3468:F3468"/>
    <mergeCell ref="G801:H801"/>
    <mergeCell ref="E1341:F1341"/>
    <mergeCell ref="G3103:H3103"/>
    <mergeCell ref="B3277:D3277"/>
    <mergeCell ref="G1012:H1012"/>
    <mergeCell ref="G3234:H3234"/>
    <mergeCell ref="K3809:L3809"/>
    <mergeCell ref="E3768:F3768"/>
    <mergeCell ref="G1101:H1101"/>
    <mergeCell ref="I104:J104"/>
    <mergeCell ref="E1068:F1068"/>
    <mergeCell ref="E2527:Q2527"/>
    <mergeCell ref="I2863:J2863"/>
    <mergeCell ref="I778:J778"/>
    <mergeCell ref="Q1212:Q1215"/>
    <mergeCell ref="B1517:D1517"/>
    <mergeCell ref="E1368:F1368"/>
    <mergeCell ref="G3229:H3229"/>
    <mergeCell ref="K3804:L3804"/>
    <mergeCell ref="M3412:N3412"/>
    <mergeCell ref="E3784:F3784"/>
    <mergeCell ref="E1699:F1699"/>
    <mergeCell ref="E1693:F1693"/>
    <mergeCell ref="G3402:H3402"/>
    <mergeCell ref="E3479:F3479"/>
    <mergeCell ref="M3781:N3781"/>
    <mergeCell ref="G3588:H3588"/>
    <mergeCell ref="G1459:H1459"/>
    <mergeCell ref="G3702:H3702"/>
    <mergeCell ref="B3657:D3657"/>
    <mergeCell ref="G3703:H3703"/>
    <mergeCell ref="E3127:Q3127"/>
    <mergeCell ref="E55:F55"/>
    <mergeCell ref="G724:H724"/>
    <mergeCell ref="E1841:F1841"/>
    <mergeCell ref="E1422:F1422"/>
    <mergeCell ref="B1561:D1561"/>
    <mergeCell ref="M3765:N3765"/>
    <mergeCell ref="Q2012:Q2015"/>
    <mergeCell ref="O3863:P3863"/>
    <mergeCell ref="I2602:J2602"/>
    <mergeCell ref="B3341:D3341"/>
    <mergeCell ref="G3298:H3298"/>
    <mergeCell ref="E3838:F3838"/>
    <mergeCell ref="E2141:F2141"/>
    <mergeCell ref="E1357:Q1357"/>
    <mergeCell ref="E1722:F1722"/>
    <mergeCell ref="G725:H725"/>
    <mergeCell ref="B1032:D1035"/>
    <mergeCell ref="B1861:D1861"/>
    <mergeCell ref="Q2312:Q2315"/>
    <mergeCell ref="I3033:J3033"/>
    <mergeCell ref="G3598:H3598"/>
    <mergeCell ref="G3625:H3625"/>
    <mergeCell ref="E1657:Q1657"/>
    <mergeCell ref="O3858:P3858"/>
    <mergeCell ref="Q2612:Q2615"/>
    <mergeCell ref="E2195:F2195"/>
    <mergeCell ref="G1198:H1198"/>
    <mergeCell ref="M1735:N1735"/>
    <mergeCell ref="E410:F410"/>
    <mergeCell ref="G1193:H1193"/>
    <mergeCell ref="G3653:H3653"/>
    <mergeCell ref="E2521:F2521"/>
    <mergeCell ref="G1524:H1524"/>
    <mergeCell ref="B2241:D2241"/>
    <mergeCell ref="I3718:J3718"/>
    <mergeCell ref="G2173:H2173"/>
    <mergeCell ref="M1724:N1724"/>
    <mergeCell ref="I3419:J3419"/>
    <mergeCell ref="B761:D761"/>
    <mergeCell ref="I3413:J3413"/>
    <mergeCell ref="E1791:F1791"/>
    <mergeCell ref="B2541:D2541"/>
    <mergeCell ref="E311:F311"/>
    <mergeCell ref="E2554:F2554"/>
    <mergeCell ref="G3642:H3642"/>
    <mergeCell ref="M1719:N1719"/>
    <mergeCell ref="E2091:F2091"/>
    <mergeCell ref="E2249:F2249"/>
    <mergeCell ref="Q2262:Q2265"/>
    <mergeCell ref="E611:F611"/>
    <mergeCell ref="E89:F89"/>
    <mergeCell ref="E2854:F2854"/>
    <mergeCell ref="O3753:P3753"/>
    <mergeCell ref="Q782:Q785"/>
    <mergeCell ref="E306:F306"/>
    <mergeCell ref="E2549:F2549"/>
    <mergeCell ref="G1552:H1552"/>
    <mergeCell ref="G2315:H2315"/>
    <mergeCell ref="I1181:J1181"/>
    <mergeCell ref="I1318:J1318"/>
    <mergeCell ref="I1312:J1312"/>
    <mergeCell ref="E2849:F2849"/>
    <mergeCell ref="G1852:H1852"/>
    <mergeCell ref="E779:F779"/>
    <mergeCell ref="E322:F322"/>
    <mergeCell ref="E1079:F1079"/>
    <mergeCell ref="E622:F622"/>
    <mergeCell ref="E3322:F3322"/>
    <mergeCell ref="G240:H240"/>
    <mergeCell ref="I1328:J1328"/>
    <mergeCell ref="E2865:F2865"/>
    <mergeCell ref="E774:F774"/>
    <mergeCell ref="K3701:L3701"/>
    <mergeCell ref="G2542:H2542"/>
    <mergeCell ref="B1912:D1915"/>
    <mergeCell ref="E991:F991"/>
    <mergeCell ref="I3788:J3788"/>
    <mergeCell ref="O1865:P1865"/>
    <mergeCell ref="I3483:J3483"/>
    <mergeCell ref="E3839:F3839"/>
    <mergeCell ref="G2842:H2842"/>
    <mergeCell ref="B2212:D2215"/>
    <mergeCell ref="B3041:D3041"/>
    <mergeCell ref="G235:H235"/>
    <mergeCell ref="I1323:J1323"/>
    <mergeCell ref="E3534:F3534"/>
    <mergeCell ref="I3783:J3783"/>
    <mergeCell ref="I1654:J1654"/>
    <mergeCell ref="B2512:D2515"/>
    <mergeCell ref="B573:Q573"/>
    <mergeCell ref="K3848:L3848"/>
    <mergeCell ref="G2995:H2995"/>
    <mergeCell ref="E159:F159"/>
    <mergeCell ref="E2918:F2918"/>
    <mergeCell ref="E764:F764"/>
    <mergeCell ref="E922:F922"/>
    <mergeCell ref="E1438:F1438"/>
    <mergeCell ref="E3681:F3681"/>
    <mergeCell ref="E459:F459"/>
    <mergeCell ref="E3218:F3218"/>
    <mergeCell ref="E1133:F1133"/>
    <mergeCell ref="G136:H136"/>
    <mergeCell ref="E2761:F2761"/>
    <mergeCell ref="Q3852:Q3855"/>
    <mergeCell ref="G2379:H2379"/>
    <mergeCell ref="E2919:F2919"/>
    <mergeCell ref="E1222:F1222"/>
    <mergeCell ref="E1738:F1738"/>
    <mergeCell ref="O2612:P2612"/>
    <mergeCell ref="M3609:N3609"/>
    <mergeCell ref="G768:H768"/>
    <mergeCell ref="B967:D967"/>
    <mergeCell ref="M3634:N3634"/>
    <mergeCell ref="G2984:H2984"/>
    <mergeCell ref="E2197:Q2197"/>
    <mergeCell ref="G436:H436"/>
    <mergeCell ref="G1068:H1068"/>
    <mergeCell ref="B1267:D1267"/>
    <mergeCell ref="I2445:J2445"/>
    <mergeCell ref="E1149:F1149"/>
    <mergeCell ref="G2979:H2979"/>
    <mergeCell ref="B782:D785"/>
    <mergeCell ref="B1567:D1567"/>
    <mergeCell ref="E844:F844"/>
    <mergeCell ref="K3771:L3771"/>
    <mergeCell ref="K2074:L2074"/>
    <mergeCell ref="G909:H909"/>
    <mergeCell ref="E1449:F1449"/>
    <mergeCell ref="E3692:F3692"/>
    <mergeCell ref="E1144:F1144"/>
    <mergeCell ref="G904:H904"/>
    <mergeCell ref="G3669:H3669"/>
    <mergeCell ref="E797:Q797"/>
    <mergeCell ref="E2118:F2118"/>
    <mergeCell ref="B1301:D1301"/>
    <mergeCell ref="E1602:F1602"/>
    <mergeCell ref="B466:D469"/>
    <mergeCell ref="E122:F122"/>
    <mergeCell ref="E2577:Q2577"/>
    <mergeCell ref="B3802:D3805"/>
    <mergeCell ref="G3453:H3453"/>
    <mergeCell ref="O3755:P3755"/>
    <mergeCell ref="E1097:Q1097"/>
    <mergeCell ref="E1291:F1291"/>
    <mergeCell ref="E872:F872"/>
    <mergeCell ref="G3664:H3664"/>
    <mergeCell ref="E2877:Q2877"/>
    <mergeCell ref="E1591:F1591"/>
    <mergeCell ref="E1178:F1178"/>
    <mergeCell ref="E1172:F1172"/>
    <mergeCell ref="G175:H175"/>
    <mergeCell ref="Q1762:Q1765"/>
    <mergeCell ref="M3673:N3673"/>
    <mergeCell ref="E62:Q62"/>
    <mergeCell ref="G3048:H3048"/>
    <mergeCell ref="G475:H475"/>
    <mergeCell ref="E2565:F2565"/>
    <mergeCell ref="Q2062:Q2065"/>
    <mergeCell ref="G3811:H3811"/>
    <mergeCell ref="G1263:H1263"/>
    <mergeCell ref="G1238:H1238"/>
    <mergeCell ref="E1803:F1803"/>
    <mergeCell ref="G3049:H3049"/>
    <mergeCell ref="I1355:J1355"/>
    <mergeCell ref="E687:Q687"/>
    <mergeCell ref="I1029:J1029"/>
    <mergeCell ref="B1637:D1637"/>
    <mergeCell ref="K2601:L2601"/>
    <mergeCell ref="G1563:H1563"/>
    <mergeCell ref="I1655:J1655"/>
    <mergeCell ref="B1981:D1981"/>
    <mergeCell ref="G3408:H3408"/>
    <mergeCell ref="I3572:J3572"/>
    <mergeCell ref="I1024:J1024"/>
    <mergeCell ref="G991:H991"/>
    <mergeCell ref="E1971:F1971"/>
    <mergeCell ref="B2281:D2281"/>
    <mergeCell ref="G1623:H1623"/>
    <mergeCell ref="G3403:H3403"/>
    <mergeCell ref="G1318:H1318"/>
    <mergeCell ref="E2271:F2271"/>
    <mergeCell ref="E1858:F1858"/>
    <mergeCell ref="G1274:H1274"/>
    <mergeCell ref="O3661:P3661"/>
    <mergeCell ref="E791:F791"/>
    <mergeCell ref="G3734:H3734"/>
    <mergeCell ref="Q962:Q965"/>
    <mergeCell ref="G1618:H1618"/>
    <mergeCell ref="B2297:D2297"/>
    <mergeCell ref="G2223:H2223"/>
    <mergeCell ref="I3494:J3494"/>
    <mergeCell ref="K2472:L2472"/>
    <mergeCell ref="Q1262:Q1265"/>
    <mergeCell ref="E2304:F2304"/>
    <mergeCell ref="E2005:F2005"/>
    <mergeCell ref="E1999:F1999"/>
    <mergeCell ref="I3794:J3794"/>
    <mergeCell ref="E519:F519"/>
    <mergeCell ref="E56:F56"/>
    <mergeCell ref="E2305:F2305"/>
    <mergeCell ref="E2299:F2299"/>
    <mergeCell ref="E214:F214"/>
    <mergeCell ref="G1302:H1302"/>
    <mergeCell ref="B353:D353"/>
    <mergeCell ref="O1718:P1718"/>
    <mergeCell ref="I3222:J3222"/>
    <mergeCell ref="G2065:H2065"/>
    <mergeCell ref="I1368:J1368"/>
    <mergeCell ref="E230:F230"/>
    <mergeCell ref="E2277:Q2277"/>
    <mergeCell ref="Q374:Q377"/>
    <mergeCell ref="I3822:J3822"/>
    <mergeCell ref="E530:F530"/>
    <mergeCell ref="E661:F661"/>
    <mergeCell ref="K3613:L3613"/>
    <mergeCell ref="K3588:L3588"/>
    <mergeCell ref="G2292:H2292"/>
    <mergeCell ref="G207:H207"/>
    <mergeCell ref="M2618:N2618"/>
    <mergeCell ref="K3571:L3571"/>
    <mergeCell ref="E741:F741"/>
    <mergeCell ref="E225:F225"/>
    <mergeCell ref="Q832:Q835"/>
    <mergeCell ref="M2612:N2612"/>
    <mergeCell ref="E2963:F2963"/>
    <mergeCell ref="O135:P135"/>
    <mergeCell ref="E2658:F2658"/>
    <mergeCell ref="I1753:J1753"/>
    <mergeCell ref="G2293:H2293"/>
    <mergeCell ref="B640:D643"/>
    <mergeCell ref="G2445:H2445"/>
    <mergeCell ref="E2958:F2958"/>
    <mergeCell ref="B3097:D3097"/>
    <mergeCell ref="Q1332:Q1335"/>
    <mergeCell ref="G1988:H1988"/>
    <mergeCell ref="K1513:L1513"/>
    <mergeCell ref="B707:D707"/>
    <mergeCell ref="K3324:L3324"/>
    <mergeCell ref="I1748:J1748"/>
    <mergeCell ref="E1188:F1188"/>
    <mergeCell ref="K3624:L3624"/>
    <mergeCell ref="K1514:L1514"/>
    <mergeCell ref="M2602:N2602"/>
    <mergeCell ref="E3431:F3431"/>
    <mergeCell ref="G2434:H2434"/>
    <mergeCell ref="E889:F889"/>
    <mergeCell ref="E883:F883"/>
    <mergeCell ref="Q902:Q905"/>
    <mergeCell ref="E3132:F3132"/>
    <mergeCell ref="E426:F426"/>
    <mergeCell ref="E1041:F1041"/>
    <mergeCell ref="E2669:F2669"/>
    <mergeCell ref="K1839:L1839"/>
    <mergeCell ref="E3343:F3343"/>
    <mergeCell ref="G2892:H2892"/>
    <mergeCell ref="E3432:F3432"/>
    <mergeCell ref="G2435:H2435"/>
    <mergeCell ref="B3177:D3177"/>
    <mergeCell ref="G344:H344"/>
    <mergeCell ref="B1067:D1067"/>
    <mergeCell ref="E884:F884"/>
    <mergeCell ref="E73:Q73"/>
    <mergeCell ref="E3643:F3643"/>
    <mergeCell ref="I1643:J1643"/>
    <mergeCell ref="K3352:L3352"/>
    <mergeCell ref="I2195:J2195"/>
    <mergeCell ref="B3477:D3477"/>
    <mergeCell ref="B1367:D1367"/>
    <mergeCell ref="B1481:D1481"/>
    <mergeCell ref="K3658:L3658"/>
    <mergeCell ref="K3652:L3652"/>
    <mergeCell ref="G3104:H3104"/>
    <mergeCell ref="B3777:D3777"/>
    <mergeCell ref="E2947:Q2947"/>
    <mergeCell ref="Q1202:Q1205"/>
    <mergeCell ref="E3354:F3354"/>
    <mergeCell ref="K3653:L3653"/>
    <mergeCell ref="G660:H660"/>
    <mergeCell ref="E3485:F3485"/>
    <mergeCell ref="E3247:Q3247"/>
    <mergeCell ref="G241:H241"/>
    <mergeCell ref="G1334:H1334"/>
    <mergeCell ref="E1874:F1874"/>
    <mergeCell ref="O499:P499"/>
    <mergeCell ref="M3745:N3745"/>
    <mergeCell ref="E1868:F1868"/>
    <mergeCell ref="B1051:D1051"/>
    <mergeCell ref="G355:H355"/>
    <mergeCell ref="Q1502:Q1505"/>
    <mergeCell ref="G3114:H3114"/>
    <mergeCell ref="G1029:H1029"/>
    <mergeCell ref="M3413:N3413"/>
    <mergeCell ref="E1569:F1569"/>
    <mergeCell ref="B3552:D3555"/>
    <mergeCell ref="E3654:F3654"/>
    <mergeCell ref="E3785:F3785"/>
    <mergeCell ref="G2815:H2815"/>
    <mergeCell ref="G1634:H1634"/>
    <mergeCell ref="E847:Q847"/>
    <mergeCell ref="Q1802:Q1805"/>
    <mergeCell ref="G1329:H1329"/>
    <mergeCell ref="E3307:Q3307"/>
    <mergeCell ref="I3338:J3338"/>
    <mergeCell ref="M3429:N3429"/>
    <mergeCell ref="B3521:D3521"/>
    <mergeCell ref="E1253:F1253"/>
    <mergeCell ref="I3092:J3092"/>
    <mergeCell ref="I3638:J3638"/>
    <mergeCell ref="G1019:H1019"/>
    <mergeCell ref="G1013:H1013"/>
    <mergeCell ref="E1553:F1553"/>
    <mergeCell ref="M1855:N1855"/>
    <mergeCell ref="G1171:H1171"/>
    <mergeCell ref="E1711:F1711"/>
    <mergeCell ref="G714:H714"/>
    <mergeCell ref="M3641:N3641"/>
    <mergeCell ref="B1431:D1431"/>
    <mergeCell ref="G3473:H3473"/>
    <mergeCell ref="B1387:D1387"/>
    <mergeCell ref="I779:J779"/>
    <mergeCell ref="E2474:F2474"/>
    <mergeCell ref="G3562:H3562"/>
    <mergeCell ref="O3864:P3864"/>
    <mergeCell ref="E2011:F2011"/>
    <mergeCell ref="E2897:Q2897"/>
    <mergeCell ref="G1014:H1014"/>
    <mergeCell ref="B2452:D2455"/>
    <mergeCell ref="I3233:J3233"/>
    <mergeCell ref="B1731:D1731"/>
    <mergeCell ref="G3773:H3773"/>
    <mergeCell ref="E3854:F3854"/>
    <mergeCell ref="I991:J991"/>
    <mergeCell ref="G1373:H1373"/>
    <mergeCell ref="I3234:J3234"/>
    <mergeCell ref="E1913:F1913"/>
    <mergeCell ref="E241:F241"/>
    <mergeCell ref="M3809:N3809"/>
    <mergeCell ref="E2069:F2069"/>
    <mergeCell ref="E2044:F2044"/>
    <mergeCell ref="I2619:J2619"/>
    <mergeCell ref="O3874:P3874"/>
    <mergeCell ref="E1608:F1608"/>
    <mergeCell ref="E2701:F2701"/>
    <mergeCell ref="K2863:L2863"/>
    <mergeCell ref="Q1752:Q1755"/>
    <mergeCell ref="E2369:F2369"/>
    <mergeCell ref="G1374:H1374"/>
    <mergeCell ref="M2629:N2629"/>
    <mergeCell ref="G1368:H1368"/>
    <mergeCell ref="G2461:H2461"/>
    <mergeCell ref="E3001:F3001"/>
    <mergeCell ref="E2064:F2064"/>
    <mergeCell ref="O3875:P3875"/>
    <mergeCell ref="G3784:H3784"/>
    <mergeCell ref="G1699:H1699"/>
    <mergeCell ref="K137:L137"/>
    <mergeCell ref="B1832:D1835"/>
    <mergeCell ref="I3708:J3708"/>
    <mergeCell ref="E3497:Q3497"/>
    <mergeCell ref="E269:F269"/>
    <mergeCell ref="G1515:H1515"/>
    <mergeCell ref="E2055:F2055"/>
    <mergeCell ref="E3797:Q3797"/>
    <mergeCell ref="E2843:F2843"/>
    <mergeCell ref="E2424:F2424"/>
    <mergeCell ref="G3512:H3512"/>
    <mergeCell ref="E3029:F3029"/>
    <mergeCell ref="B248:D251"/>
    <mergeCell ref="E3143:F3143"/>
    <mergeCell ref="E2724:F2724"/>
    <mergeCell ref="G30:H30"/>
    <mergeCell ref="G1841:H1841"/>
    <mergeCell ref="E2027:Q2027"/>
    <mergeCell ref="O3771:P3771"/>
    <mergeCell ref="I3603:J3603"/>
    <mergeCell ref="B2101:D2101"/>
    <mergeCell ref="I3578:J3578"/>
    <mergeCell ref="I3692:J3692"/>
    <mergeCell ref="B3321:D3321"/>
    <mergeCell ref="B615:D615"/>
    <mergeCell ref="G2141:H2141"/>
    <mergeCell ref="E2108:F2108"/>
    <mergeCell ref="E497:F497"/>
    <mergeCell ref="E2408:F2408"/>
    <mergeCell ref="E323:F323"/>
    <mergeCell ref="Q3042:Q3045"/>
    <mergeCell ref="I1503:J1503"/>
    <mergeCell ref="E3171:F3171"/>
    <mergeCell ref="G2174:H2174"/>
    <mergeCell ref="G2201:H2201"/>
    <mergeCell ref="E623:F623"/>
    <mergeCell ref="Q1082:Q1085"/>
    <mergeCell ref="Q3342:Q3345"/>
    <mergeCell ref="I3658:J3658"/>
    <mergeCell ref="G2501:H2501"/>
    <mergeCell ref="I1504:J1504"/>
    <mergeCell ref="B757:D757"/>
    <mergeCell ref="E34:F34"/>
    <mergeCell ref="I1829:J1829"/>
    <mergeCell ref="E639:F639"/>
    <mergeCell ref="B3217:D3217"/>
    <mergeCell ref="E2882:F2882"/>
    <mergeCell ref="K3724:L3724"/>
    <mergeCell ref="K3718:L3718"/>
    <mergeCell ref="E334:F334"/>
    <mergeCell ref="O1724:P1724"/>
    <mergeCell ref="E3093:F3093"/>
    <mergeCell ref="G557:H557"/>
    <mergeCell ref="E1613:F1613"/>
    <mergeCell ref="E1091:F1091"/>
    <mergeCell ref="B817:D817"/>
    <mergeCell ref="E2097:Q2097"/>
    <mergeCell ref="E1308:F1308"/>
    <mergeCell ref="E3551:F3551"/>
    <mergeCell ref="O1725:P1725"/>
    <mergeCell ref="G2554:H2554"/>
    <mergeCell ref="I3642:J3642"/>
    <mergeCell ref="E3094:F3094"/>
    <mergeCell ref="E965:F965"/>
    <mergeCell ref="B1117:D1117"/>
    <mergeCell ref="G3159:H3159"/>
    <mergeCell ref="G1074:H1074"/>
    <mergeCell ref="E2397:Q2397"/>
    <mergeCell ref="K3408:L3408"/>
    <mergeCell ref="E3851:F3851"/>
    <mergeCell ref="G2854:H2854"/>
    <mergeCell ref="B3292:D3295"/>
    <mergeCell ref="E692:F692"/>
    <mergeCell ref="B3691:D3691"/>
    <mergeCell ref="E2697:Q2697"/>
    <mergeCell ref="E193:Q193"/>
    <mergeCell ref="E1324:F1324"/>
    <mergeCell ref="Q952:Q955"/>
    <mergeCell ref="E992:F992"/>
    <mergeCell ref="E1019:F1019"/>
    <mergeCell ref="E3241:F3241"/>
    <mergeCell ref="E3235:F3235"/>
    <mergeCell ref="G1084:H1084"/>
    <mergeCell ref="E1624:F1624"/>
    <mergeCell ref="G785:H785"/>
    <mergeCell ref="Q1252:Q1255"/>
    <mergeCell ref="E1319:F1319"/>
    <mergeCell ref="G322:H322"/>
    <mergeCell ref="Q3712:Q3715"/>
    <mergeCell ref="G1085:H1085"/>
    <mergeCell ref="G1079:H1079"/>
    <mergeCell ref="G3301:H3301"/>
    <mergeCell ref="E3057:Q3057"/>
    <mergeCell ref="B3281:D3281"/>
    <mergeCell ref="G3213:H3213"/>
    <mergeCell ref="K3788:L3788"/>
    <mergeCell ref="I2631:J2631"/>
    <mergeCell ref="B3672:D3675"/>
    <mergeCell ref="K1845:L1845"/>
    <mergeCell ref="E1161:F1161"/>
    <mergeCell ref="G813:H813"/>
    <mergeCell ref="G769:H769"/>
    <mergeCell ref="M3854:N3854"/>
    <mergeCell ref="E1461:F1461"/>
    <mergeCell ref="M3848:N3848"/>
    <mergeCell ref="B1181:D1181"/>
    <mergeCell ref="E2135:F2135"/>
    <mergeCell ref="G3223:H3223"/>
    <mergeCell ref="G1113:H1113"/>
    <mergeCell ref="Q1632:Q1635"/>
    <mergeCell ref="E1678:F1678"/>
    <mergeCell ref="E3763:F3763"/>
    <mergeCell ref="G3381:H3381"/>
    <mergeCell ref="B1487:D1487"/>
    <mergeCell ref="M3849:N3849"/>
    <mergeCell ref="G3681:H3681"/>
    <mergeCell ref="G3224:H3224"/>
    <mergeCell ref="I1204:J1204"/>
    <mergeCell ref="G1738:H1738"/>
    <mergeCell ref="E1819:F1819"/>
    <mergeCell ref="K2619:L2619"/>
    <mergeCell ref="E2119:F2119"/>
    <mergeCell ref="E1814:F1814"/>
    <mergeCell ref="G1912:H1912"/>
    <mergeCell ref="O1751:P1751"/>
    <mergeCell ref="G3692:H3692"/>
    <mergeCell ref="E1467:Q1467"/>
    <mergeCell ref="G2212:H2212"/>
    <mergeCell ref="B55:D55"/>
    <mergeCell ref="I3669:J3669"/>
    <mergeCell ref="I3212:J3212"/>
    <mergeCell ref="E2479:F2479"/>
    <mergeCell ref="I3758:J3758"/>
    <mergeCell ref="E3547:Q3547"/>
    <mergeCell ref="K3435:L3435"/>
    <mergeCell ref="E2174:F2174"/>
    <mergeCell ref="E45:F45"/>
    <mergeCell ref="E694:F694"/>
    <mergeCell ref="E345:F345"/>
    <mergeCell ref="B223:D223"/>
    <mergeCell ref="G2265:H2265"/>
    <mergeCell ref="I3353:J3353"/>
    <mergeCell ref="E2805:F2805"/>
    <mergeCell ref="I1243:J1243"/>
    <mergeCell ref="G1808:H1808"/>
    <mergeCell ref="I3511:J35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
Items: Super Potion / Super Potion</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Smart Trainer</t>
        </is>
      </c>
      <c r="E12" s="54" t="inlineStr">
        <is>
          <t>Sticky Web</t>
        </is>
      </c>
      <c r="F12" s="46" t="n"/>
      <c r="G12" s="51" t="inlineStr">
        <is>
          <t>Teeter Dance</t>
        </is>
      </c>
      <c r="H12" s="46" t="n"/>
      <c r="I12" s="55" t="inlineStr">
        <is>
          <t>Poison Jab</t>
        </is>
      </c>
      <c r="J12" s="46" t="n"/>
      <c r="K12" s="60" t="inlineStr">
        <is>
          <t>Wing Attack</t>
        </is>
      </c>
      <c r="L12" s="46" t="n"/>
      <c r="M12" s="65" t="inlineStr">
        <is>
          <t>Low Sweep</t>
        </is>
      </c>
      <c r="N12" s="46" t="n"/>
      <c r="O12" s="51" t="inlineStr">
        <is>
          <t>Return</t>
        </is>
      </c>
      <c r="P12" s="46" t="n"/>
      <c r="Q12" s="47" t="inlineStr">
        <is>
          <t>Moves</t>
        </is>
      </c>
    </row>
    <row r="13">
      <c r="E13" s="51" t="inlineStr">
        <is>
          <t>Extreme Speed</t>
        </is>
      </c>
      <c r="F13" s="46" t="n"/>
      <c r="G13" s="63" t="inlineStr">
        <is>
          <t>Psybeam</t>
        </is>
      </c>
      <c r="H13" s="46" t="n"/>
      <c r="I13" s="65" t="inlineStr">
        <is>
          <t>Double Kick</t>
        </is>
      </c>
      <c r="J13" s="46" t="n"/>
      <c r="K13" s="51" t="inlineStr">
        <is>
          <t>Quick Attack</t>
        </is>
      </c>
      <c r="L13" s="46" t="n"/>
      <c r="M13" s="62" t="inlineStr">
        <is>
          <t>Rock Throw</t>
        </is>
      </c>
      <c r="N13" s="46" t="n"/>
      <c r="O13" s="62" t="inlineStr">
        <is>
          <t>Rock Tomb</t>
        </is>
      </c>
      <c r="P13" s="46" t="n"/>
    </row>
    <row r="14">
      <c r="E14" s="56" t="inlineStr">
        <is>
          <t>-</t>
        </is>
      </c>
      <c r="F14" s="46" t="n"/>
      <c r="G14" s="51" t="inlineStr">
        <is>
          <t>Dizzy Punch</t>
        </is>
      </c>
      <c r="H14" s="46" t="n"/>
      <c r="I14" s="62"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Smart Trainer</t>
        </is>
      </c>
      <c r="E24" s="50" t="inlineStr">
        <is>
          <t>Crunch</t>
        </is>
      </c>
      <c r="F24" s="46" t="n"/>
      <c r="G24" s="60" t="inlineStr">
        <is>
          <t>Pluck</t>
        </is>
      </c>
      <c r="H24" s="46" t="n"/>
      <c r="I24" s="50" t="inlineStr">
        <is>
          <t>Bite</t>
        </is>
      </c>
      <c r="J24" s="46" t="n"/>
      <c r="K24" s="53" t="inlineStr">
        <is>
          <t>Bulldoze</t>
        </is>
      </c>
      <c r="L24" s="46" t="n"/>
      <c r="M24" s="65" t="inlineStr">
        <is>
          <t>Drain Punch</t>
        </is>
      </c>
      <c r="N24" s="46" t="n"/>
      <c r="O24" s="62"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3" t="inlineStr">
        <is>
          <t>Psybeam</t>
        </is>
      </c>
      <c r="P25" s="46" t="n"/>
    </row>
    <row r="26">
      <c r="E26" s="51" t="inlineStr">
        <is>
          <t>Swagger</t>
        </is>
      </c>
      <c r="F26" s="46" t="n"/>
      <c r="G26" s="60" t="inlineStr">
        <is>
          <t>Roost</t>
        </is>
      </c>
      <c r="H26" s="46" t="n"/>
      <c r="I26" s="53" t="inlineStr">
        <is>
          <t>Earth Power</t>
        </is>
      </c>
      <c r="J26" s="46" t="n"/>
      <c r="K26" s="62" t="inlineStr">
        <is>
          <t>Rock Tomb</t>
        </is>
      </c>
      <c r="L26" s="46" t="n"/>
      <c r="M26" s="51" t="inlineStr">
        <is>
          <t>Fake Out</t>
        </is>
      </c>
      <c r="N26" s="46" t="n"/>
      <c r="O26" s="64" t="inlineStr">
        <is>
          <t>Aurora Beam</t>
        </is>
      </c>
      <c r="P26" s="46" t="n"/>
    </row>
    <row r="27">
      <c r="E27" s="51" t="inlineStr">
        <is>
          <t>Roar</t>
        </is>
      </c>
      <c r="F27" s="46" t="n"/>
      <c r="G27" s="55" t="inlineStr">
        <is>
          <t>Toxic</t>
        </is>
      </c>
      <c r="H27" s="46" t="n"/>
      <c r="I27" s="58" t="inlineStr">
        <is>
          <t>Flamethrower</t>
        </is>
      </c>
      <c r="J27" s="46" t="n"/>
      <c r="K27" s="50" t="inlineStr">
        <is>
          <t>Taunt</t>
        </is>
      </c>
      <c r="L27" s="46" t="n"/>
      <c r="M27" s="62" t="inlineStr">
        <is>
          <t>Rock Tomb</t>
        </is>
      </c>
      <c r="N27" s="46" t="n"/>
      <c r="O27" s="63"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
Items: Super Potion / Super Potion</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Smart Trainer</t>
        </is>
      </c>
      <c r="E36" s="62" t="inlineStr">
        <is>
          <t>Stealth Rock</t>
        </is>
      </c>
      <c r="F36" s="46" t="n"/>
      <c r="G36" s="58" t="inlineStr">
        <is>
          <t>Flamethrower</t>
        </is>
      </c>
      <c r="H36" s="46" t="n"/>
      <c r="I36" s="51" t="inlineStr">
        <is>
          <t>Swords Dance</t>
        </is>
      </c>
      <c r="J36" s="46" t="n"/>
      <c r="K36" s="62" t="inlineStr">
        <is>
          <t>Rock Slide</t>
        </is>
      </c>
      <c r="L36" s="46" t="n"/>
      <c r="M36" s="53" t="inlineStr">
        <is>
          <t>Earthquake</t>
        </is>
      </c>
      <c r="N36" s="46" t="n"/>
      <c r="O36" s="50" t="inlineStr">
        <is>
          <t>Hone Claws</t>
        </is>
      </c>
      <c r="P36" s="46" t="n"/>
      <c r="Q36" s="47" t="inlineStr">
        <is>
          <t>Moves</t>
        </is>
      </c>
    </row>
    <row r="37">
      <c r="E37" s="62" t="inlineStr">
        <is>
          <t>Rock Slide</t>
        </is>
      </c>
      <c r="F37" s="46" t="n"/>
      <c r="G37" s="62" t="inlineStr">
        <is>
          <t>Ancient Power</t>
        </is>
      </c>
      <c r="H37" s="46" t="n"/>
      <c r="I37" s="53" t="inlineStr">
        <is>
          <t>Earthquake</t>
        </is>
      </c>
      <c r="J37" s="46" t="n"/>
      <c r="K37" s="54" t="inlineStr">
        <is>
          <t>X-Scissor</t>
        </is>
      </c>
      <c r="L37" s="46" t="n"/>
      <c r="M37" s="68" t="inlineStr">
        <is>
          <t>Dragon Claw</t>
        </is>
      </c>
      <c r="N37" s="46" t="n"/>
      <c r="O37" s="61" t="inlineStr">
        <is>
          <t>Razor Shell</t>
        </is>
      </c>
      <c r="P37" s="46" t="n"/>
    </row>
    <row r="38">
      <c r="E38" s="51" t="inlineStr">
        <is>
          <t>Explosion</t>
        </is>
      </c>
      <c r="F38" s="46" t="n"/>
      <c r="G38" s="53" t="inlineStr">
        <is>
          <t>Earth Power</t>
        </is>
      </c>
      <c r="H38" s="46" t="n"/>
      <c r="I38" s="60" t="inlineStr">
        <is>
          <t>Aerial Ace</t>
        </is>
      </c>
      <c r="J38" s="46" t="n"/>
      <c r="K38" s="61" t="inlineStr">
        <is>
          <t>Aqua Jet</t>
        </is>
      </c>
      <c r="L38" s="46" t="n"/>
      <c r="M38" s="58" t="inlineStr">
        <is>
          <t>Flamethrower</t>
        </is>
      </c>
      <c r="N38" s="46" t="n"/>
      <c r="O38" s="62" t="inlineStr">
        <is>
          <t>Rock Slide</t>
        </is>
      </c>
      <c r="P38" s="46" t="n"/>
    </row>
    <row r="39">
      <c r="E39" s="52" t="inlineStr">
        <is>
          <t>Volt Switch</t>
        </is>
      </c>
      <c r="F39" s="46" t="n"/>
      <c r="G39" s="58" t="inlineStr">
        <is>
          <t>Will-O-Wisp</t>
        </is>
      </c>
      <c r="H39" s="46" t="n"/>
      <c r="I39" s="62" t="inlineStr">
        <is>
          <t>Rock Slide</t>
        </is>
      </c>
      <c r="J39" s="46" t="n"/>
      <c r="K39" s="60"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c r="Q44" s="44" t="inlineStr">
        <is>
          <t>Items: Super Potion / Super Potion</t>
        </is>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Smart Trainer</t>
        </is>
      </c>
      <c r="E48" s="52" t="inlineStr">
        <is>
          <t>Thunderbolt</t>
        </is>
      </c>
      <c r="F48" s="46" t="n"/>
      <c r="G48" s="65" t="inlineStr">
        <is>
          <t>Brick Break</t>
        </is>
      </c>
      <c r="H48" s="46" t="n"/>
      <c r="I48" s="61" t="inlineStr">
        <is>
          <t>Scald</t>
        </is>
      </c>
      <c r="J48" s="46" t="n"/>
      <c r="K48" s="64" t="inlineStr">
        <is>
          <t>Ice Punch</t>
        </is>
      </c>
      <c r="L48" s="46" t="n"/>
      <c r="M48" s="61"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60" t="inlineStr">
        <is>
          <t>Drill Peck</t>
        </is>
      </c>
      <c r="L49" s="46" t="n"/>
      <c r="M49" s="55" t="inlineStr">
        <is>
          <t>Sludge Bomb</t>
        </is>
      </c>
      <c r="N49" s="46" t="n"/>
      <c r="O49" s="50" t="inlineStr">
        <is>
          <t>Crunch</t>
        </is>
      </c>
      <c r="P49" s="46" t="n"/>
    </row>
    <row r="50">
      <c r="E50" s="52" t="inlineStr">
        <is>
          <t>Thunder Wave</t>
        </is>
      </c>
      <c r="F50" s="46" t="n"/>
      <c r="G50" s="62" t="inlineStr">
        <is>
          <t>Rock Slide</t>
        </is>
      </c>
      <c r="H50" s="46" t="n"/>
      <c r="I50" s="64" t="inlineStr">
        <is>
          <t>Ice Beam</t>
        </is>
      </c>
      <c r="J50" s="46" t="n"/>
      <c r="K50" s="65" t="inlineStr">
        <is>
          <t>Brick Break</t>
        </is>
      </c>
      <c r="L50" s="46" t="n"/>
      <c r="M50" s="51" t="inlineStr">
        <is>
          <t>Rapid Spin</t>
        </is>
      </c>
      <c r="N50" s="46" t="n"/>
      <c r="O50" s="61"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4"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
Items: Super Potion / Super Potion</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Smart Trainer</t>
        </is>
      </c>
      <c r="E60" s="65" t="inlineStr">
        <is>
          <t>Dynamic Punch</t>
        </is>
      </c>
      <c r="F60" s="46" t="n"/>
      <c r="G60" s="65" t="inlineStr">
        <is>
          <t>Brick Break</t>
        </is>
      </c>
      <c r="H60" s="46" t="n"/>
      <c r="I60" s="65" t="inlineStr">
        <is>
          <t>Close Combat</t>
        </is>
      </c>
      <c r="J60" s="46" t="n"/>
      <c r="Q60" s="47" t="inlineStr">
        <is>
          <t>Moves</t>
        </is>
      </c>
    </row>
    <row r="61">
      <c r="E61" s="62" t="inlineStr">
        <is>
          <t>Rock Slide</t>
        </is>
      </c>
      <c r="F61" s="46" t="n"/>
      <c r="G61" s="60" t="inlineStr">
        <is>
          <t>Acrobatics</t>
        </is>
      </c>
      <c r="H61" s="46" t="n"/>
      <c r="I61" s="50" t="inlineStr">
        <is>
          <t>Knock Off</t>
        </is>
      </c>
      <c r="J61" s="46" t="n"/>
    </row>
    <row r="62">
      <c r="E62" s="66" t="inlineStr">
        <is>
          <t>Bullet Punch</t>
        </is>
      </c>
      <c r="F62" s="46" t="n"/>
      <c r="G62" s="62" t="inlineStr">
        <is>
          <t>Rock Slide</t>
        </is>
      </c>
      <c r="H62" s="46" t="n"/>
      <c r="I62" s="62" t="inlineStr">
        <is>
          <t>Rock Slide</t>
        </is>
      </c>
      <c r="J62" s="46" t="n"/>
    </row>
    <row r="63">
      <c r="E63" s="62"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c r="Q66" s="44" t="inlineStr">
        <is>
          <t>Items: Super Potion / Super Potion</t>
        </is>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Smart Trainer</t>
        </is>
      </c>
      <c r="E70" s="67" t="inlineStr">
        <is>
          <t>Shadow Ball</t>
        </is>
      </c>
      <c r="F70" s="46" t="n"/>
      <c r="G70" s="59"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8" t="inlineStr">
        <is>
          <t>Flamethrower</t>
        </is>
      </c>
      <c r="J71" s="46" t="n"/>
    </row>
    <row r="72">
      <c r="E72" s="52" t="inlineStr">
        <is>
          <t>Thunderbolt</t>
        </is>
      </c>
      <c r="F72" s="46" t="n"/>
      <c r="G72" s="58" t="inlineStr">
        <is>
          <t>Will-O-Wisp</t>
        </is>
      </c>
      <c r="H72" s="46" t="n"/>
      <c r="I72" s="59" t="inlineStr">
        <is>
          <t>Energy Ball</t>
        </is>
      </c>
      <c r="J72" s="46" t="n"/>
    </row>
    <row r="73">
      <c r="E73" s="51" t="inlineStr">
        <is>
          <t>Protect</t>
        </is>
      </c>
      <c r="F73" s="46" t="n"/>
      <c r="G73" s="51" t="inlineStr">
        <is>
          <t>Protect</t>
        </is>
      </c>
      <c r="H73" s="46" t="n"/>
      <c r="I73" s="63"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
Items: Super Potion / Super Potion</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Smart Trainer</t>
        </is>
      </c>
      <c r="E82" s="62"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
Items: Super Potion / Super Potion</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Yawn</t>
        </is>
      </c>
      <c r="F94" s="46" t="n"/>
      <c r="G94" s="60" t="inlineStr">
        <is>
          <t>Wing Attack</t>
        </is>
      </c>
      <c r="H94" s="46" t="n"/>
      <c r="I94" s="53" t="inlineStr">
        <is>
          <t>Bulldoze</t>
        </is>
      </c>
      <c r="J94" s="46" t="n"/>
      <c r="Q94" s="47" t="inlineStr">
        <is>
          <t>Moves</t>
        </is>
      </c>
    </row>
    <row r="95">
      <c r="E95" s="50" t="inlineStr">
        <is>
          <t>Bite</t>
        </is>
      </c>
      <c r="F95" s="46" t="n"/>
      <c r="G95" s="55" t="inlineStr">
        <is>
          <t>Poison Sting</t>
        </is>
      </c>
      <c r="H95" s="46" t="n"/>
      <c r="I95" s="58"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
Items: Super Potion / Super Potion</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Smart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2" t="inlineStr">
        <is>
          <t>Rock Slide</t>
        </is>
      </c>
      <c r="J107" s="46" t="n"/>
    </row>
    <row r="108">
      <c r="E108" s="52" t="inlineStr">
        <is>
          <t>Thunder Fang</t>
        </is>
      </c>
      <c r="F108" s="46" t="n"/>
      <c r="G108" s="60" t="inlineStr">
        <is>
          <t>Aerial Ace</t>
        </is>
      </c>
      <c r="H108" s="46" t="n"/>
      <c r="I108" s="58"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
Items: Hyper Potion / Hyper Potion</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Smart Trainer</t>
        </is>
      </c>
      <c r="E118" s="58" t="inlineStr">
        <is>
          <t>Overheat</t>
        </is>
      </c>
      <c r="F118" s="46" t="n"/>
      <c r="G118" s="58" t="inlineStr">
        <is>
          <t>Overheat</t>
        </is>
      </c>
      <c r="H118" s="46" t="n"/>
      <c r="I118" s="58" t="inlineStr">
        <is>
          <t>Overheat</t>
        </is>
      </c>
      <c r="J118" s="46" t="n"/>
      <c r="K118" s="58" t="inlineStr">
        <is>
          <t>Overheat</t>
        </is>
      </c>
      <c r="L118" s="46" t="n"/>
      <c r="Q118" s="47" t="inlineStr">
        <is>
          <t>Moves</t>
        </is>
      </c>
    </row>
    <row r="119">
      <c r="E119" s="51" t="inlineStr">
        <is>
          <t>Take Down</t>
        </is>
      </c>
      <c r="F119" s="46" t="n"/>
      <c r="G119" s="55" t="inlineStr">
        <is>
          <t>Smog</t>
        </is>
      </c>
      <c r="H119" s="46" t="n"/>
      <c r="I119" s="51" t="inlineStr">
        <is>
          <t>Tackle</t>
        </is>
      </c>
      <c r="J119" s="46" t="n"/>
      <c r="K119" s="58" t="inlineStr">
        <is>
          <t>Sunny Day</t>
        </is>
      </c>
      <c r="L119" s="46" t="n"/>
    </row>
    <row r="120">
      <c r="E120" s="53" t="inlineStr">
        <is>
          <t>Magnitude</t>
        </is>
      </c>
      <c r="F120" s="46" t="n"/>
      <c r="G120" s="63" t="inlineStr">
        <is>
          <t>Light Screen</t>
        </is>
      </c>
      <c r="H120" s="46" t="n"/>
      <c r="I120" s="58" t="inlineStr">
        <is>
          <t>Sunny Day</t>
        </is>
      </c>
      <c r="J120" s="46" t="n"/>
      <c r="K120" s="51" t="inlineStr">
        <is>
          <t>Body Slam</t>
        </is>
      </c>
      <c r="L120" s="46" t="n"/>
    </row>
    <row r="121">
      <c r="E121" s="58" t="inlineStr">
        <is>
          <t>Sunny Day</t>
        </is>
      </c>
      <c r="F121" s="46" t="n"/>
      <c r="G121" s="58"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
Items: Hyper Potion / Hyper Potion</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Smart Trainer</t>
        </is>
      </c>
      <c r="E130" s="51" t="inlineStr">
        <is>
          <t>Perish Song</t>
        </is>
      </c>
      <c r="F130" s="46" t="n"/>
      <c r="G130" s="58" t="inlineStr">
        <is>
          <t>Sunny Day</t>
        </is>
      </c>
      <c r="H130" s="46" t="n"/>
      <c r="I130" s="61" t="inlineStr">
        <is>
          <t>Water Gun</t>
        </is>
      </c>
      <c r="J130" s="46" t="n"/>
      <c r="K130" s="53" t="inlineStr">
        <is>
          <t>Sand Attack</t>
        </is>
      </c>
      <c r="L130" s="46" t="n"/>
      <c r="M130" s="53" t="inlineStr">
        <is>
          <t>Earthquake</t>
        </is>
      </c>
      <c r="N130" s="46" t="n"/>
      <c r="Q130" s="47" t="inlineStr">
        <is>
          <t>Moves</t>
        </is>
      </c>
    </row>
    <row r="131">
      <c r="E131" s="60" t="inlineStr">
        <is>
          <t>Mirror Move</t>
        </is>
      </c>
      <c r="F131" s="46" t="n"/>
      <c r="G131" s="60"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9" t="inlineStr">
        <is>
          <t>Solar Beam</t>
        </is>
      </c>
      <c r="H132" s="46" t="n"/>
      <c r="I132" s="51" t="inlineStr">
        <is>
          <t>Protect</t>
        </is>
      </c>
      <c r="J132" s="46" t="n"/>
      <c r="K132" s="66" t="inlineStr">
        <is>
          <t>Steel Wing</t>
        </is>
      </c>
      <c r="L132" s="46" t="n"/>
      <c r="M132" s="68" t="inlineStr">
        <is>
          <t>Dragon Dance</t>
        </is>
      </c>
      <c r="N132" s="46" t="n"/>
    </row>
    <row r="133">
      <c r="E133" s="60" t="inlineStr">
        <is>
          <t>Aerial Ace</t>
        </is>
      </c>
      <c r="F133" s="46" t="n"/>
      <c r="G133" s="59" t="inlineStr">
        <is>
          <t>Synthesis</t>
        </is>
      </c>
      <c r="H133" s="46" t="n"/>
      <c r="I133" s="60" t="inlineStr">
        <is>
          <t>Aerial Ace</t>
        </is>
      </c>
      <c r="J133" s="46" t="n"/>
      <c r="K133" s="60" t="inlineStr">
        <is>
          <t>Aerial Ace</t>
        </is>
      </c>
      <c r="L133" s="46" t="n"/>
      <c r="M133" s="60"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Smart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60" t="inlineStr">
        <is>
          <t>Aerial Ace</t>
        </is>
      </c>
      <c r="H143" s="46" t="n"/>
      <c r="I143" s="62" t="inlineStr">
        <is>
          <t>Rock Slide</t>
        </is>
      </c>
      <c r="J143" s="46" t="n"/>
    </row>
    <row r="144">
      <c r="E144" s="55" t="inlineStr">
        <is>
          <t>Poison Fang</t>
        </is>
      </c>
      <c r="F144" s="46" t="n"/>
      <c r="G144" s="51" t="inlineStr">
        <is>
          <t>Whirlwind</t>
        </is>
      </c>
      <c r="H144" s="46" t="n"/>
      <c r="I144" s="58"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
Items: Hyper Potion / Hyper Potion / Hyper Potion / Hyper Potion</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Smart Trainer</t>
        </is>
      </c>
      <c r="E154" s="53" t="inlineStr">
        <is>
          <t>Earthquake</t>
        </is>
      </c>
      <c r="F154" s="46" t="n"/>
      <c r="G154" s="63" t="inlineStr">
        <is>
          <t>Psychic</t>
        </is>
      </c>
      <c r="H154" s="46" t="n"/>
      <c r="I154" s="63" t="inlineStr">
        <is>
          <t>Light Screen</t>
        </is>
      </c>
      <c r="J154" s="46" t="n"/>
      <c r="K154" s="58" t="inlineStr">
        <is>
          <t>Sunny Day</t>
        </is>
      </c>
      <c r="L154" s="46" t="n"/>
      <c r="Q154" s="47" t="inlineStr">
        <is>
          <t>Moves</t>
        </is>
      </c>
    </row>
    <row r="155">
      <c r="E155" s="62" t="inlineStr">
        <is>
          <t>Ancient Power</t>
        </is>
      </c>
      <c r="F155" s="46" t="n"/>
      <c r="G155" s="58" t="inlineStr">
        <is>
          <t>Sunny Day</t>
        </is>
      </c>
      <c r="H155" s="46" t="n"/>
      <c r="I155" s="63" t="inlineStr">
        <is>
          <t>Psychic</t>
        </is>
      </c>
      <c r="J155" s="46" t="n"/>
      <c r="K155" s="59" t="inlineStr">
        <is>
          <t>Solar Beam</t>
        </is>
      </c>
      <c r="L155" s="46" t="n"/>
    </row>
    <row r="156">
      <c r="E156" s="63" t="inlineStr">
        <is>
          <t>Psychic</t>
        </is>
      </c>
      <c r="F156" s="46" t="n"/>
      <c r="G156" s="67" t="inlineStr">
        <is>
          <t>Confuse Ray</t>
        </is>
      </c>
      <c r="H156" s="46" t="n"/>
      <c r="I156" s="63" t="inlineStr">
        <is>
          <t>Hypnosis</t>
        </is>
      </c>
      <c r="J156" s="46" t="n"/>
      <c r="K156" s="63" t="inlineStr">
        <is>
          <t>Psychic</t>
        </is>
      </c>
      <c r="L156" s="46" t="n"/>
    </row>
    <row r="157">
      <c r="E157" s="63" t="inlineStr">
        <is>
          <t>Light Screen</t>
        </is>
      </c>
      <c r="F157" s="46" t="n"/>
      <c r="G157" s="63" t="inlineStr">
        <is>
          <t>Calm Mind</t>
        </is>
      </c>
      <c r="H157" s="46" t="n"/>
      <c r="I157" s="63" t="inlineStr">
        <is>
          <t>Calm Mind</t>
        </is>
      </c>
      <c r="J157" s="46" t="n"/>
      <c r="K157" s="58"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c r="Q162" s="44" t="inlineStr">
        <is>
          <t>Items: Super Potion / Super Potion</t>
        </is>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Odor Sleuth</t>
        </is>
      </c>
      <c r="F166" s="46" t="n"/>
      <c r="G166" s="66" t="inlineStr">
        <is>
          <t>Steel Wing</t>
        </is>
      </c>
      <c r="H166" s="46" t="n"/>
      <c r="I166" s="61" t="inlineStr">
        <is>
          <t>Aqua Cutter</t>
        </is>
      </c>
      <c r="J166" s="46" t="n"/>
      <c r="Q166" s="47" t="inlineStr">
        <is>
          <t>Moves</t>
        </is>
      </c>
    </row>
    <row r="167">
      <c r="E167" s="50" t="inlineStr">
        <is>
          <t>Assurance</t>
        </is>
      </c>
      <c r="F167" s="46" t="n"/>
      <c r="G167" s="60" t="inlineStr">
        <is>
          <t>Aerial Ace</t>
        </is>
      </c>
      <c r="H167" s="46" t="n"/>
      <c r="I167" s="51" t="inlineStr">
        <is>
          <t>Hyper Fang</t>
        </is>
      </c>
      <c r="J167" s="46" t="n"/>
    </row>
    <row r="168">
      <c r="E168" s="52" t="inlineStr">
        <is>
          <t>Thunder Fang</t>
        </is>
      </c>
      <c r="F168" s="46" t="n"/>
      <c r="G168" s="51" t="inlineStr">
        <is>
          <t>Whirlwind</t>
        </is>
      </c>
      <c r="H168" s="46" t="n"/>
      <c r="I168" s="61"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
Items: Hyper Potion / Hyper Potion</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Smart Trainer</t>
        </is>
      </c>
      <c r="E178" s="61" t="inlineStr">
        <is>
          <t>Water Pulse</t>
        </is>
      </c>
      <c r="F178" s="46" t="n"/>
      <c r="G178" s="61" t="inlineStr">
        <is>
          <t>Rain Dance</t>
        </is>
      </c>
      <c r="H178" s="46" t="n"/>
      <c r="I178" s="51" t="inlineStr">
        <is>
          <t>Encore</t>
        </is>
      </c>
      <c r="J178" s="46" t="n"/>
      <c r="K178" s="61" t="inlineStr">
        <is>
          <t>Water Pulse</t>
        </is>
      </c>
      <c r="L178" s="46" t="n"/>
      <c r="M178" s="61" t="inlineStr">
        <is>
          <t>Water Pulse</t>
        </is>
      </c>
      <c r="N178" s="46" t="n"/>
      <c r="Q178" s="47" t="inlineStr">
        <is>
          <t>Moves</t>
        </is>
      </c>
    </row>
    <row r="179">
      <c r="E179" s="51" t="inlineStr">
        <is>
          <t>Attract</t>
        </is>
      </c>
      <c r="F179" s="46" t="n"/>
      <c r="G179" s="61" t="inlineStr">
        <is>
          <t>Water Pulse</t>
        </is>
      </c>
      <c r="H179" s="46" t="n"/>
      <c r="I179" s="51" t="inlineStr">
        <is>
          <t>Body Slam</t>
        </is>
      </c>
      <c r="J179" s="46" t="n"/>
      <c r="K179" s="61" t="inlineStr">
        <is>
          <t>Crabhammer</t>
        </is>
      </c>
      <c r="L179" s="46" t="n"/>
      <c r="M179" s="51" t="inlineStr">
        <is>
          <t>Double Team</t>
        </is>
      </c>
      <c r="N179" s="46" t="n"/>
    </row>
    <row r="180">
      <c r="E180" s="51" t="inlineStr">
        <is>
          <t>Sweet Kiss</t>
        </is>
      </c>
      <c r="F180" s="46" t="n"/>
      <c r="G180" s="63" t="inlineStr">
        <is>
          <t>Amnesia</t>
        </is>
      </c>
      <c r="H180" s="46" t="n"/>
      <c r="I180" s="64" t="inlineStr">
        <is>
          <t>Aurora Beam</t>
        </is>
      </c>
      <c r="J180" s="46" t="n"/>
      <c r="K180" s="50" t="inlineStr">
        <is>
          <t>Taunt</t>
        </is>
      </c>
      <c r="L180" s="46" t="n"/>
      <c r="M180" s="64" t="inlineStr">
        <is>
          <t>Ice Beam</t>
        </is>
      </c>
      <c r="N180" s="46" t="n"/>
    </row>
    <row r="181">
      <c r="E181" s="51" t="inlineStr">
        <is>
          <t>Flail</t>
        </is>
      </c>
      <c r="F181" s="46" t="n"/>
      <c r="G181" s="53" t="inlineStr">
        <is>
          <t>Earthquake</t>
        </is>
      </c>
      <c r="H181" s="46" t="n"/>
      <c r="I181" s="61" t="inlineStr">
        <is>
          <t>Water Pulse</t>
        </is>
      </c>
      <c r="J181" s="46" t="n"/>
      <c r="K181" s="51" t="inlineStr">
        <is>
          <t>Leer</t>
        </is>
      </c>
      <c r="L181" s="46" t="n"/>
      <c r="M181" s="63"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
Items: Full Restore / Full Restore</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Smart Trainer</t>
        </is>
      </c>
      <c r="E190" s="51" t="inlineStr">
        <is>
          <t>Roar</t>
        </is>
      </c>
      <c r="F190" s="46" t="n"/>
      <c r="G190" s="50" t="inlineStr">
        <is>
          <t>Torment</t>
        </is>
      </c>
      <c r="H190" s="46" t="n"/>
      <c r="I190" s="59" t="inlineStr">
        <is>
          <t>Leech Seed</t>
        </is>
      </c>
      <c r="J190" s="46" t="n"/>
      <c r="K190" s="61" t="inlineStr">
        <is>
          <t>Surf</t>
        </is>
      </c>
      <c r="L190" s="46" t="n"/>
      <c r="M190" s="60"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2" t="inlineStr">
        <is>
          <t>Rock Slide</t>
        </is>
      </c>
      <c r="N191" s="46" t="n"/>
    </row>
    <row r="192">
      <c r="E192" s="53" t="inlineStr">
        <is>
          <t>Sand Attack</t>
        </is>
      </c>
      <c r="F192" s="46" t="n"/>
      <c r="G192" s="51" t="inlineStr">
        <is>
          <t>Swagger</t>
        </is>
      </c>
      <c r="H192" s="46" t="n"/>
      <c r="I192" s="59" t="inlineStr">
        <is>
          <t>Needle Arm</t>
        </is>
      </c>
      <c r="J192" s="46" t="n"/>
      <c r="K192" s="51" t="inlineStr">
        <is>
          <t>Strength</t>
        </is>
      </c>
      <c r="L192" s="46" t="n"/>
      <c r="M192" s="51" t="inlineStr">
        <is>
          <t>Swords Dance</t>
        </is>
      </c>
      <c r="N192" s="46" t="n"/>
    </row>
    <row r="193">
      <c r="E193" s="50" t="inlineStr">
        <is>
          <t>Crunch</t>
        </is>
      </c>
      <c r="F193" s="46" t="n"/>
      <c r="G193" s="63" t="inlineStr">
        <is>
          <t>Extrasensory</t>
        </is>
      </c>
      <c r="H193" s="46" t="n"/>
      <c r="I193" s="59"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
Items: Full Restore / Full Restore</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Smart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3" t="inlineStr">
        <is>
          <t>Psychic</t>
        </is>
      </c>
      <c r="L203" s="46" t="n"/>
      <c r="M203" s="64" t="inlineStr">
        <is>
          <t>Ice Beam</t>
        </is>
      </c>
      <c r="N203" s="46" t="n"/>
    </row>
    <row r="204">
      <c r="E204" s="51" t="inlineStr">
        <is>
          <t>Curse</t>
        </is>
      </c>
      <c r="F204" s="46" t="n"/>
      <c r="G204" s="58" t="inlineStr">
        <is>
          <t>Will O Wisp</t>
        </is>
      </c>
      <c r="H204" s="46" t="n"/>
      <c r="I204" s="67" t="inlineStr">
        <is>
          <t>Night Shade</t>
        </is>
      </c>
      <c r="J204" s="46" t="n"/>
      <c r="K204" s="52" t="inlineStr">
        <is>
          <t>Thunderbolt</t>
        </is>
      </c>
      <c r="L204" s="46" t="n"/>
      <c r="M204" s="62"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
Items: Full Restore / Full Restore</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Smart Trainer</t>
        </is>
      </c>
      <c r="E214" s="51" t="inlineStr">
        <is>
          <t>Encore</t>
        </is>
      </c>
      <c r="F214" s="46" t="n"/>
      <c r="G214" s="63" t="inlineStr">
        <is>
          <t>Light Screen</t>
        </is>
      </c>
      <c r="H214" s="46" t="n"/>
      <c r="I214" s="51" t="inlineStr">
        <is>
          <t>Attract</t>
        </is>
      </c>
      <c r="J214" s="46" t="n"/>
      <c r="K214" s="67" t="inlineStr">
        <is>
          <t>Shadow Ball</t>
        </is>
      </c>
      <c r="L214" s="46" t="n"/>
      <c r="M214" s="61"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4" t="inlineStr">
        <is>
          <t>Hail</t>
        </is>
      </c>
      <c r="F216" s="46" t="n"/>
      <c r="G216" s="64" t="inlineStr">
        <is>
          <t>Icy Wind</t>
        </is>
      </c>
      <c r="H216" s="46" t="n"/>
      <c r="I216" s="64" t="inlineStr">
        <is>
          <t>Hail</t>
        </is>
      </c>
      <c r="J216" s="46" t="n"/>
      <c r="K216" s="64" t="inlineStr">
        <is>
          <t>Hail</t>
        </is>
      </c>
      <c r="L216" s="46" t="n"/>
      <c r="M216" s="64" t="inlineStr">
        <is>
          <t>Ice Beam</t>
        </is>
      </c>
      <c r="N216" s="46" t="n"/>
    </row>
    <row r="217">
      <c r="E217" s="64" t="inlineStr">
        <is>
          <t>Ice Ball</t>
        </is>
      </c>
      <c r="F217" s="46" t="n"/>
      <c r="G217" s="64" t="inlineStr">
        <is>
          <t>Ice Beam</t>
        </is>
      </c>
      <c r="H217" s="46" t="n"/>
      <c r="I217" s="64" t="inlineStr">
        <is>
          <t>Blizzard</t>
        </is>
      </c>
      <c r="J217" s="46" t="n"/>
      <c r="K217" s="64" t="inlineStr">
        <is>
          <t>Ice Beam</t>
        </is>
      </c>
      <c r="L217" s="46" t="n"/>
      <c r="M217" s="64"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
Items: Full Restore / Full Restore</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Smart Trainer</t>
        </is>
      </c>
      <c r="E226" s="62" t="inlineStr">
        <is>
          <t>Rock Tomb</t>
        </is>
      </c>
      <c r="F226" s="46" t="n"/>
      <c r="G226" s="51" t="inlineStr">
        <is>
          <t>Double Edge</t>
        </is>
      </c>
      <c r="H226" s="46" t="n"/>
      <c r="I226" s="51" t="inlineStr">
        <is>
          <t>Smokescreen</t>
        </is>
      </c>
      <c r="J226" s="46" t="n"/>
      <c r="K226" s="58" t="inlineStr">
        <is>
          <t>Flamethrower</t>
        </is>
      </c>
      <c r="L226" s="46" t="n"/>
      <c r="M226" s="58"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1" t="inlineStr">
        <is>
          <t>Surf</t>
        </is>
      </c>
      <c r="J228" s="46" t="n"/>
      <c r="K228" s="68" t="inlineStr">
        <is>
          <t>Dragon Breath</t>
        </is>
      </c>
      <c r="L228" s="46" t="n"/>
      <c r="M228" s="62" t="inlineStr">
        <is>
          <t>Rock Slide</t>
        </is>
      </c>
      <c r="N228" s="46" t="n"/>
    </row>
    <row r="229">
      <c r="E229" s="51" t="inlineStr">
        <is>
          <t>Double Edge</t>
        </is>
      </c>
      <c r="F229" s="46" t="n"/>
      <c r="G229" s="60"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c r="Q234" s="44" t="inlineStr">
        <is>
          <t>Items: Full Restore / Full Restore / Full Restore / Full Restore</t>
        </is>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Smart Trainer</t>
        </is>
      </c>
      <c r="E238" s="61" t="inlineStr">
        <is>
          <t>Rain Dance</t>
        </is>
      </c>
      <c r="F238" s="46" t="n"/>
      <c r="G238" s="55" t="inlineStr">
        <is>
          <t>Toxic</t>
        </is>
      </c>
      <c r="H238" s="46" t="n"/>
      <c r="I238" s="59"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1" t="inlineStr">
        <is>
          <t>Water Spout</t>
        </is>
      </c>
      <c r="F239" s="46" t="n"/>
      <c r="G239" s="61" t="inlineStr">
        <is>
          <t>Hydro Pump</t>
        </is>
      </c>
      <c r="H239" s="46" t="n"/>
      <c r="I239" s="61" t="inlineStr">
        <is>
          <t>Surf</t>
        </is>
      </c>
      <c r="J239" s="46" t="n"/>
      <c r="K239" s="61" t="inlineStr">
        <is>
          <t>Surf</t>
        </is>
      </c>
      <c r="L239" s="46" t="n"/>
      <c r="M239" s="53" t="inlineStr">
        <is>
          <t>Earthquake</t>
        </is>
      </c>
      <c r="N239" s="46" t="n"/>
      <c r="O239" s="61" t="inlineStr">
        <is>
          <t>Surf</t>
        </is>
      </c>
      <c r="P239" s="46" t="n"/>
    </row>
    <row r="240">
      <c r="E240" s="51" t="inlineStr">
        <is>
          <t>Double Edge</t>
        </is>
      </c>
      <c r="F240" s="46" t="n"/>
      <c r="G240" s="55" t="inlineStr">
        <is>
          <t>Sludge Bomb</t>
        </is>
      </c>
      <c r="H240" s="46" t="n"/>
      <c r="I240" s="59" t="inlineStr">
        <is>
          <t>Leech Seed</t>
        </is>
      </c>
      <c r="J240" s="46" t="n"/>
      <c r="K240" s="63" t="inlineStr">
        <is>
          <t>Amnesia</t>
        </is>
      </c>
      <c r="L240" s="46" t="n"/>
      <c r="M240" s="51" t="inlineStr">
        <is>
          <t>Hyper Beam</t>
        </is>
      </c>
      <c r="N240" s="46" t="n"/>
      <c r="O240" s="64" t="inlineStr">
        <is>
          <t>Ice Beam</t>
        </is>
      </c>
      <c r="P240" s="46" t="n"/>
    </row>
    <row r="241">
      <c r="E241" s="64" t="inlineStr">
        <is>
          <t>Blizzard</t>
        </is>
      </c>
      <c r="F241" s="46" t="n"/>
      <c r="G241" s="64" t="inlineStr">
        <is>
          <t>Ice Beam</t>
        </is>
      </c>
      <c r="H241" s="46" t="n"/>
      <c r="I241" s="51" t="inlineStr">
        <is>
          <t>Double Team</t>
        </is>
      </c>
      <c r="J241" s="46" t="n"/>
      <c r="K241" s="51" t="inlineStr">
        <is>
          <t>Hyper Beam</t>
        </is>
      </c>
      <c r="L241" s="46" t="n"/>
      <c r="M241" s="61"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
Items: Full Restore / Full Restore / Full Restore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Smart Trainer</t>
        </is>
      </c>
      <c r="E250" s="65" t="inlineStr">
        <is>
          <t>Karate Chop</t>
        </is>
      </c>
      <c r="F250" s="46" t="n"/>
      <c r="G250" s="63" t="inlineStr">
        <is>
          <t>Psychic</t>
        </is>
      </c>
      <c r="H250" s="46" t="n"/>
      <c r="I250" s="50" t="inlineStr">
        <is>
          <t>Pursuit</t>
        </is>
      </c>
      <c r="J250" s="46" t="n"/>
      <c r="K250" s="51" t="inlineStr">
        <is>
          <t>Fake Out</t>
        </is>
      </c>
      <c r="L250" s="46" t="n"/>
      <c r="Q250" s="47" t="inlineStr">
        <is>
          <t>Moves</t>
        </is>
      </c>
    </row>
    <row r="251">
      <c r="E251" s="62" t="inlineStr">
        <is>
          <t>Rock Slide</t>
        </is>
      </c>
      <c r="F251" s="46" t="n"/>
      <c r="G251" s="63" t="inlineStr">
        <is>
          <t>Light Screen</t>
        </is>
      </c>
      <c r="H251" s="46" t="n"/>
      <c r="I251" s="65" t="inlineStr">
        <is>
          <t>Counter</t>
        </is>
      </c>
      <c r="J251" s="46" t="n"/>
      <c r="K251" s="65" t="inlineStr">
        <is>
          <t>Focus Punch</t>
        </is>
      </c>
      <c r="L251" s="46" t="n"/>
    </row>
    <row r="252">
      <c r="E252" s="65" t="inlineStr">
        <is>
          <t>Focus Punch</t>
        </is>
      </c>
      <c r="F252" s="46" t="n"/>
      <c r="G252" s="63"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
Items: Full Restore / Full Restore / Full Restore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Smart Trainer</t>
        </is>
      </c>
      <c r="E260" s="65" t="inlineStr">
        <is>
          <t>Karate Chop</t>
        </is>
      </c>
      <c r="F260" s="46" t="n"/>
      <c r="G260" s="63" t="inlineStr">
        <is>
          <t>Psychic</t>
        </is>
      </c>
      <c r="H260" s="46" t="n"/>
      <c r="I260" s="50" t="inlineStr">
        <is>
          <t>Pursuit</t>
        </is>
      </c>
      <c r="J260" s="46" t="n"/>
      <c r="K260" s="51" t="inlineStr">
        <is>
          <t>Fake Out</t>
        </is>
      </c>
      <c r="L260" s="46" t="n"/>
      <c r="Q260" s="47" t="inlineStr">
        <is>
          <t>Moves</t>
        </is>
      </c>
    </row>
    <row r="261">
      <c r="E261" s="62" t="inlineStr">
        <is>
          <t>Rock Slide</t>
        </is>
      </c>
      <c r="F261" s="46" t="n"/>
      <c r="G261" s="63" t="inlineStr">
        <is>
          <t>Light Screen</t>
        </is>
      </c>
      <c r="H261" s="46" t="n"/>
      <c r="I261" s="65" t="inlineStr">
        <is>
          <t>Counter</t>
        </is>
      </c>
      <c r="J261" s="46" t="n"/>
      <c r="K261" s="65" t="inlineStr">
        <is>
          <t>Focus Punch</t>
        </is>
      </c>
      <c r="L261" s="46" t="n"/>
    </row>
    <row r="262">
      <c r="E262" s="65" t="inlineStr">
        <is>
          <t>Focus Punch</t>
        </is>
      </c>
      <c r="F262" s="46" t="n"/>
      <c r="G262" s="63"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
Items: Full Restore / Full Restore / Full Restore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Smart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2" t="inlineStr">
        <is>
          <t>Rock Slide</t>
        </is>
      </c>
      <c r="H271" s="46" t="n"/>
      <c r="I271" s="63" t="inlineStr">
        <is>
          <t>Light Screen</t>
        </is>
      </c>
      <c r="J271" s="46" t="n"/>
      <c r="K271" s="65" t="inlineStr">
        <is>
          <t>Counter</t>
        </is>
      </c>
      <c r="L271" s="46" t="n"/>
      <c r="M271" s="65" t="inlineStr">
        <is>
          <t>Focus Punch</t>
        </is>
      </c>
      <c r="N271" s="46" t="n"/>
    </row>
    <row r="272">
      <c r="E272" s="58" t="inlineStr">
        <is>
          <t>Fire Punch</t>
        </is>
      </c>
      <c r="F272" s="46" t="n"/>
      <c r="G272" s="65" t="inlineStr">
        <is>
          <t>Focus Punch</t>
        </is>
      </c>
      <c r="H272" s="46" t="n"/>
      <c r="I272" s="63" t="inlineStr">
        <is>
          <t>Reflect</t>
        </is>
      </c>
      <c r="J272" s="46" t="n"/>
      <c r="K272" s="51" t="inlineStr">
        <is>
          <t>Protect</t>
        </is>
      </c>
      <c r="L272" s="46" t="n"/>
      <c r="M272" s="51" t="inlineStr">
        <is>
          <t>Belly Drum</t>
        </is>
      </c>
      <c r="N272" s="46" t="n"/>
    </row>
    <row r="273">
      <c r="E273" s="64" t="inlineStr">
        <is>
          <t>Ice Punch</t>
        </is>
      </c>
      <c r="F273" s="46" t="n"/>
      <c r="G273" s="65" t="inlineStr">
        <is>
          <t>Bulk Up</t>
        </is>
      </c>
      <c r="H273" s="46" t="n"/>
      <c r="I273" s="63"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
Items: Full Restore / Full Restore / Full Restore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Smart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2" t="inlineStr">
        <is>
          <t>Rock Slide</t>
        </is>
      </c>
      <c r="J281" s="46" t="n"/>
      <c r="K281" s="63" t="inlineStr">
        <is>
          <t>Light Screen</t>
        </is>
      </c>
      <c r="L281" s="46" t="n"/>
      <c r="M281" s="65" t="inlineStr">
        <is>
          <t>Counter</t>
        </is>
      </c>
      <c r="N281" s="46" t="n"/>
      <c r="O281" s="65" t="inlineStr">
        <is>
          <t>Focus Punch</t>
        </is>
      </c>
      <c r="P281" s="46" t="n"/>
    </row>
    <row r="282">
      <c r="E282" s="53" t="inlineStr">
        <is>
          <t>Earthquake</t>
        </is>
      </c>
      <c r="F282" s="46" t="n"/>
      <c r="G282" s="58" t="inlineStr">
        <is>
          <t>Fire Punch</t>
        </is>
      </c>
      <c r="H282" s="46" t="n"/>
      <c r="I282" s="65" t="inlineStr">
        <is>
          <t>Focus Punch</t>
        </is>
      </c>
      <c r="J282" s="46" t="n"/>
      <c r="K282" s="63" t="inlineStr">
        <is>
          <t>Reflect</t>
        </is>
      </c>
      <c r="L282" s="46" t="n"/>
      <c r="M282" s="51" t="inlineStr">
        <is>
          <t>Protect</t>
        </is>
      </c>
      <c r="N282" s="46" t="n"/>
      <c r="O282" s="51" t="inlineStr">
        <is>
          <t>Belly Drum</t>
        </is>
      </c>
      <c r="P282" s="46" t="n"/>
    </row>
    <row r="283">
      <c r="E283" s="65" t="inlineStr">
        <is>
          <t>Bulk Up</t>
        </is>
      </c>
      <c r="F283" s="46" t="n"/>
      <c r="G283" s="64" t="inlineStr">
        <is>
          <t>Ice Punch</t>
        </is>
      </c>
      <c r="H283" s="46" t="n"/>
      <c r="I283" s="65" t="inlineStr">
        <is>
          <t>Bulk Up</t>
        </is>
      </c>
      <c r="J283" s="46" t="n"/>
      <c r="K283" s="63"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
Items: Full Restore / Full Restore / Full Restore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Smart Trainer</t>
        </is>
      </c>
      <c r="E290" s="58" t="inlineStr">
        <is>
          <t>Overheat</t>
        </is>
      </c>
      <c r="F290" s="46" t="n"/>
      <c r="G290" s="58" t="inlineStr">
        <is>
          <t>Flamethrower</t>
        </is>
      </c>
      <c r="H290" s="46" t="n"/>
      <c r="I290" s="58" t="inlineStr">
        <is>
          <t>Overheat</t>
        </is>
      </c>
      <c r="J290" s="46" t="n"/>
      <c r="K290" s="58" t="inlineStr">
        <is>
          <t>Overheat</t>
        </is>
      </c>
      <c r="L290" s="46" t="n"/>
      <c r="Q290" s="47" t="inlineStr">
        <is>
          <t>Moves</t>
        </is>
      </c>
    </row>
    <row r="291">
      <c r="E291" s="51" t="inlineStr">
        <is>
          <t>Attract</t>
        </is>
      </c>
      <c r="F291" s="46" t="n"/>
      <c r="G291" s="51" t="inlineStr">
        <is>
          <t>Attract</t>
        </is>
      </c>
      <c r="H291" s="46" t="n"/>
      <c r="I291" s="58" t="inlineStr">
        <is>
          <t>Sunny Day</t>
        </is>
      </c>
      <c r="J291" s="46" t="n"/>
      <c r="K291" s="58" t="inlineStr">
        <is>
          <t>Sunny Day</t>
        </is>
      </c>
      <c r="L291" s="46" t="n"/>
    </row>
    <row r="292">
      <c r="E292" s="63" t="inlineStr">
        <is>
          <t>Light Screen</t>
        </is>
      </c>
      <c r="F292" s="46" t="n"/>
      <c r="G292" s="59" t="inlineStr">
        <is>
          <t>Solar Beam</t>
        </is>
      </c>
      <c r="H292" s="46" t="n"/>
      <c r="I292" s="53" t="inlineStr">
        <is>
          <t>Earthquake</t>
        </is>
      </c>
      <c r="J292" s="46" t="n"/>
      <c r="K292" s="51" t="inlineStr">
        <is>
          <t>Explosion</t>
        </is>
      </c>
      <c r="L292" s="46" t="n"/>
    </row>
    <row r="293">
      <c r="E293" s="62" t="inlineStr">
        <is>
          <t>Rock Slide</t>
        </is>
      </c>
      <c r="F293" s="46" t="n"/>
      <c r="G293" s="60"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
Items: Full Restore / Full Restore / Full Restore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Smart Trainer</t>
        </is>
      </c>
      <c r="E300" s="51" t="inlineStr">
        <is>
          <t>Helping Hand</t>
        </is>
      </c>
      <c r="F300" s="46" t="n"/>
      <c r="G300" s="58" t="inlineStr">
        <is>
          <t>Overheat</t>
        </is>
      </c>
      <c r="H300" s="46" t="n"/>
      <c r="I300" s="58" t="inlineStr">
        <is>
          <t>Flamethrower</t>
        </is>
      </c>
      <c r="J300" s="46" t="n"/>
      <c r="K300" s="58" t="inlineStr">
        <is>
          <t>Overheat</t>
        </is>
      </c>
      <c r="L300" s="46" t="n"/>
      <c r="M300" s="58" t="inlineStr">
        <is>
          <t>Overheat</t>
        </is>
      </c>
      <c r="N300" s="46" t="n"/>
      <c r="Q300" s="47" t="inlineStr">
        <is>
          <t>Moves</t>
        </is>
      </c>
    </row>
    <row r="301">
      <c r="E301" s="58" t="inlineStr">
        <is>
          <t>Flamethrower</t>
        </is>
      </c>
      <c r="F301" s="46" t="n"/>
      <c r="G301" s="51" t="inlineStr">
        <is>
          <t>Attract</t>
        </is>
      </c>
      <c r="H301" s="46" t="n"/>
      <c r="I301" s="51" t="inlineStr">
        <is>
          <t>Attract</t>
        </is>
      </c>
      <c r="J301" s="46" t="n"/>
      <c r="K301" s="58" t="inlineStr">
        <is>
          <t>Sunny Day</t>
        </is>
      </c>
      <c r="L301" s="46" t="n"/>
      <c r="M301" s="58" t="inlineStr">
        <is>
          <t>Sunny Day</t>
        </is>
      </c>
      <c r="N301" s="46" t="n"/>
    </row>
    <row r="302">
      <c r="E302" s="51" t="inlineStr">
        <is>
          <t>Roar</t>
        </is>
      </c>
      <c r="F302" s="46" t="n"/>
      <c r="G302" s="63" t="inlineStr">
        <is>
          <t>Light Screen</t>
        </is>
      </c>
      <c r="H302" s="46" t="n"/>
      <c r="I302" s="59" t="inlineStr">
        <is>
          <t>Solar Beam</t>
        </is>
      </c>
      <c r="J302" s="46" t="n"/>
      <c r="K302" s="53" t="inlineStr">
        <is>
          <t>Earthquake</t>
        </is>
      </c>
      <c r="L302" s="46" t="n"/>
      <c r="M302" s="51" t="inlineStr">
        <is>
          <t>Explosion</t>
        </is>
      </c>
      <c r="N302" s="46" t="n"/>
    </row>
    <row r="303">
      <c r="E303" s="58" t="inlineStr">
        <is>
          <t>Sunny Day</t>
        </is>
      </c>
      <c r="F303" s="46" t="n"/>
      <c r="G303" s="62" t="inlineStr">
        <is>
          <t>Rock Slide</t>
        </is>
      </c>
      <c r="H303" s="46" t="n"/>
      <c r="I303" s="60"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
Items: Full Restore / Full Restore / Full Restore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Smart Trainer</t>
        </is>
      </c>
      <c r="E310" s="51" t="inlineStr">
        <is>
          <t>Roar</t>
        </is>
      </c>
      <c r="F310" s="46" t="n"/>
      <c r="G310" s="51" t="inlineStr">
        <is>
          <t>Helping Hand</t>
        </is>
      </c>
      <c r="H310" s="46" t="n"/>
      <c r="I310" s="58" t="inlineStr">
        <is>
          <t>Overheat</t>
        </is>
      </c>
      <c r="J310" s="46" t="n"/>
      <c r="K310" s="58" t="inlineStr">
        <is>
          <t>Flamethrower</t>
        </is>
      </c>
      <c r="L310" s="46" t="n"/>
      <c r="M310" s="58" t="inlineStr">
        <is>
          <t>Overheat</t>
        </is>
      </c>
      <c r="N310" s="46" t="n"/>
      <c r="O310" s="58" t="inlineStr">
        <is>
          <t>Overheat</t>
        </is>
      </c>
      <c r="P310" s="46" t="n"/>
      <c r="Q310" s="47" t="inlineStr">
        <is>
          <t>Moves</t>
        </is>
      </c>
    </row>
    <row r="311">
      <c r="E311" s="59" t="inlineStr">
        <is>
          <t>Solar Beam</t>
        </is>
      </c>
      <c r="F311" s="46" t="n"/>
      <c r="G311" s="58" t="inlineStr">
        <is>
          <t>Flamethrower</t>
        </is>
      </c>
      <c r="H311" s="46" t="n"/>
      <c r="I311" s="51" t="inlineStr">
        <is>
          <t>Attract</t>
        </is>
      </c>
      <c r="J311" s="46" t="n"/>
      <c r="K311" s="51" t="inlineStr">
        <is>
          <t>Attract</t>
        </is>
      </c>
      <c r="L311" s="46" t="n"/>
      <c r="M311" s="58" t="inlineStr">
        <is>
          <t>Sunny Day</t>
        </is>
      </c>
      <c r="N311" s="46" t="n"/>
      <c r="O311" s="58" t="inlineStr">
        <is>
          <t>Sunny Day</t>
        </is>
      </c>
      <c r="P311" s="46" t="n"/>
    </row>
    <row r="312">
      <c r="E312" s="50" t="inlineStr">
        <is>
          <t>Taunt</t>
        </is>
      </c>
      <c r="F312" s="46" t="n"/>
      <c r="G312" s="58" t="inlineStr">
        <is>
          <t>Sunny Day</t>
        </is>
      </c>
      <c r="H312" s="46" t="n"/>
      <c r="I312" s="63" t="inlineStr">
        <is>
          <t>Light Screen</t>
        </is>
      </c>
      <c r="J312" s="46" t="n"/>
      <c r="K312" s="59" t="inlineStr">
        <is>
          <t>Solar Beam</t>
        </is>
      </c>
      <c r="L312" s="46" t="n"/>
      <c r="M312" s="53" t="inlineStr">
        <is>
          <t>Earthquake</t>
        </is>
      </c>
      <c r="N312" s="46" t="n"/>
      <c r="O312" s="51" t="inlineStr">
        <is>
          <t>Explosion</t>
        </is>
      </c>
      <c r="P312" s="46" t="n"/>
    </row>
    <row r="313">
      <c r="E313" s="58" t="inlineStr">
        <is>
          <t>Sunny Day</t>
        </is>
      </c>
      <c r="F313" s="46" t="n"/>
      <c r="G313" s="51" t="inlineStr">
        <is>
          <t>Roar</t>
        </is>
      </c>
      <c r="H313" s="46" t="n"/>
      <c r="I313" s="62" t="inlineStr">
        <is>
          <t>Rock Slide</t>
        </is>
      </c>
      <c r="J313" s="46" t="n"/>
      <c r="K313" s="60"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
Items: Full Restore / Full Restore / Full Restore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Smart Trainer</t>
        </is>
      </c>
      <c r="E320" s="51" t="inlineStr">
        <is>
          <t>Helping Hand</t>
        </is>
      </c>
      <c r="F320" s="46" t="n"/>
      <c r="G320" s="58" t="inlineStr">
        <is>
          <t>Overheat</t>
        </is>
      </c>
      <c r="H320" s="46" t="n"/>
      <c r="I320" s="51" t="inlineStr">
        <is>
          <t>Roar</t>
        </is>
      </c>
      <c r="J320" s="46" t="n"/>
      <c r="K320" s="58" t="inlineStr">
        <is>
          <t>Flamethrower</t>
        </is>
      </c>
      <c r="L320" s="46" t="n"/>
      <c r="M320" s="58" t="inlineStr">
        <is>
          <t>Overheat</t>
        </is>
      </c>
      <c r="N320" s="46" t="n"/>
      <c r="O320" s="58" t="inlineStr">
        <is>
          <t>Overheat</t>
        </is>
      </c>
      <c r="P320" s="46" t="n"/>
      <c r="Q320" s="47" t="inlineStr">
        <is>
          <t>Moves</t>
        </is>
      </c>
    </row>
    <row r="321">
      <c r="E321" s="58" t="inlineStr">
        <is>
          <t>Flamethrower</t>
        </is>
      </c>
      <c r="F321" s="46" t="n"/>
      <c r="G321" s="51" t="inlineStr">
        <is>
          <t>Attract</t>
        </is>
      </c>
      <c r="H321" s="46" t="n"/>
      <c r="I321" s="59" t="inlineStr">
        <is>
          <t>Solar Beam</t>
        </is>
      </c>
      <c r="J321" s="46" t="n"/>
      <c r="K321" s="51" t="inlineStr">
        <is>
          <t>Attract</t>
        </is>
      </c>
      <c r="L321" s="46" t="n"/>
      <c r="M321" s="58" t="inlineStr">
        <is>
          <t>Sunny Day</t>
        </is>
      </c>
      <c r="N321" s="46" t="n"/>
      <c r="O321" s="58" t="inlineStr">
        <is>
          <t>Sunny Day</t>
        </is>
      </c>
      <c r="P321" s="46" t="n"/>
    </row>
    <row r="322">
      <c r="E322" s="58" t="inlineStr">
        <is>
          <t>Sunny Day</t>
        </is>
      </c>
      <c r="F322" s="46" t="n"/>
      <c r="G322" s="63" t="inlineStr">
        <is>
          <t>Light Screen</t>
        </is>
      </c>
      <c r="H322" s="46" t="n"/>
      <c r="I322" s="50" t="inlineStr">
        <is>
          <t>Taunt</t>
        </is>
      </c>
      <c r="J322" s="46" t="n"/>
      <c r="K322" s="59" t="inlineStr">
        <is>
          <t>Solar Beam</t>
        </is>
      </c>
      <c r="L322" s="46" t="n"/>
      <c r="M322" s="53" t="inlineStr">
        <is>
          <t>Earthquake</t>
        </is>
      </c>
      <c r="N322" s="46" t="n"/>
      <c r="O322" s="51" t="inlineStr">
        <is>
          <t>Explosion</t>
        </is>
      </c>
      <c r="P322" s="46" t="n"/>
    </row>
    <row r="323">
      <c r="E323" s="51" t="inlineStr">
        <is>
          <t>Roar</t>
        </is>
      </c>
      <c r="F323" s="46" t="n"/>
      <c r="G323" s="62" t="inlineStr">
        <is>
          <t>Rock Slide</t>
        </is>
      </c>
      <c r="H323" s="46" t="n"/>
      <c r="I323" s="58" t="inlineStr">
        <is>
          <t>Sunny Day</t>
        </is>
      </c>
      <c r="J323" s="46" t="n"/>
      <c r="K323" s="60"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
Items: Full Restore / Full Restore / Full Restore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Smart Trainer</t>
        </is>
      </c>
      <c r="E330" s="63" t="inlineStr">
        <is>
          <t>Hypnosis</t>
        </is>
      </c>
      <c r="F330" s="46" t="n"/>
      <c r="G330" s="61" t="inlineStr">
        <is>
          <t>Rain Dance</t>
        </is>
      </c>
      <c r="H330" s="46" t="n"/>
      <c r="I330" s="61" t="inlineStr">
        <is>
          <t>Water Pulse</t>
        </is>
      </c>
      <c r="J330" s="46" t="n"/>
      <c r="K330" s="63" t="inlineStr">
        <is>
          <t>Rest</t>
        </is>
      </c>
      <c r="L330" s="46" t="n"/>
      <c r="M330" s="61" t="inlineStr">
        <is>
          <t>Water Pulse</t>
        </is>
      </c>
      <c r="N330" s="46" t="n"/>
      <c r="Q330" s="47" t="inlineStr">
        <is>
          <t>Moves</t>
        </is>
      </c>
    </row>
    <row r="331">
      <c r="E331" s="61" t="inlineStr">
        <is>
          <t>Rain Dance</t>
        </is>
      </c>
      <c r="F331" s="46" t="n"/>
      <c r="G331" s="61" t="inlineStr">
        <is>
          <t>Water Pulse</t>
        </is>
      </c>
      <c r="H331" s="46" t="n"/>
      <c r="I331" s="51" t="inlineStr">
        <is>
          <t>Body Slam</t>
        </is>
      </c>
      <c r="J331" s="46" t="n"/>
      <c r="K331" s="61"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4" t="inlineStr">
        <is>
          <t>Ice Beam</t>
        </is>
      </c>
      <c r="N332" s="46" t="n"/>
    </row>
    <row r="333">
      <c r="E333" s="61" t="inlineStr">
        <is>
          <t>Hydro Pump</t>
        </is>
      </c>
      <c r="F333" s="46" t="n"/>
      <c r="G333" s="53" t="inlineStr">
        <is>
          <t>Fissure</t>
        </is>
      </c>
      <c r="H333" s="46" t="n"/>
      <c r="I333" s="64" t="inlineStr">
        <is>
          <t>Ice Beam</t>
        </is>
      </c>
      <c r="J333" s="46" t="n"/>
      <c r="K333" s="51" t="inlineStr">
        <is>
          <t>Double Team</t>
        </is>
      </c>
      <c r="L333" s="46" t="n"/>
      <c r="M333" s="63"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
Items: Full Restore / Full Restore / Full Restore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Smart Trainer</t>
        </is>
      </c>
      <c r="E340" s="63" t="inlineStr">
        <is>
          <t>Hypnosis</t>
        </is>
      </c>
      <c r="F340" s="46" t="n"/>
      <c r="G340" s="61" t="inlineStr">
        <is>
          <t>Rain Dance</t>
        </is>
      </c>
      <c r="H340" s="46" t="n"/>
      <c r="I340" s="61" t="inlineStr">
        <is>
          <t>Water Pulse</t>
        </is>
      </c>
      <c r="J340" s="46" t="n"/>
      <c r="K340" s="63" t="inlineStr">
        <is>
          <t>Rest</t>
        </is>
      </c>
      <c r="L340" s="46" t="n"/>
      <c r="M340" s="61" t="inlineStr">
        <is>
          <t>Water Pulse</t>
        </is>
      </c>
      <c r="N340" s="46" t="n"/>
      <c r="Q340" s="47" t="inlineStr">
        <is>
          <t>Moves</t>
        </is>
      </c>
    </row>
    <row r="341">
      <c r="E341" s="61" t="inlineStr">
        <is>
          <t>Rain Dance</t>
        </is>
      </c>
      <c r="F341" s="46" t="n"/>
      <c r="G341" s="61"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4" t="inlineStr">
        <is>
          <t>Ice Beam</t>
        </is>
      </c>
      <c r="N342" s="46" t="n"/>
    </row>
    <row r="343">
      <c r="E343" s="61" t="inlineStr">
        <is>
          <t>Hydro Pump</t>
        </is>
      </c>
      <c r="F343" s="46" t="n"/>
      <c r="G343" s="53" t="inlineStr">
        <is>
          <t>Fissure</t>
        </is>
      </c>
      <c r="H343" s="46" t="n"/>
      <c r="I343" s="64" t="inlineStr">
        <is>
          <t>Ice Beam</t>
        </is>
      </c>
      <c r="J343" s="46" t="n"/>
      <c r="K343" s="51" t="inlineStr">
        <is>
          <t>Double Team</t>
        </is>
      </c>
      <c r="L343" s="46" t="n"/>
      <c r="M343" s="63"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
Items: Full Restore / Full Restore / Full Restore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Smart Trainer</t>
        </is>
      </c>
      <c r="E350" s="61" t="inlineStr">
        <is>
          <t>Hydro Pump</t>
        </is>
      </c>
      <c r="F350" s="46" t="n"/>
      <c r="G350" s="61" t="inlineStr">
        <is>
          <t>Rain Dance</t>
        </is>
      </c>
      <c r="H350" s="46" t="n"/>
      <c r="I350" s="63" t="inlineStr">
        <is>
          <t>Hypnosis</t>
        </is>
      </c>
      <c r="J350" s="46" t="n"/>
      <c r="K350" s="61" t="inlineStr">
        <is>
          <t>Water Pulse</t>
        </is>
      </c>
      <c r="L350" s="46" t="n"/>
      <c r="M350" s="63" t="inlineStr">
        <is>
          <t>Rest</t>
        </is>
      </c>
      <c r="N350" s="46" t="n"/>
      <c r="O350" s="61" t="inlineStr">
        <is>
          <t>Water Pulse</t>
        </is>
      </c>
      <c r="P350" s="46" t="n"/>
      <c r="Q350" s="47" t="inlineStr">
        <is>
          <t>Moves</t>
        </is>
      </c>
    </row>
    <row r="351">
      <c r="E351" s="51" t="inlineStr">
        <is>
          <t>Perish Song</t>
        </is>
      </c>
      <c r="F351" s="46" t="n"/>
      <c r="G351" s="61" t="inlineStr">
        <is>
          <t>Water Pulse</t>
        </is>
      </c>
      <c r="H351" s="46" t="n"/>
      <c r="I351" s="61" t="inlineStr">
        <is>
          <t>Rain Dance</t>
        </is>
      </c>
      <c r="J351" s="46" t="n"/>
      <c r="K351" s="51" t="inlineStr">
        <is>
          <t>Body Slam</t>
        </is>
      </c>
      <c r="L351" s="46" t="n"/>
      <c r="M351" s="51" t="inlineStr">
        <is>
          <t>Guillotine</t>
        </is>
      </c>
      <c r="N351" s="46" t="n"/>
      <c r="O351" s="51" t="inlineStr">
        <is>
          <t>Double Team</t>
        </is>
      </c>
      <c r="P351" s="46" t="n"/>
    </row>
    <row r="352">
      <c r="E352" s="64"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4" t="inlineStr">
        <is>
          <t>Ice Beam</t>
        </is>
      </c>
      <c r="P352" s="46" t="n"/>
    </row>
    <row r="353">
      <c r="E353" s="67" t="inlineStr">
        <is>
          <t>Confuse Ray</t>
        </is>
      </c>
      <c r="F353" s="46" t="n"/>
      <c r="G353" s="53" t="inlineStr">
        <is>
          <t>Fissure</t>
        </is>
      </c>
      <c r="H353" s="46" t="n"/>
      <c r="I353" s="61" t="inlineStr">
        <is>
          <t>Hydro Pump</t>
        </is>
      </c>
      <c r="J353" s="46" t="n"/>
      <c r="K353" s="64" t="inlineStr">
        <is>
          <t>Ice Beam</t>
        </is>
      </c>
      <c r="L353" s="46" t="n"/>
      <c r="M353" s="51" t="inlineStr">
        <is>
          <t>Double Team</t>
        </is>
      </c>
      <c r="N353" s="46" t="n"/>
      <c r="O353" s="63"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
Items: Full Restore / Full Restore / Full Restore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Smart Trainer</t>
        </is>
      </c>
      <c r="E360" s="61" t="inlineStr">
        <is>
          <t>Hydro Pump</t>
        </is>
      </c>
      <c r="F360" s="46" t="n"/>
      <c r="G360" s="61" t="inlineStr">
        <is>
          <t>Rain Dance</t>
        </is>
      </c>
      <c r="H360" s="46" t="n"/>
      <c r="I360" s="63" t="inlineStr">
        <is>
          <t>Hypnosis</t>
        </is>
      </c>
      <c r="J360" s="46" t="n"/>
      <c r="K360" s="61" t="inlineStr">
        <is>
          <t>Water Pulse</t>
        </is>
      </c>
      <c r="L360" s="46" t="n"/>
      <c r="M360" s="63" t="inlineStr">
        <is>
          <t>Rest</t>
        </is>
      </c>
      <c r="N360" s="46" t="n"/>
      <c r="O360" s="61" t="inlineStr">
        <is>
          <t>Water Pulse</t>
        </is>
      </c>
      <c r="P360" s="46" t="n"/>
      <c r="Q360" s="47" t="inlineStr">
        <is>
          <t>Moves</t>
        </is>
      </c>
    </row>
    <row r="361">
      <c r="E361" s="51" t="inlineStr">
        <is>
          <t>Perish Song</t>
        </is>
      </c>
      <c r="F361" s="46" t="n"/>
      <c r="G361" s="61" t="inlineStr">
        <is>
          <t>Water Pulse</t>
        </is>
      </c>
      <c r="H361" s="46" t="n"/>
      <c r="I361" s="61" t="inlineStr">
        <is>
          <t>Rain Dance</t>
        </is>
      </c>
      <c r="J361" s="46" t="n"/>
      <c r="K361" s="51" t="inlineStr">
        <is>
          <t>Body Slam</t>
        </is>
      </c>
      <c r="L361" s="46" t="n"/>
      <c r="M361" s="51" t="inlineStr">
        <is>
          <t>Guillotine</t>
        </is>
      </c>
      <c r="N361" s="46" t="n"/>
      <c r="O361" s="51" t="inlineStr">
        <is>
          <t>Double Team</t>
        </is>
      </c>
      <c r="P361" s="46" t="n"/>
    </row>
    <row r="362">
      <c r="E362" s="64" t="inlineStr">
        <is>
          <t>Ice Beam</t>
        </is>
      </c>
      <c r="F362" s="46" t="n"/>
      <c r="G362" s="51" t="inlineStr">
        <is>
          <t>Double Team</t>
        </is>
      </c>
      <c r="H362" s="46" t="n"/>
      <c r="I362" s="61" t="inlineStr">
        <is>
          <t>Hydro Pump</t>
        </is>
      </c>
      <c r="J362" s="46" t="n"/>
      <c r="K362" s="51" t="inlineStr">
        <is>
          <t>Protect</t>
        </is>
      </c>
      <c r="L362" s="46" t="n"/>
      <c r="M362" s="50" t="inlineStr">
        <is>
          <t>Taunt</t>
        </is>
      </c>
      <c r="N362" s="46" t="n"/>
      <c r="O362" s="64" t="inlineStr">
        <is>
          <t>Ice Beam</t>
        </is>
      </c>
      <c r="P362" s="46" t="n"/>
    </row>
    <row r="363">
      <c r="E363" s="67" t="inlineStr">
        <is>
          <t>Confuse Ray</t>
        </is>
      </c>
      <c r="F363" s="46" t="n"/>
      <c r="G363" s="53" t="inlineStr">
        <is>
          <t>Fissure</t>
        </is>
      </c>
      <c r="H363" s="46" t="n"/>
      <c r="I363" s="51" t="inlineStr">
        <is>
          <t>Perish Song</t>
        </is>
      </c>
      <c r="J363" s="46" t="n"/>
      <c r="K363" s="64" t="inlineStr">
        <is>
          <t>Sheer Cold</t>
        </is>
      </c>
      <c r="L363" s="46" t="n"/>
      <c r="M363" s="51" t="inlineStr">
        <is>
          <t>Double Team</t>
        </is>
      </c>
      <c r="N363" s="46" t="n"/>
      <c r="O363" s="63"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
Items: Full Restore / Full Restore / Full Restore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Smart Trainer</t>
        </is>
      </c>
      <c r="E370" s="63" t="inlineStr">
        <is>
          <t>Light Screen</t>
        </is>
      </c>
      <c r="F370" s="46" t="n"/>
      <c r="G370" s="64"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3" t="inlineStr">
        <is>
          <t>Skill Swap</t>
        </is>
      </c>
      <c r="J371" s="46" t="n"/>
      <c r="K371" s="58" t="inlineStr">
        <is>
          <t>Flamethrower</t>
        </is>
      </c>
      <c r="L371" s="46" t="n"/>
    </row>
    <row r="372">
      <c r="E372" s="63"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8" t="inlineStr">
        <is>
          <t>Fire Blast</t>
        </is>
      </c>
      <c r="H373" s="46" t="n"/>
      <c r="I373" s="63"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
Items: Full Restore / Full Restore / Full Restore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Smart Trainer</t>
        </is>
      </c>
      <c r="E380" s="64" t="inlineStr">
        <is>
          <t>Blizzard</t>
        </is>
      </c>
      <c r="F380" s="46" t="n"/>
      <c r="G380" s="63"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3" t="inlineStr">
        <is>
          <t>Skill Swap</t>
        </is>
      </c>
      <c r="L381" s="46" t="n"/>
      <c r="M381" s="58" t="inlineStr">
        <is>
          <t>Flamethrower</t>
        </is>
      </c>
      <c r="N381" s="46" t="n"/>
    </row>
    <row r="382">
      <c r="E382" s="51" t="inlineStr">
        <is>
          <t>Double Edge</t>
        </is>
      </c>
      <c r="F382" s="46" t="n"/>
      <c r="G382" s="63" t="inlineStr">
        <is>
          <t>Skill Swap</t>
        </is>
      </c>
      <c r="H382" s="46" t="n"/>
      <c r="I382" s="51" t="inlineStr">
        <is>
          <t>Endure</t>
        </is>
      </c>
      <c r="J382" s="46" t="n"/>
      <c r="K382" s="51" t="inlineStr">
        <is>
          <t>Facade</t>
        </is>
      </c>
      <c r="L382" s="46" t="n"/>
      <c r="M382" s="52" t="inlineStr">
        <is>
          <t>Thunderbolt</t>
        </is>
      </c>
      <c r="N382" s="46" t="n"/>
    </row>
    <row r="383">
      <c r="E383" s="58" t="inlineStr">
        <is>
          <t>Fire Blast</t>
        </is>
      </c>
      <c r="F383" s="46" t="n"/>
      <c r="G383" s="65" t="inlineStr">
        <is>
          <t>Focus Punch</t>
        </is>
      </c>
      <c r="H383" s="46" t="n"/>
      <c r="I383" s="65" t="inlineStr">
        <is>
          <t>Reversal</t>
        </is>
      </c>
      <c r="J383" s="46" t="n"/>
      <c r="K383" s="63"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
Items: Full Restore / Full Restore / Full Restore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Smart Trainer</t>
        </is>
      </c>
      <c r="E390" s="64" t="inlineStr">
        <is>
          <t>Blizzard</t>
        </is>
      </c>
      <c r="F390" s="46" t="n"/>
      <c r="G390" s="63"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3" t="inlineStr">
        <is>
          <t>Skill Swap</t>
        </is>
      </c>
      <c r="L391" s="46" t="n"/>
      <c r="M391" s="58" t="inlineStr">
        <is>
          <t>Flamethrower</t>
        </is>
      </c>
      <c r="N391" s="46" t="n"/>
    </row>
    <row r="392">
      <c r="E392" s="51" t="inlineStr">
        <is>
          <t>Double Edge</t>
        </is>
      </c>
      <c r="F392" s="46" t="n"/>
      <c r="G392" s="63" t="inlineStr">
        <is>
          <t>Skill Swap</t>
        </is>
      </c>
      <c r="H392" s="46" t="n"/>
      <c r="I392" s="51" t="inlineStr">
        <is>
          <t>Endure</t>
        </is>
      </c>
      <c r="J392" s="46" t="n"/>
      <c r="K392" s="51" t="inlineStr">
        <is>
          <t>Facade</t>
        </is>
      </c>
      <c r="L392" s="46" t="n"/>
      <c r="M392" s="52" t="inlineStr">
        <is>
          <t>Thunderbolt</t>
        </is>
      </c>
      <c r="N392" s="46" t="n"/>
    </row>
    <row r="393">
      <c r="E393" s="58" t="inlineStr">
        <is>
          <t>Fire Blast</t>
        </is>
      </c>
      <c r="F393" s="46" t="n"/>
      <c r="G393" s="65" t="inlineStr">
        <is>
          <t>Focus Punch</t>
        </is>
      </c>
      <c r="H393" s="46" t="n"/>
      <c r="I393" s="65" t="inlineStr">
        <is>
          <t>Reversal</t>
        </is>
      </c>
      <c r="J393" s="46" t="n"/>
      <c r="K393" s="63"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
Items: Full Restore / Full Restore / Full Restore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Smart Trainer</t>
        </is>
      </c>
      <c r="E400" s="64"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3" t="inlineStr">
        <is>
          <t>Skill Swap</t>
        </is>
      </c>
      <c r="N401" s="46" t="n"/>
      <c r="O401" s="58" t="inlineStr">
        <is>
          <t>Flamethrower</t>
        </is>
      </c>
      <c r="P401" s="46" t="n"/>
    </row>
    <row r="402">
      <c r="E402" s="51" t="inlineStr">
        <is>
          <t>Double Edge</t>
        </is>
      </c>
      <c r="F402" s="46" t="n"/>
      <c r="G402" s="63" t="inlineStr">
        <is>
          <t>Skill Swap</t>
        </is>
      </c>
      <c r="H402" s="46" t="n"/>
      <c r="I402" s="51" t="inlineStr">
        <is>
          <t>Endure</t>
        </is>
      </c>
      <c r="J402" s="46" t="n"/>
      <c r="K402" s="58" t="inlineStr">
        <is>
          <t>Fire Blast</t>
        </is>
      </c>
      <c r="L402" s="46" t="n"/>
      <c r="M402" s="51" t="inlineStr">
        <is>
          <t>Facade</t>
        </is>
      </c>
      <c r="N402" s="46" t="n"/>
      <c r="O402" s="52" t="inlineStr">
        <is>
          <t>Thunderbolt</t>
        </is>
      </c>
      <c r="P402" s="46" t="n"/>
    </row>
    <row r="403">
      <c r="E403" s="58" t="inlineStr">
        <is>
          <t>Fire Blast</t>
        </is>
      </c>
      <c r="F403" s="46" t="n"/>
      <c r="G403" s="65" t="inlineStr">
        <is>
          <t>Focus Punch</t>
        </is>
      </c>
      <c r="H403" s="46" t="n"/>
      <c r="I403" s="65" t="inlineStr">
        <is>
          <t>Reversal</t>
        </is>
      </c>
      <c r="J403" s="46" t="n"/>
      <c r="K403" s="53" t="inlineStr">
        <is>
          <t>Earthquake</t>
        </is>
      </c>
      <c r="L403" s="46" t="n"/>
      <c r="M403" s="63"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
Items: Full Restore / Full Restore / Full Restore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Smart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2" t="inlineStr">
        <is>
          <t>Rollout</t>
        </is>
      </c>
      <c r="F411" s="46" t="n"/>
      <c r="G411" s="64" t="inlineStr">
        <is>
          <t>Ice Beam</t>
        </is>
      </c>
      <c r="H411" s="46" t="n"/>
      <c r="I411" s="51" t="inlineStr">
        <is>
          <t>Explosion</t>
        </is>
      </c>
      <c r="J411" s="46" t="n"/>
      <c r="K411" s="51" t="inlineStr">
        <is>
          <t>Explosion</t>
        </is>
      </c>
      <c r="L411" s="46" t="n"/>
    </row>
    <row r="412">
      <c r="E412" s="53" t="inlineStr">
        <is>
          <t>Magnitude</t>
        </is>
      </c>
      <c r="F412" s="46" t="n"/>
      <c r="G412" s="61" t="inlineStr">
        <is>
          <t>Surf</t>
        </is>
      </c>
      <c r="H412" s="46" t="n"/>
      <c r="I412" s="51" t="inlineStr">
        <is>
          <t>Roar</t>
        </is>
      </c>
      <c r="J412" s="46" t="n"/>
      <c r="K412" s="51" t="inlineStr">
        <is>
          <t>Protect</t>
        </is>
      </c>
      <c r="L412" s="46" t="n"/>
    </row>
    <row r="413">
      <c r="E413" s="51" t="inlineStr">
        <is>
          <t>Explosion</t>
        </is>
      </c>
      <c r="F413" s="46" t="n"/>
      <c r="G413" s="62" t="inlineStr">
        <is>
          <t>Rock Slide</t>
        </is>
      </c>
      <c r="H413" s="46" t="n"/>
      <c r="I413" s="62" t="inlineStr">
        <is>
          <t>Rock Slide</t>
        </is>
      </c>
      <c r="J413" s="46" t="n"/>
      <c r="K413" s="62"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
Items: Full Restore / Full Restore / Full Restore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Smart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4" t="inlineStr">
        <is>
          <t>Ice Beam</t>
        </is>
      </c>
      <c r="F421" s="46" t="n"/>
      <c r="G421" s="62" t="inlineStr">
        <is>
          <t>Rollout</t>
        </is>
      </c>
      <c r="H421" s="46" t="n"/>
      <c r="I421" s="64" t="inlineStr">
        <is>
          <t>Ice Beam</t>
        </is>
      </c>
      <c r="J421" s="46" t="n"/>
      <c r="K421" s="51" t="inlineStr">
        <is>
          <t>Explosion</t>
        </is>
      </c>
      <c r="L421" s="46" t="n"/>
      <c r="M421" s="51" t="inlineStr">
        <is>
          <t>Explosion</t>
        </is>
      </c>
      <c r="N421" s="46" t="n"/>
    </row>
    <row r="422">
      <c r="E422" s="62" t="inlineStr">
        <is>
          <t>Rock Slide</t>
        </is>
      </c>
      <c r="F422" s="46" t="n"/>
      <c r="G422" s="53" t="inlineStr">
        <is>
          <t>Magnitude</t>
        </is>
      </c>
      <c r="H422" s="46" t="n"/>
      <c r="I422" s="61" t="inlineStr">
        <is>
          <t>Surf</t>
        </is>
      </c>
      <c r="J422" s="46" t="n"/>
      <c r="K422" s="51" t="inlineStr">
        <is>
          <t>Roar</t>
        </is>
      </c>
      <c r="L422" s="46" t="n"/>
      <c r="M422" s="51" t="inlineStr">
        <is>
          <t>Protect</t>
        </is>
      </c>
      <c r="N422" s="46" t="n"/>
    </row>
    <row r="423">
      <c r="E423" s="61" t="inlineStr">
        <is>
          <t>Surf</t>
        </is>
      </c>
      <c r="F423" s="46" t="n"/>
      <c r="G423" s="51" t="inlineStr">
        <is>
          <t>Explosion</t>
        </is>
      </c>
      <c r="H423" s="46" t="n"/>
      <c r="I423" s="62" t="inlineStr">
        <is>
          <t>Rock Slide</t>
        </is>
      </c>
      <c r="J423" s="46" t="n"/>
      <c r="K423" s="62" t="inlineStr">
        <is>
          <t>Rock Slide</t>
        </is>
      </c>
      <c r="L423" s="46" t="n"/>
      <c r="M423" s="62"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
Items: Full Restore / Full Restore / Full Restore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Smart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4" t="inlineStr">
        <is>
          <t>Ice Beam</t>
        </is>
      </c>
      <c r="F431" s="46" t="n"/>
      <c r="G431" s="62" t="inlineStr">
        <is>
          <t>Rollout</t>
        </is>
      </c>
      <c r="H431" s="46" t="n"/>
      <c r="I431" s="64" t="inlineStr">
        <is>
          <t>Ice Beam</t>
        </is>
      </c>
      <c r="J431" s="46" t="n"/>
      <c r="K431" s="51" t="inlineStr">
        <is>
          <t>Explosion</t>
        </is>
      </c>
      <c r="L431" s="46" t="n"/>
      <c r="M431" s="51" t="inlineStr">
        <is>
          <t>Explosion</t>
        </is>
      </c>
      <c r="N431" s="46" t="n"/>
    </row>
    <row r="432">
      <c r="E432" s="62" t="inlineStr">
        <is>
          <t>Rock Slide</t>
        </is>
      </c>
      <c r="F432" s="46" t="n"/>
      <c r="G432" s="53" t="inlineStr">
        <is>
          <t>Earthquake</t>
        </is>
      </c>
      <c r="H432" s="46" t="n"/>
      <c r="I432" s="61" t="inlineStr">
        <is>
          <t>Surf</t>
        </is>
      </c>
      <c r="J432" s="46" t="n"/>
      <c r="K432" s="51" t="inlineStr">
        <is>
          <t>Roar</t>
        </is>
      </c>
      <c r="L432" s="46" t="n"/>
      <c r="M432" s="51" t="inlineStr">
        <is>
          <t>Protect</t>
        </is>
      </c>
      <c r="N432" s="46" t="n"/>
    </row>
    <row r="433">
      <c r="E433" s="61" t="inlineStr">
        <is>
          <t>Surf</t>
        </is>
      </c>
      <c r="F433" s="46" t="n"/>
      <c r="G433" s="51" t="inlineStr">
        <is>
          <t>Explosion</t>
        </is>
      </c>
      <c r="H433" s="46" t="n"/>
      <c r="I433" s="62" t="inlineStr">
        <is>
          <t>Rock Slide</t>
        </is>
      </c>
      <c r="J433" s="46" t="n"/>
      <c r="K433" s="62" t="inlineStr">
        <is>
          <t>Rock Slide</t>
        </is>
      </c>
      <c r="L433" s="46" t="n"/>
      <c r="M433" s="62"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
Items: Full Restore / Full Restore / Full Restore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Smart Trainer</t>
        </is>
      </c>
      <c r="E440" s="62"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2" t="inlineStr">
        <is>
          <t>Rollout</t>
        </is>
      </c>
      <c r="H441" s="46" t="n"/>
      <c r="I441" s="64" t="inlineStr">
        <is>
          <t>Ice Beam</t>
        </is>
      </c>
      <c r="J441" s="46" t="n"/>
      <c r="K441" s="64"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2" t="inlineStr">
        <is>
          <t>Rock Slide</t>
        </is>
      </c>
      <c r="J442" s="46" t="n"/>
      <c r="K442" s="61"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1" t="inlineStr">
        <is>
          <t>Surf</t>
        </is>
      </c>
      <c r="J443" s="46" t="n"/>
      <c r="K443" s="62" t="inlineStr">
        <is>
          <t>Rock Slide</t>
        </is>
      </c>
      <c r="L443" s="46" t="n"/>
      <c r="M443" s="62" t="inlineStr">
        <is>
          <t>Rock Slide</t>
        </is>
      </c>
      <c r="N443" s="46" t="n"/>
      <c r="O443" s="62"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
Items: Full Restore / Full Restore / Full Restore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Smart Trainer</t>
        </is>
      </c>
      <c r="E450" s="51" t="inlineStr">
        <is>
          <t>Yawn</t>
        </is>
      </c>
      <c r="F450" s="46" t="n"/>
      <c r="G450" s="53" t="inlineStr">
        <is>
          <t>Earthquake</t>
        </is>
      </c>
      <c r="H450" s="46" t="n"/>
      <c r="I450" s="63" t="inlineStr">
        <is>
          <t>Psychic</t>
        </is>
      </c>
      <c r="J450" s="46" t="n"/>
      <c r="K450" s="53" t="inlineStr">
        <is>
          <t>Earthquake</t>
        </is>
      </c>
      <c r="L450" s="46" t="n"/>
      <c r="M450" s="58" t="inlineStr">
        <is>
          <t>Sunny Day</t>
        </is>
      </c>
      <c r="N450" s="46" t="n"/>
      <c r="Q450" s="47" t="inlineStr">
        <is>
          <t>Moves</t>
        </is>
      </c>
    </row>
    <row r="451">
      <c r="E451" s="63" t="inlineStr">
        <is>
          <t>Psychic</t>
        </is>
      </c>
      <c r="F451" s="46" t="n"/>
      <c r="G451" s="62" t="inlineStr">
        <is>
          <t>Ancient Power</t>
        </is>
      </c>
      <c r="H451" s="46" t="n"/>
      <c r="I451" s="63" t="inlineStr">
        <is>
          <t>Rest</t>
        </is>
      </c>
      <c r="J451" s="46" t="n"/>
      <c r="K451" s="63" t="inlineStr">
        <is>
          <t>Psychic</t>
        </is>
      </c>
      <c r="L451" s="46" t="n"/>
      <c r="M451" s="59" t="inlineStr">
        <is>
          <t>Solar Beam</t>
        </is>
      </c>
      <c r="N451" s="46" t="n"/>
    </row>
    <row r="452">
      <c r="E452" s="63" t="inlineStr">
        <is>
          <t>Calm Mind</t>
        </is>
      </c>
      <c r="F452" s="46" t="n"/>
      <c r="G452" s="63" t="inlineStr">
        <is>
          <t>Psychic</t>
        </is>
      </c>
      <c r="H452" s="46" t="n"/>
      <c r="I452" s="67" t="inlineStr">
        <is>
          <t>Confuse Ray</t>
        </is>
      </c>
      <c r="J452" s="46" t="n"/>
      <c r="K452" s="63" t="inlineStr">
        <is>
          <t>Rest</t>
        </is>
      </c>
      <c r="L452" s="46" t="n"/>
      <c r="M452" s="63" t="inlineStr">
        <is>
          <t>Psychic</t>
        </is>
      </c>
      <c r="N452" s="46" t="n"/>
    </row>
    <row r="453">
      <c r="E453" s="51" t="inlineStr">
        <is>
          <t>Protect</t>
        </is>
      </c>
      <c r="F453" s="46" t="n"/>
      <c r="G453" s="63" t="inlineStr">
        <is>
          <t>Light Screen</t>
        </is>
      </c>
      <c r="H453" s="46" t="n"/>
      <c r="I453" s="63" t="inlineStr">
        <is>
          <t>Calm Mind</t>
        </is>
      </c>
      <c r="J453" s="46" t="n"/>
      <c r="K453" s="63" t="inlineStr">
        <is>
          <t>Calm Mind</t>
        </is>
      </c>
      <c r="L453" s="46" t="n"/>
      <c r="M453" s="58"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
Items: Full Restore / Full Restore / Full Restore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Smart Trainer</t>
        </is>
      </c>
      <c r="E460" s="63" t="inlineStr">
        <is>
          <t>Hypnosis</t>
        </is>
      </c>
      <c r="F460" s="46" t="n"/>
      <c r="G460" s="51" t="inlineStr">
        <is>
          <t>Yawn</t>
        </is>
      </c>
      <c r="H460" s="46" t="n"/>
      <c r="I460" s="53" t="inlineStr">
        <is>
          <t>Earthquake</t>
        </is>
      </c>
      <c r="J460" s="46" t="n"/>
      <c r="K460" s="63" t="inlineStr">
        <is>
          <t>Psychic</t>
        </is>
      </c>
      <c r="L460" s="46" t="n"/>
      <c r="M460" s="53" t="inlineStr">
        <is>
          <t>Earthquake</t>
        </is>
      </c>
      <c r="N460" s="46" t="n"/>
      <c r="O460" s="58" t="inlineStr">
        <is>
          <t>Sunny Day</t>
        </is>
      </c>
      <c r="P460" s="46" t="n"/>
      <c r="Q460" s="47" t="inlineStr">
        <is>
          <t>Moves</t>
        </is>
      </c>
    </row>
    <row r="461">
      <c r="E461" s="63" t="inlineStr">
        <is>
          <t>Dream Eater</t>
        </is>
      </c>
      <c r="F461" s="46" t="n"/>
      <c r="G461" s="63" t="inlineStr">
        <is>
          <t>Psychic</t>
        </is>
      </c>
      <c r="H461" s="46" t="n"/>
      <c r="I461" s="51" t="inlineStr">
        <is>
          <t>Explosion</t>
        </is>
      </c>
      <c r="J461" s="46" t="n"/>
      <c r="K461" s="63" t="inlineStr">
        <is>
          <t>Rest</t>
        </is>
      </c>
      <c r="L461" s="46" t="n"/>
      <c r="M461" s="63" t="inlineStr">
        <is>
          <t>Psychic</t>
        </is>
      </c>
      <c r="N461" s="46" t="n"/>
      <c r="O461" s="59" t="inlineStr">
        <is>
          <t>Solar Beam</t>
        </is>
      </c>
      <c r="P461" s="46" t="n"/>
    </row>
    <row r="462">
      <c r="E462" s="51" t="inlineStr">
        <is>
          <t>Headbutt</t>
        </is>
      </c>
      <c r="F462" s="46" t="n"/>
      <c r="G462" s="63" t="inlineStr">
        <is>
          <t>Calm Mind</t>
        </is>
      </c>
      <c r="H462" s="46" t="n"/>
      <c r="I462" s="63" t="inlineStr">
        <is>
          <t>Psychic</t>
        </is>
      </c>
      <c r="J462" s="46" t="n"/>
      <c r="K462" s="67" t="inlineStr">
        <is>
          <t>Confuse Ray</t>
        </is>
      </c>
      <c r="L462" s="46" t="n"/>
      <c r="M462" s="63" t="inlineStr">
        <is>
          <t>Rest</t>
        </is>
      </c>
      <c r="N462" s="46" t="n"/>
      <c r="O462" s="63" t="inlineStr">
        <is>
          <t>Psychic</t>
        </is>
      </c>
      <c r="P462" s="46" t="n"/>
    </row>
    <row r="463">
      <c r="E463" s="51" t="inlineStr">
        <is>
          <t>Protect</t>
        </is>
      </c>
      <c r="F463" s="46" t="n"/>
      <c r="G463" s="51" t="inlineStr">
        <is>
          <t>Protect</t>
        </is>
      </c>
      <c r="H463" s="46" t="n"/>
      <c r="I463" s="63" t="inlineStr">
        <is>
          <t>Light Screen</t>
        </is>
      </c>
      <c r="J463" s="46" t="n"/>
      <c r="K463" s="63" t="inlineStr">
        <is>
          <t>Calm Mind</t>
        </is>
      </c>
      <c r="L463" s="46" t="n"/>
      <c r="M463" s="63" t="inlineStr">
        <is>
          <t>Calm Mind</t>
        </is>
      </c>
      <c r="N463" s="46" t="n"/>
      <c r="O463" s="58"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
Items: Full Restore / Full Restore / Full Restore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Smart Trainer</t>
        </is>
      </c>
      <c r="E470" s="63" t="inlineStr">
        <is>
          <t>Hypnosis</t>
        </is>
      </c>
      <c r="F470" s="46" t="n"/>
      <c r="G470" s="53" t="inlineStr">
        <is>
          <t>Earthquake</t>
        </is>
      </c>
      <c r="H470" s="46" t="n"/>
      <c r="I470" s="51" t="inlineStr">
        <is>
          <t>Yawn</t>
        </is>
      </c>
      <c r="J470" s="46" t="n"/>
      <c r="K470" s="63" t="inlineStr">
        <is>
          <t>Psychic</t>
        </is>
      </c>
      <c r="L470" s="46" t="n"/>
      <c r="M470" s="53" t="inlineStr">
        <is>
          <t>Earthquake</t>
        </is>
      </c>
      <c r="N470" s="46" t="n"/>
      <c r="O470" s="58" t="inlineStr">
        <is>
          <t>Sunny Day</t>
        </is>
      </c>
      <c r="P470" s="46" t="n"/>
      <c r="Q470" s="47" t="inlineStr">
        <is>
          <t>Moves</t>
        </is>
      </c>
    </row>
    <row r="471">
      <c r="E471" s="63" t="inlineStr">
        <is>
          <t>Dream Eater</t>
        </is>
      </c>
      <c r="F471" s="46" t="n"/>
      <c r="G471" s="51" t="inlineStr">
        <is>
          <t>Explosion</t>
        </is>
      </c>
      <c r="H471" s="46" t="n"/>
      <c r="I471" s="63" t="inlineStr">
        <is>
          <t>Psychic</t>
        </is>
      </c>
      <c r="J471" s="46" t="n"/>
      <c r="K471" s="63" t="inlineStr">
        <is>
          <t>Rest</t>
        </is>
      </c>
      <c r="L471" s="46" t="n"/>
      <c r="M471" s="63" t="inlineStr">
        <is>
          <t>Psychic</t>
        </is>
      </c>
      <c r="N471" s="46" t="n"/>
      <c r="O471" s="59" t="inlineStr">
        <is>
          <t>Solar Beam</t>
        </is>
      </c>
      <c r="P471" s="46" t="n"/>
    </row>
    <row r="472">
      <c r="E472" s="51" t="inlineStr">
        <is>
          <t>Headbutt</t>
        </is>
      </c>
      <c r="F472" s="46" t="n"/>
      <c r="G472" s="63" t="inlineStr">
        <is>
          <t>Psychic</t>
        </is>
      </c>
      <c r="H472" s="46" t="n"/>
      <c r="I472" s="63" t="inlineStr">
        <is>
          <t>Calm Mind</t>
        </is>
      </c>
      <c r="J472" s="46" t="n"/>
      <c r="K472" s="67" t="inlineStr">
        <is>
          <t>Confuse Ray</t>
        </is>
      </c>
      <c r="L472" s="46" t="n"/>
      <c r="M472" s="63" t="inlineStr">
        <is>
          <t>Rest</t>
        </is>
      </c>
      <c r="N472" s="46" t="n"/>
      <c r="O472" s="63" t="inlineStr">
        <is>
          <t>Psychic</t>
        </is>
      </c>
      <c r="P472" s="46" t="n"/>
    </row>
    <row r="473">
      <c r="E473" s="51" t="inlineStr">
        <is>
          <t>Protect</t>
        </is>
      </c>
      <c r="F473" s="46" t="n"/>
      <c r="G473" s="63" t="inlineStr">
        <is>
          <t>Light Screen</t>
        </is>
      </c>
      <c r="H473" s="46" t="n"/>
      <c r="I473" s="51" t="inlineStr">
        <is>
          <t>Protect</t>
        </is>
      </c>
      <c r="J473" s="46" t="n"/>
      <c r="K473" s="63" t="inlineStr">
        <is>
          <t>Calm Mind</t>
        </is>
      </c>
      <c r="L473" s="46" t="n"/>
      <c r="M473" s="63" t="inlineStr">
        <is>
          <t>Calm Mind</t>
        </is>
      </c>
      <c r="N473" s="46" t="n"/>
      <c r="O473" s="58"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
Items: Full Restore / Full Restore / Full Restore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Smart Trainer</t>
        </is>
      </c>
      <c r="E480" s="63" t="inlineStr">
        <is>
          <t>Hypnosis</t>
        </is>
      </c>
      <c r="F480" s="46" t="n"/>
      <c r="G480" s="53" t="inlineStr">
        <is>
          <t>Earthquake</t>
        </is>
      </c>
      <c r="H480" s="46" t="n"/>
      <c r="I480" s="51" t="inlineStr">
        <is>
          <t>Yawn</t>
        </is>
      </c>
      <c r="J480" s="46" t="n"/>
      <c r="K480" s="63" t="inlineStr">
        <is>
          <t>Psychic</t>
        </is>
      </c>
      <c r="L480" s="46" t="n"/>
      <c r="M480" s="53" t="inlineStr">
        <is>
          <t>Earthquake</t>
        </is>
      </c>
      <c r="N480" s="46" t="n"/>
      <c r="O480" s="58" t="inlineStr">
        <is>
          <t>Sunny Day</t>
        </is>
      </c>
      <c r="P480" s="46" t="n"/>
      <c r="Q480" s="47" t="inlineStr">
        <is>
          <t>Moves</t>
        </is>
      </c>
    </row>
    <row r="481">
      <c r="E481" s="63" t="inlineStr">
        <is>
          <t>Dream Eater</t>
        </is>
      </c>
      <c r="F481" s="46" t="n"/>
      <c r="G481" s="51" t="inlineStr">
        <is>
          <t>Explosion</t>
        </is>
      </c>
      <c r="H481" s="46" t="n"/>
      <c r="I481" s="63" t="inlineStr">
        <is>
          <t>Psychic</t>
        </is>
      </c>
      <c r="J481" s="46" t="n"/>
      <c r="K481" s="63" t="inlineStr">
        <is>
          <t>Rest</t>
        </is>
      </c>
      <c r="L481" s="46" t="n"/>
      <c r="M481" s="63" t="inlineStr">
        <is>
          <t>Psychic</t>
        </is>
      </c>
      <c r="N481" s="46" t="n"/>
      <c r="O481" s="59" t="inlineStr">
        <is>
          <t>Solar Beam</t>
        </is>
      </c>
      <c r="P481" s="46" t="n"/>
    </row>
    <row r="482">
      <c r="E482" s="51" t="inlineStr">
        <is>
          <t>Headbutt</t>
        </is>
      </c>
      <c r="F482" s="46" t="n"/>
      <c r="G482" s="63" t="inlineStr">
        <is>
          <t>Psychic</t>
        </is>
      </c>
      <c r="H482" s="46" t="n"/>
      <c r="I482" s="63" t="inlineStr">
        <is>
          <t>Calm Mind</t>
        </is>
      </c>
      <c r="J482" s="46" t="n"/>
      <c r="K482" s="67" t="inlineStr">
        <is>
          <t>Confuse Ray</t>
        </is>
      </c>
      <c r="L482" s="46" t="n"/>
      <c r="M482" s="63" t="inlineStr">
        <is>
          <t>Rest</t>
        </is>
      </c>
      <c r="N482" s="46" t="n"/>
      <c r="O482" s="63" t="inlineStr">
        <is>
          <t>Psychic</t>
        </is>
      </c>
      <c r="P482" s="46" t="n"/>
    </row>
    <row r="483">
      <c r="E483" s="51" t="inlineStr">
        <is>
          <t>Protect</t>
        </is>
      </c>
      <c r="F483" s="46" t="n"/>
      <c r="G483" s="63" t="inlineStr">
        <is>
          <t>Light Screen</t>
        </is>
      </c>
      <c r="H483" s="46" t="n"/>
      <c r="I483" s="51" t="inlineStr">
        <is>
          <t>Protect</t>
        </is>
      </c>
      <c r="J483" s="46" t="n"/>
      <c r="K483" s="63" t="inlineStr">
        <is>
          <t>Calm Mind</t>
        </is>
      </c>
      <c r="L483" s="46" t="n"/>
      <c r="M483" s="63" t="inlineStr">
        <is>
          <t>Calm Mind</t>
        </is>
      </c>
      <c r="N483" s="46" t="n"/>
      <c r="O483" s="58"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
Items: Full Restore / Full Restore / Full Restore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Smart Trainer</t>
        </is>
      </c>
      <c r="E490" s="52" t="inlineStr">
        <is>
          <t>Thunder</t>
        </is>
      </c>
      <c r="F490" s="46" t="n"/>
      <c r="G490" s="62"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3" t="inlineStr">
        <is>
          <t>Light Screen</t>
        </is>
      </c>
      <c r="F493" s="46" t="n"/>
      <c r="G493" s="61" t="inlineStr">
        <is>
          <t>Rain Dance</t>
        </is>
      </c>
      <c r="H493" s="46" t="n"/>
      <c r="I493" s="61"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
Items: Full Restore / Full Restore / Full Restore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Smart Trainer</t>
        </is>
      </c>
      <c r="E500" s="52" t="inlineStr">
        <is>
          <t>Thunder</t>
        </is>
      </c>
      <c r="F500" s="46" t="n"/>
      <c r="G500" s="52" t="inlineStr">
        <is>
          <t>Thunder</t>
        </is>
      </c>
      <c r="H500" s="46" t="n"/>
      <c r="I500" s="62"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1"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3" t="inlineStr">
        <is>
          <t>Light Screen</t>
        </is>
      </c>
      <c r="H503" s="46" t="n"/>
      <c r="I503" s="61" t="inlineStr">
        <is>
          <t>Rain Dance</t>
        </is>
      </c>
      <c r="J503" s="46" t="n"/>
      <c r="K503" s="61"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
Items: Full Restore / Full Restore / Full Restore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Smart Trainer</t>
        </is>
      </c>
      <c r="E510" s="52" t="inlineStr">
        <is>
          <t>Thunder</t>
        </is>
      </c>
      <c r="F510" s="46" t="n"/>
      <c r="G510" s="52" t="inlineStr">
        <is>
          <t>Thunder</t>
        </is>
      </c>
      <c r="H510" s="46" t="n"/>
      <c r="I510" s="62"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1"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3" t="inlineStr">
        <is>
          <t>Light Screen</t>
        </is>
      </c>
      <c r="H513" s="46" t="n"/>
      <c r="I513" s="61" t="inlineStr">
        <is>
          <t>Rain Dance</t>
        </is>
      </c>
      <c r="J513" s="46" t="n"/>
      <c r="K513" s="61"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
Items: Full Restore / Full Restore / Full Restore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Smart Trainer</t>
        </is>
      </c>
      <c r="E520" s="51" t="inlineStr">
        <is>
          <t>Swift</t>
        </is>
      </c>
      <c r="F520" s="46" t="n"/>
      <c r="G520" s="52" t="inlineStr">
        <is>
          <t>Thunder</t>
        </is>
      </c>
      <c r="H520" s="46" t="n"/>
      <c r="I520" s="52" t="inlineStr">
        <is>
          <t>Thunder</t>
        </is>
      </c>
      <c r="J520" s="46" t="n"/>
      <c r="K520" s="62"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1"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3" t="inlineStr">
        <is>
          <t>Light Screen</t>
        </is>
      </c>
      <c r="F523" s="46" t="n"/>
      <c r="G523" s="51" t="inlineStr">
        <is>
          <t>Protect</t>
        </is>
      </c>
      <c r="H523" s="46" t="n"/>
      <c r="I523" s="63" t="inlineStr">
        <is>
          <t>Light Screen</t>
        </is>
      </c>
      <c r="J523" s="46" t="n"/>
      <c r="K523" s="61" t="inlineStr">
        <is>
          <t>Rain Dance</t>
        </is>
      </c>
      <c r="L523" s="46" t="n"/>
      <c r="M523" s="61"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
Items: Full Restore / Full Restore / Full Restore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Smart Trainer</t>
        </is>
      </c>
      <c r="E530" s="52" t="inlineStr">
        <is>
          <t>Thunder Wave</t>
        </is>
      </c>
      <c r="F530" s="46" t="n"/>
      <c r="G530" s="58" t="inlineStr">
        <is>
          <t>Sunny Day</t>
        </is>
      </c>
      <c r="H530" s="46" t="n"/>
      <c r="I530" s="61" t="inlineStr">
        <is>
          <t>Surf</t>
        </is>
      </c>
      <c r="J530" s="46" t="n"/>
      <c r="K530" s="51" t="inlineStr">
        <is>
          <t>Whirlwind</t>
        </is>
      </c>
      <c r="L530" s="46" t="n"/>
      <c r="M530" s="60" t="inlineStr">
        <is>
          <t>Aerial Ace</t>
        </is>
      </c>
      <c r="N530" s="46" t="n"/>
      <c r="Q530" s="47" t="inlineStr">
        <is>
          <t>Moves</t>
        </is>
      </c>
    </row>
    <row r="531">
      <c r="E531" s="52" t="inlineStr">
        <is>
          <t>Thunderbolt</t>
        </is>
      </c>
      <c r="F531" s="46" t="n"/>
      <c r="G531" s="60" t="inlineStr">
        <is>
          <t>Aerial Ace</t>
        </is>
      </c>
      <c r="H531" s="46" t="n"/>
      <c r="I531" s="51" t="inlineStr">
        <is>
          <t>Supersonic</t>
        </is>
      </c>
      <c r="J531" s="46" t="n"/>
      <c r="K531" s="53" t="inlineStr">
        <is>
          <t>Spikes</t>
        </is>
      </c>
      <c r="L531" s="46" t="n"/>
      <c r="M531" s="63" t="inlineStr">
        <is>
          <t>Rest</t>
        </is>
      </c>
      <c r="N531" s="46" t="n"/>
    </row>
    <row r="532">
      <c r="E532" s="51" t="inlineStr">
        <is>
          <t>Protect</t>
        </is>
      </c>
      <c r="F532" s="46" t="n"/>
      <c r="G532" s="59" t="inlineStr">
        <is>
          <t>Solar Beam</t>
        </is>
      </c>
      <c r="H532" s="46" t="n"/>
      <c r="I532" s="51" t="inlineStr">
        <is>
          <t>Protect</t>
        </is>
      </c>
      <c r="J532" s="46" t="n"/>
      <c r="K532" s="66" t="inlineStr">
        <is>
          <t>Steel Wing</t>
        </is>
      </c>
      <c r="L532" s="46" t="n"/>
      <c r="M532" s="68" t="inlineStr">
        <is>
          <t>Dragon Dance</t>
        </is>
      </c>
      <c r="N532" s="46" t="n"/>
    </row>
    <row r="533">
      <c r="E533" s="64" t="inlineStr">
        <is>
          <t>Ice Beam</t>
        </is>
      </c>
      <c r="F533" s="46" t="n"/>
      <c r="G533" s="53" t="inlineStr">
        <is>
          <t>Earthquake</t>
        </is>
      </c>
      <c r="H533" s="46" t="n"/>
      <c r="I533" s="60" t="inlineStr">
        <is>
          <t>Aerial Ace</t>
        </is>
      </c>
      <c r="J533" s="46" t="n"/>
      <c r="K533" s="60"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
Items: Full Restore / Full Restore / Full Restore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Smart Trainer</t>
        </is>
      </c>
      <c r="E540" s="63" t="inlineStr">
        <is>
          <t>Hypnosis</t>
        </is>
      </c>
      <c r="F540" s="46" t="n"/>
      <c r="G540" s="58" t="inlineStr">
        <is>
          <t>Sunny Day</t>
        </is>
      </c>
      <c r="H540" s="46" t="n"/>
      <c r="I540" s="52" t="inlineStr">
        <is>
          <t>Thunder Wave</t>
        </is>
      </c>
      <c r="J540" s="46" t="n"/>
      <c r="K540" s="61" t="inlineStr">
        <is>
          <t>Surf</t>
        </is>
      </c>
      <c r="L540" s="46" t="n"/>
      <c r="M540" s="51" t="inlineStr">
        <is>
          <t>Whirlwind</t>
        </is>
      </c>
      <c r="N540" s="46" t="n"/>
      <c r="O540" s="60" t="inlineStr">
        <is>
          <t>Aerial Ace</t>
        </is>
      </c>
      <c r="P540" s="46" t="n"/>
      <c r="Q540" s="47" t="inlineStr">
        <is>
          <t>Moves</t>
        </is>
      </c>
    </row>
    <row r="541">
      <c r="E541" s="63" t="inlineStr">
        <is>
          <t>Psychic</t>
        </is>
      </c>
      <c r="F541" s="46" t="n"/>
      <c r="G541" s="60" t="inlineStr">
        <is>
          <t>Aerial Ace</t>
        </is>
      </c>
      <c r="H541" s="46" t="n"/>
      <c r="I541" s="52" t="inlineStr">
        <is>
          <t>Thunderbolt</t>
        </is>
      </c>
      <c r="J541" s="46" t="n"/>
      <c r="K541" s="51" t="inlineStr">
        <is>
          <t>Supersonic</t>
        </is>
      </c>
      <c r="L541" s="46" t="n"/>
      <c r="M541" s="53" t="inlineStr">
        <is>
          <t>Spikes</t>
        </is>
      </c>
      <c r="N541" s="46" t="n"/>
      <c r="O541" s="63" t="inlineStr">
        <is>
          <t>Rest</t>
        </is>
      </c>
      <c r="P541" s="46" t="n"/>
    </row>
    <row r="542">
      <c r="E542" s="63" t="inlineStr">
        <is>
          <t>Reflect</t>
        </is>
      </c>
      <c r="F542" s="46" t="n"/>
      <c r="G542" s="59"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3" t="inlineStr">
        <is>
          <t>Dream Eater</t>
        </is>
      </c>
      <c r="F543" s="46" t="n"/>
      <c r="G543" s="53" t="inlineStr">
        <is>
          <t>Earthquake</t>
        </is>
      </c>
      <c r="H543" s="46" t="n"/>
      <c r="I543" s="64" t="inlineStr">
        <is>
          <t>Ice Beam</t>
        </is>
      </c>
      <c r="J543" s="46" t="n"/>
      <c r="K543" s="60" t="inlineStr">
        <is>
          <t>Aerial Ace</t>
        </is>
      </c>
      <c r="L543" s="46" t="n"/>
      <c r="M543" s="60"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
Items: Full Restore / Full Restore / Full Restore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Smart Trainer</t>
        </is>
      </c>
      <c r="E550" s="63" t="inlineStr">
        <is>
          <t>Hypnosis</t>
        </is>
      </c>
      <c r="F550" s="46" t="n"/>
      <c r="G550" s="58" t="inlineStr">
        <is>
          <t>Sunny Day</t>
        </is>
      </c>
      <c r="H550" s="46" t="n"/>
      <c r="I550" s="52" t="inlineStr">
        <is>
          <t>Thunder Wave</t>
        </is>
      </c>
      <c r="J550" s="46" t="n"/>
      <c r="K550" s="61" t="inlineStr">
        <is>
          <t>Surf</t>
        </is>
      </c>
      <c r="L550" s="46" t="n"/>
      <c r="M550" s="51" t="inlineStr">
        <is>
          <t>Whirlwind</t>
        </is>
      </c>
      <c r="N550" s="46" t="n"/>
      <c r="O550" s="60" t="inlineStr">
        <is>
          <t>Aerial Ace</t>
        </is>
      </c>
      <c r="P550" s="46" t="n"/>
      <c r="Q550" s="47" t="inlineStr">
        <is>
          <t>Moves</t>
        </is>
      </c>
    </row>
    <row r="551">
      <c r="E551" s="63" t="inlineStr">
        <is>
          <t>Psychic</t>
        </is>
      </c>
      <c r="F551" s="46" t="n"/>
      <c r="G551" s="60" t="inlineStr">
        <is>
          <t>Aerial Ace</t>
        </is>
      </c>
      <c r="H551" s="46" t="n"/>
      <c r="I551" s="52" t="inlineStr">
        <is>
          <t>Thunderbolt</t>
        </is>
      </c>
      <c r="J551" s="46" t="n"/>
      <c r="K551" s="51" t="inlineStr">
        <is>
          <t>Supersonic</t>
        </is>
      </c>
      <c r="L551" s="46" t="n"/>
      <c r="M551" s="53" t="inlineStr">
        <is>
          <t>Spikes</t>
        </is>
      </c>
      <c r="N551" s="46" t="n"/>
      <c r="O551" s="63" t="inlineStr">
        <is>
          <t>Rest</t>
        </is>
      </c>
      <c r="P551" s="46" t="n"/>
    </row>
    <row r="552">
      <c r="E552" s="63" t="inlineStr">
        <is>
          <t>Reflect</t>
        </is>
      </c>
      <c r="F552" s="46" t="n"/>
      <c r="G552" s="59"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3" t="inlineStr">
        <is>
          <t>Dream Eater</t>
        </is>
      </c>
      <c r="F553" s="46" t="n"/>
      <c r="G553" s="53" t="inlineStr">
        <is>
          <t>Earthquake</t>
        </is>
      </c>
      <c r="H553" s="46" t="n"/>
      <c r="I553" s="64" t="inlineStr">
        <is>
          <t>Ice Beam</t>
        </is>
      </c>
      <c r="J553" s="46" t="n"/>
      <c r="K553" s="60" t="inlineStr">
        <is>
          <t>Aerial Ace</t>
        </is>
      </c>
      <c r="L553" s="46" t="n"/>
      <c r="M553" s="60"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
Items: Full Restore / Full Restore / Full Restore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Smart Trainer</t>
        </is>
      </c>
      <c r="E560" s="63" t="inlineStr">
        <is>
          <t>Hypnosis</t>
        </is>
      </c>
      <c r="F560" s="46" t="n"/>
      <c r="G560" s="58" t="inlineStr">
        <is>
          <t>Sunny Day</t>
        </is>
      </c>
      <c r="H560" s="46" t="n"/>
      <c r="I560" s="61" t="inlineStr">
        <is>
          <t>Surf</t>
        </is>
      </c>
      <c r="J560" s="46" t="n"/>
      <c r="K560" s="51" t="inlineStr">
        <is>
          <t>Hyper Beam</t>
        </is>
      </c>
      <c r="L560" s="46" t="n"/>
      <c r="M560" s="51" t="inlineStr">
        <is>
          <t>Whirlwind</t>
        </is>
      </c>
      <c r="N560" s="46" t="n"/>
      <c r="O560" s="60" t="inlineStr">
        <is>
          <t>Sky Attack</t>
        </is>
      </c>
      <c r="P560" s="46" t="n"/>
      <c r="Q560" s="47" t="inlineStr">
        <is>
          <t>Moves</t>
        </is>
      </c>
    </row>
    <row r="561">
      <c r="E561" s="63" t="inlineStr">
        <is>
          <t>Psychic</t>
        </is>
      </c>
      <c r="F561" s="46" t="n"/>
      <c r="G561" s="60" t="inlineStr">
        <is>
          <t>Aerial Ace</t>
        </is>
      </c>
      <c r="H561" s="46" t="n"/>
      <c r="I561" s="51" t="inlineStr">
        <is>
          <t>Supersonic</t>
        </is>
      </c>
      <c r="J561" s="46" t="n"/>
      <c r="K561" s="52" t="inlineStr">
        <is>
          <t>Thunderbolt</t>
        </is>
      </c>
      <c r="L561" s="46" t="n"/>
      <c r="M561" s="53" t="inlineStr">
        <is>
          <t>Spikes</t>
        </is>
      </c>
      <c r="N561" s="46" t="n"/>
      <c r="O561" s="63" t="inlineStr">
        <is>
          <t>Rest</t>
        </is>
      </c>
      <c r="P561" s="46" t="n"/>
    </row>
    <row r="562">
      <c r="E562" s="63" t="inlineStr">
        <is>
          <t>Reflect</t>
        </is>
      </c>
      <c r="F562" s="46" t="n"/>
      <c r="G562" s="59"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3" t="inlineStr">
        <is>
          <t>Dream Eater</t>
        </is>
      </c>
      <c r="F563" s="46" t="n"/>
      <c r="G563" s="53" t="inlineStr">
        <is>
          <t>Earthquake</t>
        </is>
      </c>
      <c r="H563" s="46" t="n"/>
      <c r="I563" s="60" t="inlineStr">
        <is>
          <t>Aerial Ace</t>
        </is>
      </c>
      <c r="J563" s="46" t="n"/>
      <c r="K563" s="64" t="inlineStr">
        <is>
          <t>Ice Beam</t>
        </is>
      </c>
      <c r="L563" s="46" t="n"/>
      <c r="M563" s="60"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2" customWidth="1" min="3" max="3"/>
    <col width="6"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s>
  <sheetData>
    <row r="1">
      <c r="A1" s="5" t="inlineStr">
        <is>
          <t>Location</t>
        </is>
      </c>
      <c r="B1" s="5" t="inlineStr">
        <is>
          <t>Split</t>
        </is>
      </c>
      <c r="C1" s="5" t="inlineStr">
        <is>
          <t>Method</t>
        </is>
      </c>
      <c r="D1" s="5" t="inlineStr">
        <is>
          <t>Rate</t>
        </is>
      </c>
      <c r="E1" s="5" t="inlineStr">
        <is>
          <t>Encounters (species  Lv  % chance)</t>
        </is>
      </c>
      <c r="F1" s="70" t="n"/>
      <c r="G1" s="70" t="n"/>
      <c r="H1" s="70" t="n"/>
      <c r="I1" s="70" t="n"/>
      <c r="J1" s="70" t="n"/>
      <c r="K1" s="70" t="n"/>
      <c r="L1" s="71" t="n"/>
    </row>
    <row r="2">
      <c r="A2" s="7" t="inlineStr">
        <is>
          <t>Littleroot Town</t>
        </is>
      </c>
      <c r="B2" s="6" t="inlineStr">
        <is>
          <t>Split 1</t>
        </is>
      </c>
      <c r="C2" s="72" t="inlineStr">
        <is>
          <t>Old Rod</t>
        </is>
      </c>
      <c r="D2" s="6" t="n">
        <v>30</v>
      </c>
      <c r="E2" s="30" t="inlineStr">
        <is>
          <t>Magikarp  Lv 5-10  (100%)</t>
        </is>
      </c>
    </row>
    <row r="3">
      <c r="A3" s="7" t="n"/>
      <c r="B3" s="6" t="n"/>
      <c r="C3" s="73" t="inlineStr">
        <is>
          <t>Good Rod</t>
        </is>
      </c>
      <c r="D3" s="6" t="n">
        <v>30</v>
      </c>
      <c r="E3" s="30" t="inlineStr">
        <is>
          <t>Omanyte  Lv 3  (60%)</t>
        </is>
      </c>
      <c r="F3" s="30" t="inlineStr">
        <is>
          <t>Kabuto  Lv 3  (20%)</t>
        </is>
      </c>
      <c r="G3" s="30" t="inlineStr">
        <is>
          <t>Tirtouga  Lv 3  (20%)</t>
        </is>
      </c>
    </row>
    <row r="4">
      <c r="A4" s="7" t="n"/>
      <c r="B4" s="6" t="n"/>
      <c r="C4" s="74" t="inlineStr">
        <is>
          <t>Super Rod</t>
        </is>
      </c>
      <c r="D4" s="6" t="n">
        <v>30</v>
      </c>
      <c r="E4" s="30" t="inlineStr">
        <is>
          <t>Magikarp  Lv 20-45  (100%)</t>
        </is>
      </c>
    </row>
    <row r="5">
      <c r="A5" s="7" t="inlineStr">
        <is>
          <t>Oldale Town</t>
        </is>
      </c>
      <c r="B5" s="6" t="inlineStr">
        <is>
          <t>Split 1</t>
        </is>
      </c>
      <c r="C5" s="75" t="inlineStr">
        <is>
          <t>Land</t>
        </is>
      </c>
      <c r="D5" s="6" t="n">
        <v>20</v>
      </c>
      <c r="E5" s="30" t="inlineStr">
        <is>
          <t>Numel  Lv 3  (20%)</t>
        </is>
      </c>
      <c r="F5" s="30" t="inlineStr">
        <is>
          <t>Slugma  Lv 3  (20%)</t>
        </is>
      </c>
      <c r="G5" s="30" t="inlineStr">
        <is>
          <t>Growlithe  Lv 4  (10%)</t>
        </is>
      </c>
      <c r="H5" s="30" t="inlineStr">
        <is>
          <t>Vulpix  Lv 4  (10%)</t>
        </is>
      </c>
      <c r="I5" s="30" t="inlineStr">
        <is>
          <t>Koffing  Lv 3  (10%)</t>
        </is>
      </c>
      <c r="J5" s="30" t="inlineStr">
        <is>
          <t>Grimer  Lv 3  (10%)</t>
        </is>
      </c>
      <c r="K5" s="30" t="inlineStr">
        <is>
          <t>Tepig  Lv 4  (8%)</t>
        </is>
      </c>
      <c r="L5" s="30" t="inlineStr">
        <is>
          <t>Quilava  Lv 4  (7%)</t>
        </is>
      </c>
    </row>
    <row r="6">
      <c r="E6" s="30" t="inlineStr">
        <is>
          <t>Charmander  Lv 3  (5%)</t>
        </is>
      </c>
    </row>
    <row r="7">
      <c r="A7" s="7" t="inlineStr">
        <is>
          <t>Route 101</t>
        </is>
      </c>
      <c r="B7" s="6" t="inlineStr">
        <is>
          <t>Split 1</t>
        </is>
      </c>
      <c r="C7" s="75" t="inlineStr">
        <is>
          <t>Land</t>
        </is>
      </c>
      <c r="D7" s="6" t="n">
        <v>20</v>
      </c>
      <c r="E7" s="30" t="inlineStr">
        <is>
          <t>Sentret  Lv 3  (20%)</t>
        </is>
      </c>
      <c r="F7" s="30" t="inlineStr">
        <is>
          <t>Starly  Lv 3  (20%)</t>
        </is>
      </c>
      <c r="G7" s="30" t="inlineStr">
        <is>
          <t>Sunkern  Lv 3  (15%)</t>
        </is>
      </c>
      <c r="H7" s="30" t="inlineStr">
        <is>
          <t>Sandshrew  Lv 4  (10%)</t>
        </is>
      </c>
      <c r="I7" s="30" t="inlineStr">
        <is>
          <t>Delibird  Lv 3  (10%)</t>
        </is>
      </c>
      <c r="J7" s="30" t="inlineStr">
        <is>
          <t>Nidoran F  Lv 4  (10%)</t>
        </is>
      </c>
      <c r="K7" s="30" t="inlineStr">
        <is>
          <t>Nidoran M  Lv 4  (9%)</t>
        </is>
      </c>
      <c r="L7" s="30" t="inlineStr">
        <is>
          <t>Fletchling  Lv 4  (6%)</t>
        </is>
      </c>
    </row>
    <row r="8">
      <c r="A8" s="7" t="inlineStr">
        <is>
          <t>Viridian Forest</t>
        </is>
      </c>
      <c r="B8" s="6" t="inlineStr">
        <is>
          <t>Split 1</t>
        </is>
      </c>
      <c r="C8" s="75" t="inlineStr">
        <is>
          <t>Land</t>
        </is>
      </c>
      <c r="D8" s="6" t="n">
        <v>20</v>
      </c>
      <c r="E8" s="30" t="inlineStr">
        <is>
          <t>Caterpie  Lv 9-10  (30%)</t>
        </is>
      </c>
      <c r="F8" s="30" t="inlineStr">
        <is>
          <t>Weedle  Lv 9-10  (30%)</t>
        </is>
      </c>
      <c r="G8" s="30" t="inlineStr">
        <is>
          <t>Metapod  Lv 10-11  (14%)</t>
        </is>
      </c>
      <c r="H8" s="30" t="inlineStr">
        <is>
          <t>Kakuna  Lv 10-11  (14%)</t>
        </is>
      </c>
      <c r="I8" s="30" t="inlineStr">
        <is>
          <t>Pidgey  Lv 9-11  (10%)</t>
        </is>
      </c>
      <c r="J8" s="30" t="inlineStr">
        <is>
          <t>Pikachu  Lv 10-11  (2%)</t>
        </is>
      </c>
    </row>
    <row r="9">
      <c r="A9" s="7" t="inlineStr">
        <is>
          <t>Route 102</t>
        </is>
      </c>
      <c r="B9" s="6" t="inlineStr">
        <is>
          <t>Split 1</t>
        </is>
      </c>
      <c r="C9" s="75" t="inlineStr">
        <is>
          <t>Land</t>
        </is>
      </c>
      <c r="D9" s="6" t="n">
        <v>20</v>
      </c>
      <c r="E9" s="30" t="inlineStr">
        <is>
          <t>Patrat  Lv 4  (20%)</t>
        </is>
      </c>
      <c r="F9" s="30" t="inlineStr">
        <is>
          <t>Spoink  Lv 4  (20%)</t>
        </is>
      </c>
      <c r="G9" s="30" t="inlineStr">
        <is>
          <t>Farfetchd  Lv 5  (15%)</t>
        </is>
      </c>
      <c r="H9" s="30" t="inlineStr">
        <is>
          <t>Glameow  Lv 4  (15%)</t>
        </is>
      </c>
      <c r="I9" s="30" t="inlineStr">
        <is>
          <t>Igglybuff  Lv 4  (14%)</t>
        </is>
      </c>
      <c r="J9" s="30" t="inlineStr">
        <is>
          <t>Burmy  Lv 5  (10%)</t>
        </is>
      </c>
      <c r="K9" s="30" t="inlineStr">
        <is>
          <t>Mareep  Lv 5  (6%)</t>
        </is>
      </c>
    </row>
    <row r="10">
      <c r="A10" s="7" t="n"/>
      <c r="B10" s="6" t="n"/>
      <c r="C10" s="73" t="inlineStr">
        <is>
          <t>Water</t>
        </is>
      </c>
      <c r="D10" s="6" t="n">
        <v>4</v>
      </c>
      <c r="E10" s="30" t="inlineStr">
        <is>
          <t>Marill  Lv 5-35  (99%)</t>
        </is>
      </c>
      <c r="F10" s="30" t="inlineStr">
        <is>
          <t>Goldeen  Lv 20-30  (1%)</t>
        </is>
      </c>
    </row>
    <row r="11">
      <c r="A11" s="7" t="n"/>
      <c r="B11" s="6" t="n"/>
      <c r="C11" s="72" t="inlineStr">
        <is>
          <t>Old Rod</t>
        </is>
      </c>
      <c r="D11" s="6" t="n">
        <v>30</v>
      </c>
      <c r="E11" s="30" t="inlineStr">
        <is>
          <t>Magikarp  Lv 5-10  (70%)</t>
        </is>
      </c>
      <c r="F11" s="30" t="inlineStr">
        <is>
          <t>Goldeen  Lv 5-10  (30%)</t>
        </is>
      </c>
    </row>
    <row r="12">
      <c r="A12" s="7" t="n"/>
      <c r="B12" s="6" t="n"/>
      <c r="C12" s="73" t="inlineStr">
        <is>
          <t>Good Rod</t>
        </is>
      </c>
      <c r="D12" s="6" t="n">
        <v>30</v>
      </c>
      <c r="E12" s="30" t="inlineStr">
        <is>
          <t>Goldeen  Lv 4  (80%)</t>
        </is>
      </c>
      <c r="F12" s="30" t="inlineStr">
        <is>
          <t>Carvanha  Lv 4  (20%)</t>
        </is>
      </c>
    </row>
    <row r="13">
      <c r="A13" s="7" t="n"/>
      <c r="B13" s="6" t="n"/>
      <c r="C13" s="74" t="inlineStr">
        <is>
          <t>Super Rod</t>
        </is>
      </c>
      <c r="D13" s="6" t="n">
        <v>30</v>
      </c>
      <c r="E13" s="30" t="inlineStr">
        <is>
          <t>Corphish  Lv 20-45  (100%)</t>
        </is>
      </c>
    </row>
    <row r="14">
      <c r="A14" s="7" t="inlineStr">
        <is>
          <t>Route 103</t>
        </is>
      </c>
      <c r="B14" s="6" t="inlineStr">
        <is>
          <t>Split 1</t>
        </is>
      </c>
      <c r="C14" s="75" t="inlineStr">
        <is>
          <t>Land</t>
        </is>
      </c>
      <c r="D14" s="6" t="n">
        <v>20</v>
      </c>
      <c r="E14" s="30" t="inlineStr">
        <is>
          <t>Sentret  Lv 3  (20%)</t>
        </is>
      </c>
      <c r="F14" s="30" t="inlineStr">
        <is>
          <t>Starly  Lv 3  (20%)</t>
        </is>
      </c>
      <c r="G14" s="30" t="inlineStr">
        <is>
          <t>Sunkern  Lv 3  (15%)</t>
        </is>
      </c>
      <c r="H14" s="30" t="inlineStr">
        <is>
          <t>Sandshrew  Lv 4  (10%)</t>
        </is>
      </c>
      <c r="I14" s="30" t="inlineStr">
        <is>
          <t>Delibird  Lv 3  (10%)</t>
        </is>
      </c>
      <c r="J14" s="30" t="inlineStr">
        <is>
          <t>Nidoran F  Lv 4  (10%)</t>
        </is>
      </c>
      <c r="K14" s="30" t="inlineStr">
        <is>
          <t>Nidoran M  Lv 4  (9%)</t>
        </is>
      </c>
      <c r="L14" s="30" t="inlineStr">
        <is>
          <t>Fletchling  Lv 4  (6%)</t>
        </is>
      </c>
    </row>
    <row r="15">
      <c r="A15" s="7" t="n"/>
      <c r="B15" s="6" t="n"/>
      <c r="C15" s="73" t="inlineStr">
        <is>
          <t>Water</t>
        </is>
      </c>
      <c r="D15" s="6" t="n">
        <v>4</v>
      </c>
      <c r="E15" s="30" t="inlineStr">
        <is>
          <t>Tentacool  Lv 5-35  (60%)</t>
        </is>
      </c>
      <c r="F15" s="30" t="inlineStr">
        <is>
          <t>Wingull  Lv 10-30  (35%)</t>
        </is>
      </c>
      <c r="G15" s="30" t="inlineStr">
        <is>
          <t>Pelipper  Lv 25-30  (5%)</t>
        </is>
      </c>
    </row>
    <row r="16">
      <c r="A16" s="7" t="n"/>
      <c r="B16" s="6" t="n"/>
      <c r="C16" s="72" t="inlineStr">
        <is>
          <t>Old Rod</t>
        </is>
      </c>
      <c r="D16" s="6" t="n">
        <v>30</v>
      </c>
      <c r="E16" s="30" t="inlineStr">
        <is>
          <t>Magikarp  Lv 5-10  (70%)</t>
        </is>
      </c>
      <c r="F16" s="30" t="inlineStr">
        <is>
          <t>Tentacool  Lv 5-10  (30%)</t>
        </is>
      </c>
    </row>
    <row r="17">
      <c r="A17" s="7" t="n"/>
      <c r="B17" s="6" t="n"/>
      <c r="C17" s="73" t="inlineStr">
        <is>
          <t>Good Rod</t>
        </is>
      </c>
      <c r="D17" s="6" t="n">
        <v>30</v>
      </c>
      <c r="E17" s="30" t="inlineStr">
        <is>
          <t>Wingull  Lv 3  (60%)</t>
        </is>
      </c>
      <c r="F17" s="30" t="inlineStr">
        <is>
          <t>Krabby  Lv 3  (20%)</t>
        </is>
      </c>
      <c r="G17" s="30" t="inlineStr">
        <is>
          <t>Chinchou  Lv 3  (20%)</t>
        </is>
      </c>
    </row>
    <row r="18">
      <c r="A18" s="7" t="n"/>
      <c r="B18" s="6" t="n"/>
      <c r="C18" s="74" t="inlineStr">
        <is>
          <t>Super Rod</t>
        </is>
      </c>
      <c r="D18" s="6" t="n">
        <v>30</v>
      </c>
      <c r="E18" s="30" t="inlineStr">
        <is>
          <t>Wailmer  Lv 25-45  (60%)</t>
        </is>
      </c>
      <c r="F18" s="30" t="inlineStr">
        <is>
          <t>Sharpedo  Lv 30-35  (40%)</t>
        </is>
      </c>
    </row>
    <row r="19">
      <c r="A19" s="7" t="inlineStr">
        <is>
          <t>Route 104</t>
        </is>
      </c>
      <c r="B19" s="6" t="inlineStr">
        <is>
          <t>Split 2</t>
        </is>
      </c>
      <c r="C19" s="75" t="inlineStr">
        <is>
          <t>Land</t>
        </is>
      </c>
      <c r="D19" s="6" t="n">
        <v>20</v>
      </c>
      <c r="E19" s="30" t="inlineStr">
        <is>
          <t>Oddish  Lv 6  (20%)</t>
        </is>
      </c>
      <c r="F19" s="30" t="inlineStr">
        <is>
          <t>Burmy  Lv 6  (20%)</t>
        </is>
      </c>
      <c r="G19" s="30" t="inlineStr">
        <is>
          <t>Cacnea  Lv 6  (10%)</t>
        </is>
      </c>
      <c r="H19" s="30" t="inlineStr">
        <is>
          <t>Petilil  Lv 7  (10%)</t>
        </is>
      </c>
      <c r="I19" s="30" t="inlineStr">
        <is>
          <t>Deerling  Lv 6  (10%)</t>
        </is>
      </c>
      <c r="J19" s="30" t="inlineStr">
        <is>
          <t>Sewaddle  Lv 7  (10%)</t>
        </is>
      </c>
      <c r="K19" s="30" t="inlineStr">
        <is>
          <t>Chikorita  Lv 7  (10%)</t>
        </is>
      </c>
      <c r="L19" s="30" t="inlineStr">
        <is>
          <t>Snivy  Lv 7  (5%)</t>
        </is>
      </c>
    </row>
    <row r="20">
      <c r="E20" s="30" t="inlineStr">
        <is>
          <t>Skiddo  Lv 6  (5%)</t>
        </is>
      </c>
    </row>
    <row r="21">
      <c r="A21" s="7" t="n"/>
      <c r="B21" s="6" t="n"/>
      <c r="C21" s="73" t="inlineStr">
        <is>
          <t>Water</t>
        </is>
      </c>
      <c r="D21" s="6" t="n">
        <v>4</v>
      </c>
      <c r="E21" s="30" t="inlineStr">
        <is>
          <t>Wingull  Lv 10-30  (95%)</t>
        </is>
      </c>
      <c r="F21" s="30" t="inlineStr">
        <is>
          <t>Pelipper  Lv 25-30  (5%)</t>
        </is>
      </c>
    </row>
    <row r="22">
      <c r="A22" s="7" t="n"/>
      <c r="B22" s="6" t="n"/>
      <c r="C22" s="72" t="inlineStr">
        <is>
          <t>Old Rod</t>
        </is>
      </c>
      <c r="D22" s="6" t="n">
        <v>30</v>
      </c>
      <c r="E22" s="30" t="inlineStr">
        <is>
          <t>Magikarp  Lv 5-10  (100%)</t>
        </is>
      </c>
    </row>
    <row r="23">
      <c r="A23" s="7" t="n"/>
      <c r="B23" s="6" t="n"/>
      <c r="C23" s="73" t="inlineStr">
        <is>
          <t>Good Rod</t>
        </is>
      </c>
      <c r="D23" s="6" t="n">
        <v>30</v>
      </c>
      <c r="E23" s="30" t="inlineStr">
        <is>
          <t>Wingull  Lv 6  (60%)</t>
        </is>
      </c>
      <c r="F23" s="30" t="inlineStr">
        <is>
          <t>Krabby  Lv 6  (20%)</t>
        </is>
      </c>
      <c r="G23" s="30" t="inlineStr">
        <is>
          <t>Chinchou  Lv 6  (20%)</t>
        </is>
      </c>
    </row>
    <row r="24">
      <c r="A24" s="7" t="n"/>
      <c r="B24" s="6" t="n"/>
      <c r="C24" s="74" t="inlineStr">
        <is>
          <t>Super Rod</t>
        </is>
      </c>
      <c r="D24" s="6" t="n">
        <v>30</v>
      </c>
      <c r="E24" s="30" t="inlineStr">
        <is>
          <t>Magikarp  Lv 20-45  (100%)</t>
        </is>
      </c>
    </row>
    <row r="25">
      <c r="A25" s="7" t="inlineStr">
        <is>
          <t>Route 105</t>
        </is>
      </c>
      <c r="B25" s="6" t="inlineStr">
        <is>
          <t>Split 3</t>
        </is>
      </c>
      <c r="C25" s="73" t="inlineStr">
        <is>
          <t>Water</t>
        </is>
      </c>
      <c r="D25" s="6" t="n">
        <v>4</v>
      </c>
      <c r="E25" s="30" t="inlineStr">
        <is>
          <t>Tentacool  Lv 5-35  (60%)</t>
        </is>
      </c>
      <c r="F25" s="30" t="inlineStr">
        <is>
          <t>Wingull  Lv 10-30  (35%)</t>
        </is>
      </c>
      <c r="G25" s="30" t="inlineStr">
        <is>
          <t>Pelipper  Lv 25-30  (5%)</t>
        </is>
      </c>
    </row>
    <row r="26">
      <c r="A26" s="7" t="n"/>
      <c r="B26" s="6" t="n"/>
      <c r="C26" s="72" t="inlineStr">
        <is>
          <t>Old Rod</t>
        </is>
      </c>
      <c r="D26" s="6" t="n">
        <v>30</v>
      </c>
      <c r="E26" s="30" t="inlineStr">
        <is>
          <t>Magikarp  Lv 5-10  (70%)</t>
        </is>
      </c>
      <c r="F26" s="30" t="inlineStr">
        <is>
          <t>Tentacool  Lv 5-10  (30%)</t>
        </is>
      </c>
    </row>
    <row r="27">
      <c r="A27" s="7" t="n"/>
      <c r="B27" s="6" t="n"/>
      <c r="C27" s="73" t="inlineStr">
        <is>
          <t>Good Rod</t>
        </is>
      </c>
      <c r="D27" s="6" t="n">
        <v>30</v>
      </c>
      <c r="E27" s="30" t="inlineStr">
        <is>
          <t>Magikarp  Lv 10-30  (60%)</t>
        </is>
      </c>
      <c r="F27" s="30" t="inlineStr">
        <is>
          <t>Tentacool  Lv 10-30  (20%)</t>
        </is>
      </c>
      <c r="G27" s="30" t="inlineStr">
        <is>
          <t>Wailmer  Lv 10-30  (20%)</t>
        </is>
      </c>
    </row>
    <row r="28">
      <c r="A28" s="7" t="n"/>
      <c r="B28" s="6" t="n"/>
      <c r="C28" s="74" t="inlineStr">
        <is>
          <t>Super Rod</t>
        </is>
      </c>
      <c r="D28" s="6" t="n">
        <v>30</v>
      </c>
      <c r="E28" s="30" t="inlineStr">
        <is>
          <t>Wailmer  Lv 20-45  (100%)</t>
        </is>
      </c>
    </row>
    <row r="29">
      <c r="A29" s="7" t="inlineStr">
        <is>
          <t>Route 110</t>
        </is>
      </c>
      <c r="B29" s="6" t="inlineStr">
        <is>
          <t>Split 4</t>
        </is>
      </c>
      <c r="C29" s="75" t="inlineStr">
        <is>
          <t>Land</t>
        </is>
      </c>
      <c r="D29" s="6" t="n">
        <v>20</v>
      </c>
      <c r="E29" s="30" t="inlineStr">
        <is>
          <t>Electrike  Lv 12-13  (30%)</t>
        </is>
      </c>
      <c r="F29" s="30" t="inlineStr">
        <is>
          <t>Poochyena  Lv 12  (20%)</t>
        </is>
      </c>
      <c r="G29" s="30" t="inlineStr">
        <is>
          <t>Gulpin  Lv 12-13  (15%)</t>
        </is>
      </c>
      <c r="H29" s="30" t="inlineStr">
        <is>
          <t>Minun  Lv 13  (15%)</t>
        </is>
      </c>
      <c r="I29" s="30" t="inlineStr">
        <is>
          <t>Oddish  Lv 13  (10%)</t>
        </is>
      </c>
      <c r="J29" s="30" t="inlineStr">
        <is>
          <t>Wingull  Lv 12  (8%)</t>
        </is>
      </c>
      <c r="K29" s="30" t="inlineStr">
        <is>
          <t>Plusle  Lv 12-13  (2%)</t>
        </is>
      </c>
    </row>
    <row r="30">
      <c r="A30" s="7" t="n"/>
      <c r="B30" s="6" t="n"/>
      <c r="C30" s="73" t="inlineStr">
        <is>
          <t>Water</t>
        </is>
      </c>
      <c r="D30" s="6" t="n">
        <v>4</v>
      </c>
      <c r="E30" s="30" t="inlineStr">
        <is>
          <t>Tentacool  Lv 5-35  (60%)</t>
        </is>
      </c>
      <c r="F30" s="30" t="inlineStr">
        <is>
          <t>Wingull  Lv 10-30  (35%)</t>
        </is>
      </c>
      <c r="G30" s="30" t="inlineStr">
        <is>
          <t>Pelipper  Lv 25-30  (5%)</t>
        </is>
      </c>
    </row>
    <row r="31">
      <c r="A31" s="7" t="n"/>
      <c r="B31" s="6" t="n"/>
      <c r="C31" s="72" t="inlineStr">
        <is>
          <t>Old Rod</t>
        </is>
      </c>
      <c r="D31" s="6" t="n">
        <v>30</v>
      </c>
      <c r="E31" s="30" t="inlineStr">
        <is>
          <t>Magikarp  Lv 5-10  (70%)</t>
        </is>
      </c>
      <c r="F31" s="30" t="inlineStr">
        <is>
          <t>Tentacool  Lv 5-10  (30%)</t>
        </is>
      </c>
    </row>
    <row r="32">
      <c r="A32" s="7" t="n"/>
      <c r="B32" s="6" t="n"/>
      <c r="C32" s="73" t="inlineStr">
        <is>
          <t>Good Rod</t>
        </is>
      </c>
      <c r="D32" s="6" t="n">
        <v>30</v>
      </c>
      <c r="E32" s="30" t="inlineStr">
        <is>
          <t>Magikarp  Lv 10-30  (60%)</t>
        </is>
      </c>
      <c r="F32" s="30" t="inlineStr">
        <is>
          <t>Tentacool  Lv 10-30  (20%)</t>
        </is>
      </c>
      <c r="G32" s="30" t="inlineStr">
        <is>
          <t>Wailmer  Lv 10-30  (20%)</t>
        </is>
      </c>
    </row>
    <row r="33">
      <c r="A33" s="7" t="n"/>
      <c r="B33" s="6" t="n"/>
      <c r="C33" s="74" t="inlineStr">
        <is>
          <t>Super Rod</t>
        </is>
      </c>
      <c r="D33" s="6" t="n">
        <v>30</v>
      </c>
      <c r="E33" s="30" t="inlineStr">
        <is>
          <t>Wailmer  Lv 20-45  (100%)</t>
        </is>
      </c>
    </row>
    <row r="34">
      <c r="A34" s="7" t="inlineStr">
        <is>
          <t>Route 111</t>
        </is>
      </c>
      <c r="B34" s="6" t="inlineStr">
        <is>
          <t>Split 5</t>
        </is>
      </c>
      <c r="C34" s="75" t="inlineStr">
        <is>
          <t>Land</t>
        </is>
      </c>
      <c r="D34" s="6" t="n">
        <v>10</v>
      </c>
      <c r="E34" s="30" t="inlineStr">
        <is>
          <t>Sandshrew  Lv 19-21  (35%)</t>
        </is>
      </c>
      <c r="F34" s="30" t="inlineStr">
        <is>
          <t>Trapinch  Lv 19-21  (35%)</t>
        </is>
      </c>
      <c r="G34" s="30" t="inlineStr">
        <is>
          <t>Baltoy  Lv 19-21  (24%)</t>
        </is>
      </c>
      <c r="H34" s="30" t="inlineStr">
        <is>
          <t>Cacnea  Lv 20-22  (6%)</t>
        </is>
      </c>
    </row>
    <row r="35">
      <c r="A35" s="7" t="n"/>
      <c r="B35" s="6" t="n"/>
      <c r="C35" s="73" t="inlineStr">
        <is>
          <t>Water</t>
        </is>
      </c>
      <c r="D35" s="6" t="n">
        <v>4</v>
      </c>
      <c r="E35" s="30" t="inlineStr">
        <is>
          <t>Marill  Lv 5-35  (99%)</t>
        </is>
      </c>
      <c r="F35" s="30" t="inlineStr">
        <is>
          <t>Goldeen  Lv 20-30  (1%)</t>
        </is>
      </c>
    </row>
    <row r="36">
      <c r="A36" s="7" t="n"/>
      <c r="B36" s="6" t="n"/>
      <c r="C36" s="76" t="inlineStr">
        <is>
          <t>Rock Smash</t>
        </is>
      </c>
      <c r="D36" s="6" t="n">
        <v>20</v>
      </c>
      <c r="E36" s="30" t="inlineStr">
        <is>
          <t>Geodude  Lv 5-20  (100%)</t>
        </is>
      </c>
    </row>
    <row r="37">
      <c r="A37" s="7" t="n"/>
      <c r="B37" s="6" t="n"/>
      <c r="C37" s="72" t="inlineStr">
        <is>
          <t>Old Rod</t>
        </is>
      </c>
      <c r="D37" s="6" t="n">
        <v>30</v>
      </c>
      <c r="E37" s="30" t="inlineStr">
        <is>
          <t>Magikarp  Lv 5-10  (70%)</t>
        </is>
      </c>
      <c r="F37" s="30" t="inlineStr">
        <is>
          <t>Goldeen  Lv 5-10  (30%)</t>
        </is>
      </c>
    </row>
    <row r="38">
      <c r="A38" s="7" t="n"/>
      <c r="B38" s="6" t="n"/>
      <c r="C38" s="73" t="inlineStr">
        <is>
          <t>Good Rod</t>
        </is>
      </c>
      <c r="D38" s="6" t="n">
        <v>30</v>
      </c>
      <c r="E38" s="30" t="inlineStr">
        <is>
          <t>Magikarp  Lv 10-30  (60%)</t>
        </is>
      </c>
      <c r="F38" s="30" t="inlineStr">
        <is>
          <t>Goldeen  Lv 10-30  (20%)</t>
        </is>
      </c>
      <c r="G38" s="30" t="inlineStr">
        <is>
          <t>Barboach  Lv 10-30  (20%)</t>
        </is>
      </c>
    </row>
    <row r="39">
      <c r="A39" s="7" t="n"/>
      <c r="B39" s="6" t="n"/>
      <c r="C39" s="74" t="inlineStr">
        <is>
          <t>Super Rod</t>
        </is>
      </c>
      <c r="D39" s="6" t="n">
        <v>30</v>
      </c>
      <c r="E39" s="30" t="inlineStr">
        <is>
          <t>Barboach  Lv 20-45  (100%)</t>
        </is>
      </c>
    </row>
    <row r="40">
      <c r="A40" s="7" t="inlineStr">
        <is>
          <t>Route 112</t>
        </is>
      </c>
      <c r="B40" s="6" t="inlineStr">
        <is>
          <t>Split 5</t>
        </is>
      </c>
      <c r="C40" s="75" t="inlineStr">
        <is>
          <t>Land</t>
        </is>
      </c>
      <c r="D40" s="6" t="n">
        <v>20</v>
      </c>
      <c r="E40" s="30" t="inlineStr">
        <is>
          <t>Numel  Lv 14-16  (75%)</t>
        </is>
      </c>
      <c r="F40" s="30" t="inlineStr">
        <is>
          <t>Marill  Lv 14-16  (25%)</t>
        </is>
      </c>
    </row>
    <row r="41">
      <c r="A41" s="7" t="inlineStr">
        <is>
          <t>Route 113</t>
        </is>
      </c>
      <c r="B41" s="6" t="inlineStr">
        <is>
          <t>Split 5</t>
        </is>
      </c>
      <c r="C41" s="75" t="inlineStr">
        <is>
          <t>Land</t>
        </is>
      </c>
      <c r="D41" s="6" t="n">
        <v>20</v>
      </c>
      <c r="E41" s="30" t="inlineStr">
        <is>
          <t>Spinda  Lv 14-16  (70%)</t>
        </is>
      </c>
      <c r="F41" s="30" t="inlineStr">
        <is>
          <t>Slugma  Lv 14-16  (25%)</t>
        </is>
      </c>
      <c r="G41" s="30" t="inlineStr">
        <is>
          <t>Skarmory  Lv 16  (5%)</t>
        </is>
      </c>
    </row>
    <row r="42">
      <c r="A42" s="7" t="inlineStr">
        <is>
          <t>Route 114</t>
        </is>
      </c>
      <c r="B42" s="6" t="inlineStr">
        <is>
          <t>Split 5</t>
        </is>
      </c>
      <c r="C42" s="75" t="inlineStr">
        <is>
          <t>Land</t>
        </is>
      </c>
      <c r="D42" s="6" t="n">
        <v>20</v>
      </c>
      <c r="E42" s="30" t="inlineStr">
        <is>
          <t>Swablu  Lv 15-17  (40%)</t>
        </is>
      </c>
      <c r="F42" s="30" t="inlineStr">
        <is>
          <t>Lotad  Lv 15-16  (30%)</t>
        </is>
      </c>
      <c r="G42" s="30" t="inlineStr">
        <is>
          <t>Lombre  Lv 16-18  (20%)</t>
        </is>
      </c>
      <c r="H42" s="30" t="inlineStr">
        <is>
          <t>Seviper  Lv 15-17  (9%)</t>
        </is>
      </c>
      <c r="I42" s="30" t="inlineStr">
        <is>
          <t>Nuzleaf  Lv 15  (1%)</t>
        </is>
      </c>
    </row>
    <row r="43">
      <c r="A43" s="7" t="n"/>
      <c r="B43" s="6" t="n"/>
      <c r="C43" s="73" t="inlineStr">
        <is>
          <t>Water</t>
        </is>
      </c>
      <c r="D43" s="6" t="n">
        <v>4</v>
      </c>
      <c r="E43" s="30" t="inlineStr">
        <is>
          <t>Marill  Lv 5-35  (99%)</t>
        </is>
      </c>
      <c r="F43" s="30" t="inlineStr">
        <is>
          <t>Goldeen  Lv 20-30  (1%)</t>
        </is>
      </c>
    </row>
    <row r="44">
      <c r="A44" s="7" t="n"/>
      <c r="B44" s="6" t="n"/>
      <c r="C44" s="76" t="inlineStr">
        <is>
          <t>Rock Smash</t>
        </is>
      </c>
      <c r="D44" s="6" t="n">
        <v>20</v>
      </c>
      <c r="E44" s="30" t="inlineStr">
        <is>
          <t>Geodude  Lv 5-20  (100%)</t>
        </is>
      </c>
    </row>
    <row r="45">
      <c r="A45" s="7" t="n"/>
      <c r="B45" s="6" t="n"/>
      <c r="C45" s="72" t="inlineStr">
        <is>
          <t>Old Rod</t>
        </is>
      </c>
      <c r="D45" s="6" t="n">
        <v>30</v>
      </c>
      <c r="E45" s="30" t="inlineStr">
        <is>
          <t>Magikarp  Lv 5-10  (70%)</t>
        </is>
      </c>
      <c r="F45" s="30" t="inlineStr">
        <is>
          <t>Goldeen  Lv 5-10  (30%)</t>
        </is>
      </c>
    </row>
    <row r="46">
      <c r="A46" s="7" t="n"/>
      <c r="B46" s="6" t="n"/>
      <c r="C46" s="73" t="inlineStr">
        <is>
          <t>Good Rod</t>
        </is>
      </c>
      <c r="D46" s="6" t="n">
        <v>30</v>
      </c>
      <c r="E46" s="30" t="inlineStr">
        <is>
          <t>Magikarp  Lv 10-30  (60%)</t>
        </is>
      </c>
      <c r="F46" s="30" t="inlineStr">
        <is>
          <t>Goldeen  Lv 10-30  (20%)</t>
        </is>
      </c>
      <c r="G46" s="30" t="inlineStr">
        <is>
          <t>Barboach  Lv 10-30  (20%)</t>
        </is>
      </c>
    </row>
    <row r="47">
      <c r="A47" s="7" t="n"/>
      <c r="B47" s="6" t="n"/>
      <c r="C47" s="74" t="inlineStr">
        <is>
          <t>Super Rod</t>
        </is>
      </c>
      <c r="D47" s="6" t="n">
        <v>30</v>
      </c>
      <c r="E47" s="30" t="inlineStr">
        <is>
          <t>Barboach  Lv 20-45  (100%)</t>
        </is>
      </c>
    </row>
    <row r="48">
      <c r="A48" s="7" t="inlineStr">
        <is>
          <t>Route 116</t>
        </is>
      </c>
      <c r="B48" s="6" t="inlineStr">
        <is>
          <t>Split 2</t>
        </is>
      </c>
      <c r="C48" s="75" t="inlineStr">
        <is>
          <t>Land</t>
        </is>
      </c>
      <c r="D48" s="6" t="n">
        <v>20</v>
      </c>
      <c r="E48" s="30" t="inlineStr">
        <is>
          <t>Electrike  Lv 13  (18%)</t>
        </is>
      </c>
      <c r="F48" s="30" t="inlineStr">
        <is>
          <t>Timburr  Lv 13  (16%)</t>
        </is>
      </c>
      <c r="G48" s="30" t="inlineStr">
        <is>
          <t>Scraggy  Lv 14  (14%)</t>
        </is>
      </c>
      <c r="H48" s="30" t="inlineStr">
        <is>
          <t>Karrablast  Lv 13  (12%)</t>
        </is>
      </c>
      <c r="I48" s="30" t="inlineStr">
        <is>
          <t>Shelmet  Lv 13  (12%)</t>
        </is>
      </c>
      <c r="J48" s="30" t="inlineStr">
        <is>
          <t>Chingling  Lv 15  (10%)</t>
        </is>
      </c>
      <c r="K48" s="30" t="inlineStr">
        <is>
          <t>Litleo  Lv 14  (8%)</t>
        </is>
      </c>
      <c r="L48" s="30" t="inlineStr">
        <is>
          <t>Purrloin  Lv 13  (5%)</t>
        </is>
      </c>
    </row>
    <row r="49">
      <c r="E49" s="30" t="inlineStr">
        <is>
          <t>Pawniard  Lv 13  (5%)</t>
        </is>
      </c>
    </row>
    <row r="50">
      <c r="A50" s="7" t="inlineStr">
        <is>
          <t>Route 117</t>
        </is>
      </c>
      <c r="B50" s="6" t="inlineStr">
        <is>
          <t>Split 4</t>
        </is>
      </c>
      <c r="C50" s="75" t="inlineStr">
        <is>
          <t>Land</t>
        </is>
      </c>
      <c r="D50" s="6" t="n">
        <v>20</v>
      </c>
      <c r="E50" s="30" t="inlineStr">
        <is>
          <t>Oddish  Lv 13-14  (40%)</t>
        </is>
      </c>
      <c r="F50" s="30" t="inlineStr">
        <is>
          <t>Poochyena  Lv 13-14  (30%)</t>
        </is>
      </c>
      <c r="G50" s="30" t="inlineStr">
        <is>
          <t>Illumise  Lv 13-14  (18%)</t>
        </is>
      </c>
      <c r="H50" s="30" t="inlineStr">
        <is>
          <t>Marill  Lv 13  (10%)</t>
        </is>
      </c>
      <c r="I50" s="30" t="inlineStr">
        <is>
          <t>Volbeat  Lv 13  (1%)</t>
        </is>
      </c>
      <c r="J50" s="30" t="inlineStr">
        <is>
          <t>Seedot  Lv 13  (1%)</t>
        </is>
      </c>
    </row>
    <row r="51">
      <c r="A51" s="7" t="n"/>
      <c r="B51" s="6" t="n"/>
      <c r="C51" s="73" t="inlineStr">
        <is>
          <t>Water</t>
        </is>
      </c>
      <c r="D51" s="6" t="n">
        <v>4</v>
      </c>
      <c r="E51" s="30" t="inlineStr">
        <is>
          <t>Marill  Lv 30-34  (60%)</t>
        </is>
      </c>
      <c r="F51" s="30" t="inlineStr">
        <is>
          <t>Psyduck  Lv 30-34  (30%)</t>
        </is>
      </c>
      <c r="G51" s="30" t="inlineStr">
        <is>
          <t>Poliwag  Lv 30-34  (5%)</t>
        </is>
      </c>
      <c r="H51" s="30" t="inlineStr">
        <is>
          <t>Surskit  Lv 30-34  (4%)</t>
        </is>
      </c>
      <c r="I51" s="30" t="inlineStr">
        <is>
          <t>Wooper  Lv 30-34  (1%)</t>
        </is>
      </c>
    </row>
    <row r="52">
      <c r="A52" s="7" t="n"/>
      <c r="B52" s="6" t="n"/>
      <c r="C52" s="72" t="inlineStr">
        <is>
          <t>Old Rod</t>
        </is>
      </c>
      <c r="D52" s="6" t="n">
        <v>30</v>
      </c>
      <c r="E52" s="30" t="inlineStr">
        <is>
          <t>Magikarp  Lv 5-10  (70%)</t>
        </is>
      </c>
      <c r="F52" s="30" t="inlineStr">
        <is>
          <t>Goldeen  Lv 5-10  (30%)</t>
        </is>
      </c>
    </row>
    <row r="53">
      <c r="A53" s="7" t="n"/>
      <c r="B53" s="6" t="n"/>
      <c r="C53" s="73" t="inlineStr">
        <is>
          <t>Good Rod</t>
        </is>
      </c>
      <c r="D53" s="6" t="n">
        <v>30</v>
      </c>
      <c r="E53" s="30" t="inlineStr">
        <is>
          <t>Poliwag  Lv 30-32  (60%)</t>
        </is>
      </c>
      <c r="F53" s="30" t="inlineStr">
        <is>
          <t>Corphish  Lv 30-32  (20%)</t>
        </is>
      </c>
      <c r="G53" s="30" t="inlineStr">
        <is>
          <t>Barboach  Lv 30-32  (20%)</t>
        </is>
      </c>
    </row>
    <row r="54">
      <c r="A54" s="7" t="n"/>
      <c r="B54" s="6" t="n"/>
      <c r="C54" s="74" t="inlineStr">
        <is>
          <t>Super Rod</t>
        </is>
      </c>
      <c r="D54" s="6" t="n">
        <v>30</v>
      </c>
      <c r="E54" s="30" t="inlineStr">
        <is>
          <t>Poliwhirl  Lv 42-48  (40%)</t>
        </is>
      </c>
      <c r="F54" s="30" t="inlineStr">
        <is>
          <t>Crawdaunt  Lv 42-48  (40%)</t>
        </is>
      </c>
      <c r="G54" s="30" t="inlineStr">
        <is>
          <t>Whiscash  Lv 42-48  (15%)</t>
        </is>
      </c>
      <c r="H54" s="30" t="inlineStr">
        <is>
          <t>Quagsire  Lv 42-48  (4%)</t>
        </is>
      </c>
      <c r="I54" s="30" t="inlineStr">
        <is>
          <t>Feebas  Lv 42-48  (1%)</t>
        </is>
      </c>
    </row>
    <row r="55">
      <c r="A55" s="7" t="inlineStr">
        <is>
          <t>Route 118</t>
        </is>
      </c>
      <c r="B55" s="6" t="inlineStr">
        <is>
          <t>Split 6</t>
        </is>
      </c>
      <c r="C55" s="75" t="inlineStr">
        <is>
          <t>Land</t>
        </is>
      </c>
      <c r="D55" s="6" t="n">
        <v>20</v>
      </c>
      <c r="E55" s="30" t="inlineStr">
        <is>
          <t>Zigzagoon  Lv 24-26  (30%)</t>
        </is>
      </c>
      <c r="F55" s="30" t="inlineStr">
        <is>
          <t>Electrike  Lv 24-26  (30%)</t>
        </is>
      </c>
      <c r="G55" s="30" t="inlineStr">
        <is>
          <t>Wingull  Lv 25-27  (19%)</t>
        </is>
      </c>
      <c r="H55" s="30" t="inlineStr">
        <is>
          <t>Linoone  Lv 26  (10%)</t>
        </is>
      </c>
      <c r="I55" s="30" t="inlineStr">
        <is>
          <t>Manectric  Lv 26  (10%)</t>
        </is>
      </c>
      <c r="J55" s="30" t="inlineStr">
        <is>
          <t>Kecleon  Lv 25  (1%)</t>
        </is>
      </c>
    </row>
    <row r="56">
      <c r="A56" s="7" t="n"/>
      <c r="B56" s="6" t="n"/>
      <c r="C56" s="73" t="inlineStr">
        <is>
          <t>Water</t>
        </is>
      </c>
      <c r="D56" s="6" t="n">
        <v>4</v>
      </c>
      <c r="E56" s="30" t="inlineStr">
        <is>
          <t>Tentacool  Lv 5-35  (60%)</t>
        </is>
      </c>
      <c r="F56" s="30" t="inlineStr">
        <is>
          <t>Wingull  Lv 10-30  (35%)</t>
        </is>
      </c>
      <c r="G56" s="30" t="inlineStr">
        <is>
          <t>Pelipper  Lv 25-30  (5%)</t>
        </is>
      </c>
    </row>
    <row r="57">
      <c r="A57" s="7" t="n"/>
      <c r="B57" s="6" t="n"/>
      <c r="C57" s="72" t="inlineStr">
        <is>
          <t>Old Rod</t>
        </is>
      </c>
      <c r="D57" s="6" t="n">
        <v>30</v>
      </c>
      <c r="E57" s="30" t="inlineStr">
        <is>
          <t>Magikarp  Lv 5-10  (70%)</t>
        </is>
      </c>
      <c r="F57" s="30" t="inlineStr">
        <is>
          <t>Tentacool  Lv 5-10  (30%)</t>
        </is>
      </c>
    </row>
    <row r="58">
      <c r="A58" s="7" t="n"/>
      <c r="B58" s="6" t="n"/>
      <c r="C58" s="73" t="inlineStr">
        <is>
          <t>Good Rod</t>
        </is>
      </c>
      <c r="D58" s="6" t="n">
        <v>30</v>
      </c>
      <c r="E58" s="30" t="inlineStr">
        <is>
          <t>Magikarp  Lv 10-30  (60%)</t>
        </is>
      </c>
      <c r="F58" s="30" t="inlineStr">
        <is>
          <t>Tentacool  Lv 10-30  (20%)</t>
        </is>
      </c>
      <c r="G58" s="30" t="inlineStr">
        <is>
          <t>Carvanha  Lv 10-30  (20%)</t>
        </is>
      </c>
    </row>
    <row r="59">
      <c r="A59" s="7" t="n"/>
      <c r="B59" s="6" t="n"/>
      <c r="C59" s="74" t="inlineStr">
        <is>
          <t>Super Rod</t>
        </is>
      </c>
      <c r="D59" s="6" t="n">
        <v>30</v>
      </c>
      <c r="E59" s="30" t="inlineStr">
        <is>
          <t>Carvanha  Lv 20-45  (60%)</t>
        </is>
      </c>
      <c r="F59" s="30" t="inlineStr">
        <is>
          <t>Sharpedo  Lv 30-35  (40%)</t>
        </is>
      </c>
    </row>
    <row r="60">
      <c r="A60" s="7" t="inlineStr">
        <is>
          <t>Route 124</t>
        </is>
      </c>
      <c r="B60" s="6" t="inlineStr">
        <is>
          <t>Split 7</t>
        </is>
      </c>
      <c r="C60" s="73" t="inlineStr">
        <is>
          <t>Water</t>
        </is>
      </c>
      <c r="D60" s="6" t="n">
        <v>4</v>
      </c>
      <c r="E60" s="30" t="inlineStr">
        <is>
          <t>Tentacool  Lv 5-35  (60%)</t>
        </is>
      </c>
      <c r="F60" s="30" t="inlineStr">
        <is>
          <t>Wingull  Lv 10-30  (35%)</t>
        </is>
      </c>
      <c r="G60" s="30" t="inlineStr">
        <is>
          <t>Pelipper  Lv 25-30  (5%)</t>
        </is>
      </c>
    </row>
    <row r="61">
      <c r="A61" s="7" t="n"/>
      <c r="B61" s="6" t="n"/>
      <c r="C61" s="72" t="inlineStr">
        <is>
          <t>Old Rod</t>
        </is>
      </c>
      <c r="D61" s="6" t="n">
        <v>30</v>
      </c>
      <c r="E61" s="30" t="inlineStr">
        <is>
          <t>Magikarp  Lv 5-10  (70%)</t>
        </is>
      </c>
      <c r="F61" s="30" t="inlineStr">
        <is>
          <t>Tentacool  Lv 5-10  (30%)</t>
        </is>
      </c>
    </row>
    <row r="62">
      <c r="A62" s="7" t="n"/>
      <c r="B62" s="6" t="n"/>
      <c r="C62" s="73" t="inlineStr">
        <is>
          <t>Good Rod</t>
        </is>
      </c>
      <c r="D62" s="6" t="n">
        <v>30</v>
      </c>
      <c r="E62" s="30" t="inlineStr">
        <is>
          <t>Magikarp  Lv 10-30  (60%)</t>
        </is>
      </c>
      <c r="F62" s="30" t="inlineStr">
        <is>
          <t>Tentacool  Lv 10-30  (20%)</t>
        </is>
      </c>
      <c r="G62" s="30" t="inlineStr">
        <is>
          <t>Wailmer  Lv 10-30  (20%)</t>
        </is>
      </c>
    </row>
    <row r="63">
      <c r="A63" s="7" t="n"/>
      <c r="B63" s="6" t="n"/>
      <c r="C63" s="74" t="inlineStr">
        <is>
          <t>Super Rod</t>
        </is>
      </c>
      <c r="D63" s="6" t="n">
        <v>30</v>
      </c>
      <c r="E63" s="30" t="inlineStr">
        <is>
          <t>Wailmer  Lv 25-45  (60%)</t>
        </is>
      </c>
      <c r="F63" s="30" t="inlineStr">
        <is>
          <t>Sharpedo  Lv 30-35  (40%)</t>
        </is>
      </c>
    </row>
    <row r="64">
      <c r="A64" s="7" t="inlineStr">
        <is>
          <t>Petalburg Woods</t>
        </is>
      </c>
      <c r="B64" s="6" t="inlineStr">
        <is>
          <t>Split 2</t>
        </is>
      </c>
      <c r="C64" s="75" t="inlineStr">
        <is>
          <t>Land</t>
        </is>
      </c>
      <c r="D64" s="6" t="n">
        <v>20</v>
      </c>
      <c r="E64" s="30" t="inlineStr">
        <is>
          <t>Shroomish  Lv 11  (20%)</t>
        </is>
      </c>
      <c r="F64" s="30" t="inlineStr">
        <is>
          <t>Paras  Lv 11  (17%)</t>
        </is>
      </c>
      <c r="G64" s="30" t="inlineStr">
        <is>
          <t>Venipede  Lv 12  (15%)</t>
        </is>
      </c>
      <c r="H64" s="30" t="inlineStr">
        <is>
          <t>Dustox  Lv 11  (12%)</t>
        </is>
      </c>
      <c r="I64" s="30" t="inlineStr">
        <is>
          <t>Foongus  Lv 12  (10%)</t>
        </is>
      </c>
      <c r="J64" s="30" t="inlineStr">
        <is>
          <t>Spinarak  Lv 11  (8%)</t>
        </is>
      </c>
      <c r="K64" s="30" t="inlineStr">
        <is>
          <t>Karrablast  Lv 12  (6%)</t>
        </is>
      </c>
      <c r="L64" s="30" t="inlineStr">
        <is>
          <t>Shelmet  Lv 12  (5%)</t>
        </is>
      </c>
    </row>
    <row r="65">
      <c r="E65" s="30" t="inlineStr">
        <is>
          <t>Pineco  Lv 12  (4%)</t>
        </is>
      </c>
      <c r="F65" s="30" t="inlineStr">
        <is>
          <t>Combee  Lv 11  (3%)</t>
        </is>
      </c>
    </row>
    <row r="66">
      <c r="A66" s="7" t="inlineStr">
        <is>
          <t>Rustboro City</t>
        </is>
      </c>
      <c r="B66" s="6" t="inlineStr">
        <is>
          <t>Split 2</t>
        </is>
      </c>
      <c r="C66" s="75" t="inlineStr">
        <is>
          <t>Land</t>
        </is>
      </c>
      <c r="D66" s="6" t="n">
        <v>20</v>
      </c>
      <c r="E66" s="30" t="inlineStr">
        <is>
          <t>Budew  Lv 12  (20%)</t>
        </is>
      </c>
      <c r="F66" s="30" t="inlineStr">
        <is>
          <t>Bellsprout  Lv 12  (20%)</t>
        </is>
      </c>
      <c r="G66" s="30" t="inlineStr">
        <is>
          <t>Exeggcute  Lv 12  (15%)</t>
        </is>
      </c>
      <c r="H66" s="30" t="inlineStr">
        <is>
          <t>Foongus  Lv 13  (15%)</t>
        </is>
      </c>
      <c r="I66" s="30" t="inlineStr">
        <is>
          <t>Ferroseed  Lv 12  (10%)</t>
        </is>
      </c>
      <c r="J66" s="30" t="inlineStr">
        <is>
          <t>Maractus  Lv 13  (8%)</t>
        </is>
      </c>
      <c r="K66" s="30" t="inlineStr">
        <is>
          <t>Carnivine  Lv 13  (5%)</t>
        </is>
      </c>
      <c r="L66" s="30" t="inlineStr">
        <is>
          <t>Treecko  Lv 12  (3%)</t>
        </is>
      </c>
    </row>
    <row r="67">
      <c r="E67" s="30" t="inlineStr">
        <is>
          <t>Turtwig  Lv 12  (2%)</t>
        </is>
      </c>
      <c r="F67" s="30" t="inlineStr">
        <is>
          <t>Bulbasaur  Lv 12  (2%)</t>
        </is>
      </c>
    </row>
    <row r="68">
      <c r="A68" s="7" t="inlineStr">
        <is>
          <t>Lost Cave</t>
        </is>
      </c>
      <c r="B68" s="6" t="inlineStr">
        <is>
          <t>Split 2</t>
        </is>
      </c>
      <c r="C68" s="75" t="inlineStr">
        <is>
          <t>Land</t>
        </is>
      </c>
      <c r="D68" s="6" t="n">
        <v>20</v>
      </c>
      <c r="E68" s="30" t="inlineStr">
        <is>
          <t>Magnemite  Lv 13  (15%)</t>
        </is>
      </c>
      <c r="F68" s="30" t="inlineStr">
        <is>
          <t>Nosepass  Lv 14  (15%)</t>
        </is>
      </c>
      <c r="G68" s="30" t="inlineStr">
        <is>
          <t>Bronzor  Lv 14  (13%)</t>
        </is>
      </c>
      <c r="H68" s="30" t="inlineStr">
        <is>
          <t>Drilbur  Lv 13  (12%)</t>
        </is>
      </c>
      <c r="I68" s="30" t="inlineStr">
        <is>
          <t>Klink  Lv 14  (12%)</t>
        </is>
      </c>
      <c r="J68" s="30" t="inlineStr">
        <is>
          <t>Ferroseed  Lv 14  (9%)</t>
        </is>
      </c>
      <c r="K68" s="30" t="inlineStr">
        <is>
          <t>Chingling  Lv 15  (7%)</t>
        </is>
      </c>
      <c r="L68" s="30" t="inlineStr">
        <is>
          <t>Elgyem  Lv 15  (6%)</t>
        </is>
      </c>
    </row>
    <row r="69">
      <c r="E69" s="30" t="inlineStr">
        <is>
          <t>Mawile  Lv 14  (6%)</t>
        </is>
      </c>
      <c r="F69" s="30" t="inlineStr">
        <is>
          <t>Klefki  Lv 13  (5%)</t>
        </is>
      </c>
    </row>
    <row r="70">
      <c r="A70" s="7" t="inlineStr">
        <is>
          <t>Rusturf Tunnel</t>
        </is>
      </c>
      <c r="B70" s="6" t="inlineStr">
        <is>
          <t>Split 2</t>
        </is>
      </c>
      <c r="C70" s="75" t="inlineStr">
        <is>
          <t>Land</t>
        </is>
      </c>
      <c r="D70" s="6" t="n">
        <v>10</v>
      </c>
      <c r="E70" s="30" t="inlineStr">
        <is>
          <t>Whismur  Lv 5-8  (100%)</t>
        </is>
      </c>
    </row>
    <row r="71">
      <c r="A71" s="7" t="inlineStr">
        <is>
          <t>Granite Cave 1F</t>
        </is>
      </c>
      <c r="B71" s="6" t="inlineStr">
        <is>
          <t>Split 3</t>
        </is>
      </c>
      <c r="C71" s="75" t="inlineStr">
        <is>
          <t>Land</t>
        </is>
      </c>
      <c r="D71" s="6" t="n">
        <v>20</v>
      </c>
      <c r="E71" s="30" t="inlineStr">
        <is>
          <t>Makuhita  Lv 15  (18%)</t>
        </is>
      </c>
      <c r="F71" s="30" t="inlineStr">
        <is>
          <t>Zubat  Lv 15  (17%)</t>
        </is>
      </c>
      <c r="G71" s="30" t="inlineStr">
        <is>
          <t>Geodude  Lv 17  (15%)</t>
        </is>
      </c>
      <c r="H71" s="30" t="inlineStr">
        <is>
          <t>Machop  Lv 16  (12%)</t>
        </is>
      </c>
      <c r="I71" s="30" t="inlineStr">
        <is>
          <t>Woobat  Lv 15  (10%)</t>
        </is>
      </c>
      <c r="J71" s="30" t="inlineStr">
        <is>
          <t>Onix  Lv 16  (10%)</t>
        </is>
      </c>
      <c r="K71" s="30" t="inlineStr">
        <is>
          <t>Rhyhorn  Lv 16  (7%)</t>
        </is>
      </c>
      <c r="L71" s="30" t="inlineStr">
        <is>
          <t>Abra  Lv 16  (5%)</t>
        </is>
      </c>
    </row>
    <row r="72">
      <c r="E72" s="30" t="inlineStr">
        <is>
          <t>Meditite  Lv 16  (4%)</t>
        </is>
      </c>
      <c r="F72" s="30" t="inlineStr">
        <is>
          <t>Riolu  Lv 15  (2%)</t>
        </is>
      </c>
    </row>
    <row r="73">
      <c r="A73" s="7" t="inlineStr">
        <is>
          <t>Granite Cave B1F</t>
        </is>
      </c>
      <c r="B73" s="6" t="inlineStr">
        <is>
          <t>Split 3</t>
        </is>
      </c>
      <c r="C73" s="75" t="inlineStr">
        <is>
          <t>Land</t>
        </is>
      </c>
      <c r="D73" s="6" t="n">
        <v>20</v>
      </c>
      <c r="E73" s="30" t="inlineStr">
        <is>
          <t>Makuhita  Lv 15  (18%)</t>
        </is>
      </c>
      <c r="F73" s="30" t="inlineStr">
        <is>
          <t>Zubat  Lv 15  (17%)</t>
        </is>
      </c>
      <c r="G73" s="30" t="inlineStr">
        <is>
          <t>Geodude  Lv 17  (15%)</t>
        </is>
      </c>
      <c r="H73" s="30" t="inlineStr">
        <is>
          <t>Machop  Lv 16  (12%)</t>
        </is>
      </c>
      <c r="I73" s="30" t="inlineStr">
        <is>
          <t>Woobat  Lv 15  (10%)</t>
        </is>
      </c>
      <c r="J73" s="30" t="inlineStr">
        <is>
          <t>Onix  Lv 16  (10%)</t>
        </is>
      </c>
      <c r="K73" s="30" t="inlineStr">
        <is>
          <t>Rhyhorn  Lv 16  (7%)</t>
        </is>
      </c>
      <c r="L73" s="30" t="inlineStr">
        <is>
          <t>Abra  Lv 16  (5%)</t>
        </is>
      </c>
    </row>
    <row r="74">
      <c r="E74" s="30" t="inlineStr">
        <is>
          <t>Meditite  Lv 16  (4%)</t>
        </is>
      </c>
      <c r="F74" s="30" t="inlineStr">
        <is>
          <t>Riolu  Lv 15  (2%)</t>
        </is>
      </c>
    </row>
    <row r="75">
      <c r="A75" s="7" t="inlineStr">
        <is>
          <t>Mt Pyre 1F</t>
        </is>
      </c>
      <c r="B75" s="6" t="inlineStr">
        <is>
          <t>Split 7</t>
        </is>
      </c>
      <c r="C75" s="75" t="inlineStr">
        <is>
          <t>Land</t>
        </is>
      </c>
      <c r="D75" s="6" t="n">
        <v>10</v>
      </c>
      <c r="E75" s="30" t="inlineStr">
        <is>
          <t>Shuppet  Lv 22-29  (100%)</t>
        </is>
      </c>
    </row>
    <row r="76">
      <c r="A76" s="7" t="inlineStr">
        <is>
          <t>Victory Road 1F</t>
        </is>
      </c>
      <c r="B76" s="6" t="inlineStr">
        <is>
          <t>Elite Four &amp; Champion</t>
        </is>
      </c>
      <c r="C76" s="75" t="inlineStr">
        <is>
          <t>Land</t>
        </is>
      </c>
      <c r="D76" s="6" t="n">
        <v>10</v>
      </c>
      <c r="E76" s="30" t="inlineStr">
        <is>
          <t>Golbat  Lv 38-40  (25%)</t>
        </is>
      </c>
      <c r="F76" s="30" t="inlineStr">
        <is>
          <t>Hariyama  Lv 38-40  (25%)</t>
        </is>
      </c>
      <c r="G76" s="30" t="inlineStr">
        <is>
          <t>Lairon  Lv 40  (10%)</t>
        </is>
      </c>
      <c r="H76" s="30" t="inlineStr">
        <is>
          <t>Loudred  Lv 40  (10%)</t>
        </is>
      </c>
      <c r="I76" s="30" t="inlineStr">
        <is>
          <t>Zubat  Lv 36  (10%)</t>
        </is>
      </c>
      <c r="J76" s="30" t="inlineStr">
        <is>
          <t>Makuhita  Lv 36  (10%)</t>
        </is>
      </c>
      <c r="K76" s="30" t="inlineStr">
        <is>
          <t>Aron  Lv 36  (5%)</t>
        </is>
      </c>
      <c r="L76" s="30" t="inlineStr">
        <is>
          <t>Whismur  Lv 36  (5%)</t>
        </is>
      </c>
    </row>
    <row r="77">
      <c r="A77" s="7" t="inlineStr">
        <is>
          <t>Safari Zone South</t>
        </is>
      </c>
      <c r="B77" s="6" t="inlineStr">
        <is>
          <t>Postgame</t>
        </is>
      </c>
      <c r="C77" s="75" t="inlineStr">
        <is>
          <t>Land</t>
        </is>
      </c>
      <c r="D77" s="6" t="n">
        <v>25</v>
      </c>
      <c r="E77" s="30" t="inlineStr">
        <is>
          <t>Oddish  Lv 25-27  (40%)</t>
        </is>
      </c>
      <c r="F77" s="30" t="inlineStr">
        <is>
          <t>Girafarig  Lv 25-27  (20%)</t>
        </is>
      </c>
      <c r="G77" s="30" t="inlineStr">
        <is>
          <t>Natu  Lv 25  (10%)</t>
        </is>
      </c>
      <c r="H77" s="30" t="inlineStr">
        <is>
          <t>Doduo  Lv 25  (10%)</t>
        </is>
      </c>
      <c r="I77" s="30" t="inlineStr">
        <is>
          <t>Wobbuffet  Lv 27-29  (10%)</t>
        </is>
      </c>
      <c r="J77" s="30" t="inlineStr">
        <is>
          <t>Gloom  Lv 25  (5%)</t>
        </is>
      </c>
      <c r="K77" s="30" t="inlineStr">
        <is>
          <t>Pikachu  Lv 25-27  (5%)</t>
        </is>
      </c>
    </row>
    <row r="78">
      <c r="A78" s="7" t="inlineStr">
        <is>
          <t>Underwater Route 126</t>
        </is>
      </c>
      <c r="B78" s="6" t="inlineStr">
        <is>
          <t>Unassigned</t>
        </is>
      </c>
      <c r="C78" s="73" t="inlineStr">
        <is>
          <t>Water</t>
        </is>
      </c>
      <c r="D78" s="6" t="n">
        <v>4</v>
      </c>
      <c r="E78" s="30" t="inlineStr">
        <is>
          <t>Clamperl  Lv 20-35  (65%)</t>
        </is>
      </c>
      <c r="F78" s="30" t="inlineStr">
        <is>
          <t>Chinchou  Lv 20-30  (30%)</t>
        </is>
      </c>
      <c r="G78" s="30" t="inlineStr">
        <is>
          <t>Relicanth  Lv 30-35  (5%)</t>
        </is>
      </c>
    </row>
    <row r="79">
      <c r="A79" s="7" t="inlineStr">
        <is>
          <t>Abandoned Ship Rooms B1F</t>
        </is>
      </c>
      <c r="B79" s="6" t="inlineStr">
        <is>
          <t>Split 4</t>
        </is>
      </c>
      <c r="C79" s="73" t="inlineStr">
        <is>
          <t>Water</t>
        </is>
      </c>
      <c r="D79" s="6" t="n">
        <v>4</v>
      </c>
      <c r="E79" s="30" t="inlineStr">
        <is>
          <t>Tentacool  Lv 5-35  (99%)</t>
        </is>
      </c>
      <c r="F79" s="30" t="inlineStr">
        <is>
          <t>Tentacruel  Lv 30-35  (1%)</t>
        </is>
      </c>
    </row>
    <row r="80">
      <c r="A80" s="7" t="n"/>
      <c r="B80" s="6" t="n"/>
      <c r="C80" s="72" t="inlineStr">
        <is>
          <t>Old Rod</t>
        </is>
      </c>
      <c r="D80" s="6" t="n">
        <v>20</v>
      </c>
      <c r="E80" s="30" t="inlineStr">
        <is>
          <t>Magikarp  Lv 5-10  (70%)</t>
        </is>
      </c>
      <c r="F80" s="30" t="inlineStr">
        <is>
          <t>Tentacool  Lv 5-10  (30%)</t>
        </is>
      </c>
    </row>
    <row r="81">
      <c r="A81" s="7" t="n"/>
      <c r="B81" s="6" t="n"/>
      <c r="C81" s="73" t="inlineStr">
        <is>
          <t>Good Rod</t>
        </is>
      </c>
      <c r="D81" s="6" t="n">
        <v>20</v>
      </c>
      <c r="E81" s="30" t="inlineStr">
        <is>
          <t>Magikarp  Lv 10-30  (60%)</t>
        </is>
      </c>
      <c r="F81" s="30" t="inlineStr">
        <is>
          <t>Tentacool  Lv 10-30  (40%)</t>
        </is>
      </c>
    </row>
    <row r="82">
      <c r="A82" s="7" t="n"/>
      <c r="B82" s="6" t="n"/>
      <c r="C82" s="74" t="inlineStr">
        <is>
          <t>Super Rod</t>
        </is>
      </c>
      <c r="D82" s="6" t="n">
        <v>20</v>
      </c>
      <c r="E82" s="30" t="inlineStr">
        <is>
          <t>Tentacool  Lv 25-35  (80%)</t>
        </is>
      </c>
      <c r="F82" s="30" t="inlineStr">
        <is>
          <t>Tentacruel  Lv 20-35  (20%)</t>
        </is>
      </c>
    </row>
    <row r="83">
      <c r="A83" s="7" t="inlineStr">
        <is>
          <t>Granite Cave B2F</t>
        </is>
      </c>
      <c r="B83" s="6" t="inlineStr">
        <is>
          <t>Split 3</t>
        </is>
      </c>
      <c r="C83" s="75" t="inlineStr">
        <is>
          <t>Land</t>
        </is>
      </c>
      <c r="D83" s="6" t="n">
        <v>20</v>
      </c>
      <c r="E83" s="30" t="inlineStr">
        <is>
          <t>Makuhita  Lv 15  (18%)</t>
        </is>
      </c>
      <c r="F83" s="30" t="inlineStr">
        <is>
          <t>Zubat  Lv 15  (17%)</t>
        </is>
      </c>
      <c r="G83" s="30" t="inlineStr">
        <is>
          <t>Geodude  Lv 17  (15%)</t>
        </is>
      </c>
      <c r="H83" s="30" t="inlineStr">
        <is>
          <t>Machop  Lv 16  (12%)</t>
        </is>
      </c>
      <c r="I83" s="30" t="inlineStr">
        <is>
          <t>Woobat  Lv 15  (10%)</t>
        </is>
      </c>
      <c r="J83" s="30" t="inlineStr">
        <is>
          <t>Onix  Lv 16  (10%)</t>
        </is>
      </c>
      <c r="K83" s="30" t="inlineStr">
        <is>
          <t>Rhyhorn  Lv 16  (7%)</t>
        </is>
      </c>
      <c r="L83" s="30" t="inlineStr">
        <is>
          <t>Abra  Lv 16  (5%)</t>
        </is>
      </c>
    </row>
    <row r="84">
      <c r="E84" s="30" t="inlineStr">
        <is>
          <t>Meditite  Lv 16  (4%)</t>
        </is>
      </c>
      <c r="F84" s="30" t="inlineStr">
        <is>
          <t>Riolu  Lv 15  (2%)</t>
        </is>
      </c>
    </row>
    <row r="85">
      <c r="A85" s="7" t="n"/>
      <c r="B85" s="6" t="n"/>
      <c r="C85" s="76" t="inlineStr">
        <is>
          <t>Rock Smash</t>
        </is>
      </c>
      <c r="D85" s="6" t="n">
        <v>20</v>
      </c>
      <c r="E85" s="30" t="inlineStr">
        <is>
          <t>Geodude  Lv 5-20  (70%)</t>
        </is>
      </c>
      <c r="F85" s="30" t="inlineStr">
        <is>
          <t>Nosepass  Lv 10-20  (30%)</t>
        </is>
      </c>
    </row>
    <row r="86">
      <c r="A86" s="7" t="inlineStr">
        <is>
          <t>Fiery Path</t>
        </is>
      </c>
      <c r="B86" s="6" t="inlineStr">
        <is>
          <t>Split 5</t>
        </is>
      </c>
      <c r="C86" s="75" t="inlineStr">
        <is>
          <t>Land</t>
        </is>
      </c>
      <c r="D86" s="6" t="n">
        <v>10</v>
      </c>
      <c r="E86" s="30" t="inlineStr">
        <is>
          <t>Numel  Lv 15-16  (30%)</t>
        </is>
      </c>
      <c r="F86" s="30" t="inlineStr">
        <is>
          <t>Koffing  Lv 15-16  (25%)</t>
        </is>
      </c>
      <c r="G86" s="30" t="inlineStr">
        <is>
          <t>Torkoal  Lv 14-16  (18%)</t>
        </is>
      </c>
      <c r="H86" s="30" t="inlineStr">
        <is>
          <t>Machop  Lv 15-16  (15%)</t>
        </is>
      </c>
      <c r="I86" s="30" t="inlineStr">
        <is>
          <t>Slugma  Lv 15  (10%)</t>
        </is>
      </c>
      <c r="J86" s="30" t="inlineStr">
        <is>
          <t>Grimer  Lv 14  (2%)</t>
        </is>
      </c>
    </row>
    <row r="87">
      <c r="A87" s="7" t="inlineStr">
        <is>
          <t>Meteor Falls B1 F2R</t>
        </is>
      </c>
      <c r="B87" s="6" t="inlineStr">
        <is>
          <t>Unassigned</t>
        </is>
      </c>
      <c r="C87" s="75" t="inlineStr">
        <is>
          <t>Land</t>
        </is>
      </c>
      <c r="D87" s="6" t="n">
        <v>10</v>
      </c>
      <c r="E87" s="30" t="inlineStr">
        <is>
          <t>Golbat  Lv 33-40  (50%)</t>
        </is>
      </c>
      <c r="F87" s="30" t="inlineStr">
        <is>
          <t>Bagon  Lv 25-35  (25%)</t>
        </is>
      </c>
      <c r="G87" s="30" t="inlineStr">
        <is>
          <t>Solrock  Lv 35-39  (25%)</t>
        </is>
      </c>
    </row>
    <row r="88">
      <c r="A88" s="7" t="n"/>
      <c r="B88" s="6" t="n"/>
      <c r="C88" s="73" t="inlineStr">
        <is>
          <t>Water</t>
        </is>
      </c>
      <c r="D88" s="6" t="n">
        <v>4</v>
      </c>
      <c r="E88" s="30" t="inlineStr">
        <is>
          <t>Golbat  Lv 30-35  (90%)</t>
        </is>
      </c>
      <c r="F88" s="30" t="inlineStr">
        <is>
          <t>Solrock  Lv 5-35  (10%)</t>
        </is>
      </c>
    </row>
    <row r="89">
      <c r="A89" s="7" t="n"/>
      <c r="B89" s="6" t="n"/>
      <c r="C89" s="72" t="inlineStr">
        <is>
          <t>Old Rod</t>
        </is>
      </c>
      <c r="D89" s="6" t="n">
        <v>30</v>
      </c>
      <c r="E89" s="30" t="inlineStr">
        <is>
          <t>Magikarp  Lv 5-10  (70%)</t>
        </is>
      </c>
      <c r="F89" s="30" t="inlineStr">
        <is>
          <t>Goldeen  Lv 5-10  (30%)</t>
        </is>
      </c>
    </row>
    <row r="90">
      <c r="A90" s="7" t="n"/>
      <c r="B90" s="6" t="n"/>
      <c r="C90" s="73" t="inlineStr">
        <is>
          <t>Good Rod</t>
        </is>
      </c>
      <c r="D90" s="6" t="n">
        <v>30</v>
      </c>
      <c r="E90" s="30" t="inlineStr">
        <is>
          <t>Magikarp  Lv 10-30  (60%)</t>
        </is>
      </c>
      <c r="F90" s="30" t="inlineStr">
        <is>
          <t>Goldeen  Lv 10-30  (20%)</t>
        </is>
      </c>
      <c r="G90" s="30" t="inlineStr">
        <is>
          <t>Barboach  Lv 10-30  (20%)</t>
        </is>
      </c>
    </row>
    <row r="91">
      <c r="A91" s="7" t="n"/>
      <c r="B91" s="6" t="n"/>
      <c r="C91" s="74" t="inlineStr">
        <is>
          <t>Super Rod</t>
        </is>
      </c>
      <c r="D91" s="6" t="n">
        <v>30</v>
      </c>
      <c r="E91" s="30" t="inlineStr">
        <is>
          <t>Barboach  Lv 25-35  (80%)</t>
        </is>
      </c>
      <c r="F91" s="30" t="inlineStr">
        <is>
          <t>Whiscash  Lv 30-45  (20%)</t>
        </is>
      </c>
    </row>
    <row r="92">
      <c r="A92" s="7" t="inlineStr">
        <is>
          <t>Jagged Pass</t>
        </is>
      </c>
      <c r="B92" s="6" t="inlineStr">
        <is>
          <t>Split 5</t>
        </is>
      </c>
      <c r="C92" s="75" t="inlineStr">
        <is>
          <t>Land</t>
        </is>
      </c>
      <c r="D92" s="6" t="n">
        <v>20</v>
      </c>
      <c r="E92" s="30" t="inlineStr">
        <is>
          <t>Numel  Lv 20-22  (55%)</t>
        </is>
      </c>
      <c r="F92" s="30" t="inlineStr">
        <is>
          <t>Machop  Lv 20-22  (25%)</t>
        </is>
      </c>
      <c r="G92" s="30" t="inlineStr">
        <is>
          <t>Spoink  Lv 20-22  (20%)</t>
        </is>
      </c>
    </row>
    <row r="93">
      <c r="A93" s="7" t="inlineStr">
        <is>
          <t>Route 106</t>
        </is>
      </c>
      <c r="B93" s="6" t="inlineStr">
        <is>
          <t>Split 3</t>
        </is>
      </c>
      <c r="C93" s="73" t="inlineStr">
        <is>
          <t>Water</t>
        </is>
      </c>
      <c r="D93" s="6" t="n">
        <v>4</v>
      </c>
      <c r="E93" s="30" t="inlineStr">
        <is>
          <t>Tentacool  Lv 5-35  (60%)</t>
        </is>
      </c>
      <c r="F93" s="30" t="inlineStr">
        <is>
          <t>Wingull  Lv 10-30  (35%)</t>
        </is>
      </c>
      <c r="G93" s="30" t="inlineStr">
        <is>
          <t>Pelipper  Lv 25-30  (5%)</t>
        </is>
      </c>
    </row>
    <row r="94">
      <c r="A94" s="7" t="n"/>
      <c r="B94" s="6" t="n"/>
      <c r="C94" s="72" t="inlineStr">
        <is>
          <t>Old Rod</t>
        </is>
      </c>
      <c r="D94" s="6" t="n">
        <v>30</v>
      </c>
      <c r="E94" s="30" t="inlineStr">
        <is>
          <t>Magikarp  Lv 5-10  (70%)</t>
        </is>
      </c>
      <c r="F94" s="30" t="inlineStr">
        <is>
          <t>Tentacool  Lv 5-10  (30%)</t>
        </is>
      </c>
    </row>
    <row r="95">
      <c r="A95" s="7" t="n"/>
      <c r="B95" s="6" t="n"/>
      <c r="C95" s="73" t="inlineStr">
        <is>
          <t>Good Rod</t>
        </is>
      </c>
      <c r="D95" s="6" t="n">
        <v>30</v>
      </c>
      <c r="E95" s="30" t="inlineStr">
        <is>
          <t>Magikarp  Lv 10-30  (60%)</t>
        </is>
      </c>
      <c r="F95" s="30" t="inlineStr">
        <is>
          <t>Tentacool  Lv 10-30  (20%)</t>
        </is>
      </c>
      <c r="G95" s="30" t="inlineStr">
        <is>
          <t>Wailmer  Lv 10-30  (20%)</t>
        </is>
      </c>
    </row>
    <row r="96">
      <c r="A96" s="7" t="n"/>
      <c r="B96" s="6" t="n"/>
      <c r="C96" s="74" t="inlineStr">
        <is>
          <t>Super Rod</t>
        </is>
      </c>
      <c r="D96" s="6" t="n">
        <v>30</v>
      </c>
      <c r="E96" s="30" t="inlineStr">
        <is>
          <t>Wailmer  Lv 20-45  (100%)</t>
        </is>
      </c>
    </row>
    <row r="97">
      <c r="A97" s="7" t="inlineStr">
        <is>
          <t>Route 107</t>
        </is>
      </c>
      <c r="B97" s="6" t="inlineStr">
        <is>
          <t>Split 3</t>
        </is>
      </c>
      <c r="C97" s="73" t="inlineStr">
        <is>
          <t>Water</t>
        </is>
      </c>
      <c r="D97" s="6" t="n">
        <v>4</v>
      </c>
      <c r="E97" s="30" t="inlineStr">
        <is>
          <t>Tentacool  Lv 5-35  (60%)</t>
        </is>
      </c>
      <c r="F97" s="30" t="inlineStr">
        <is>
          <t>Wingull  Lv 10-30  (35%)</t>
        </is>
      </c>
      <c r="G97" s="30" t="inlineStr">
        <is>
          <t>Pelipper  Lv 25-30  (5%)</t>
        </is>
      </c>
    </row>
    <row r="98">
      <c r="A98" s="7" t="n"/>
      <c r="B98" s="6" t="n"/>
      <c r="C98" s="72" t="inlineStr">
        <is>
          <t>Old Rod</t>
        </is>
      </c>
      <c r="D98" s="6" t="n">
        <v>30</v>
      </c>
      <c r="E98" s="30" t="inlineStr">
        <is>
          <t>Magikarp  Lv 5-10  (70%)</t>
        </is>
      </c>
      <c r="F98" s="30" t="inlineStr">
        <is>
          <t>Tentacool  Lv 5-10  (30%)</t>
        </is>
      </c>
    </row>
    <row r="99">
      <c r="A99" s="7" t="n"/>
      <c r="B99" s="6" t="n"/>
      <c r="C99" s="73" t="inlineStr">
        <is>
          <t>Good Rod</t>
        </is>
      </c>
      <c r="D99" s="6" t="n">
        <v>30</v>
      </c>
      <c r="E99" s="30" t="inlineStr">
        <is>
          <t>Magikarp  Lv 10-30  (60%)</t>
        </is>
      </c>
      <c r="F99" s="30" t="inlineStr">
        <is>
          <t>Tentacool  Lv 10-30  (20%)</t>
        </is>
      </c>
      <c r="G99" s="30" t="inlineStr">
        <is>
          <t>Wailmer  Lv 10-30  (20%)</t>
        </is>
      </c>
    </row>
    <row r="100">
      <c r="A100" s="7" t="n"/>
      <c r="B100" s="6" t="n"/>
      <c r="C100" s="74" t="inlineStr">
        <is>
          <t>Super Rod</t>
        </is>
      </c>
      <c r="D100" s="6" t="n">
        <v>30</v>
      </c>
      <c r="E100" s="30" t="inlineStr">
        <is>
          <t>Wailmer  Lv 20-45  (100%)</t>
        </is>
      </c>
    </row>
    <row r="101">
      <c r="A101" s="7" t="inlineStr">
        <is>
          <t>Route 108</t>
        </is>
      </c>
      <c r="B101" s="6" t="inlineStr">
        <is>
          <t>Split 4</t>
        </is>
      </c>
      <c r="C101" s="73" t="inlineStr">
        <is>
          <t>Water</t>
        </is>
      </c>
      <c r="D101" s="6" t="n">
        <v>4</v>
      </c>
      <c r="E101" s="30" t="inlineStr">
        <is>
          <t>Tentacool  Lv 5-35  (60%)</t>
        </is>
      </c>
      <c r="F101" s="30" t="inlineStr">
        <is>
          <t>Wingull  Lv 10-30  (35%)</t>
        </is>
      </c>
      <c r="G101" s="30" t="inlineStr">
        <is>
          <t>Pelipper  Lv 25-30  (5%)</t>
        </is>
      </c>
    </row>
    <row r="102">
      <c r="A102" s="7" t="n"/>
      <c r="B102" s="6" t="n"/>
      <c r="C102" s="72" t="inlineStr">
        <is>
          <t>Old Rod</t>
        </is>
      </c>
      <c r="D102" s="6" t="n">
        <v>30</v>
      </c>
      <c r="E102" s="30" t="inlineStr">
        <is>
          <t>Magikarp  Lv 5-10  (70%)</t>
        </is>
      </c>
      <c r="F102" s="30" t="inlineStr">
        <is>
          <t>Tentacool  Lv 5-10  (30%)</t>
        </is>
      </c>
    </row>
    <row r="103">
      <c r="A103" s="7" t="n"/>
      <c r="B103" s="6" t="n"/>
      <c r="C103" s="73" t="inlineStr">
        <is>
          <t>Good Rod</t>
        </is>
      </c>
      <c r="D103" s="6" t="n">
        <v>30</v>
      </c>
      <c r="E103" s="30" t="inlineStr">
        <is>
          <t>Magikarp  Lv 10-30  (60%)</t>
        </is>
      </c>
      <c r="F103" s="30" t="inlineStr">
        <is>
          <t>Tentacool  Lv 10-30  (20%)</t>
        </is>
      </c>
      <c r="G103" s="30" t="inlineStr">
        <is>
          <t>Wailmer  Lv 10-30  (20%)</t>
        </is>
      </c>
    </row>
    <row r="104">
      <c r="A104" s="7" t="n"/>
      <c r="B104" s="6" t="n"/>
      <c r="C104" s="74" t="inlineStr">
        <is>
          <t>Super Rod</t>
        </is>
      </c>
      <c r="D104" s="6" t="n">
        <v>30</v>
      </c>
      <c r="E104" s="30" t="inlineStr">
        <is>
          <t>Wailmer  Lv 20-45  (100%)</t>
        </is>
      </c>
    </row>
    <row r="105">
      <c r="A105" s="7" t="inlineStr">
        <is>
          <t>Route 109</t>
        </is>
      </c>
      <c r="B105" s="6" t="inlineStr">
        <is>
          <t>Split 4</t>
        </is>
      </c>
      <c r="C105" s="73" t="inlineStr">
        <is>
          <t>Water</t>
        </is>
      </c>
      <c r="D105" s="6" t="n">
        <v>4</v>
      </c>
      <c r="E105" s="30" t="inlineStr">
        <is>
          <t>Tentacool  Lv 5-35  (60%)</t>
        </is>
      </c>
      <c r="F105" s="30" t="inlineStr">
        <is>
          <t>Wingull  Lv 10-30  (35%)</t>
        </is>
      </c>
      <c r="G105" s="30" t="inlineStr">
        <is>
          <t>Pelipper  Lv 25-30  (5%)</t>
        </is>
      </c>
    </row>
    <row r="106">
      <c r="A106" s="7" t="n"/>
      <c r="B106" s="6" t="n"/>
      <c r="C106" s="72" t="inlineStr">
        <is>
          <t>Old Rod</t>
        </is>
      </c>
      <c r="D106" s="6" t="n">
        <v>30</v>
      </c>
      <c r="E106" s="30" t="inlineStr">
        <is>
          <t>Magikarp  Lv 5-10  (70%)</t>
        </is>
      </c>
      <c r="F106" s="30" t="inlineStr">
        <is>
          <t>Tentacool  Lv 5-10  (30%)</t>
        </is>
      </c>
    </row>
    <row r="107">
      <c r="A107" s="7" t="n"/>
      <c r="B107" s="6" t="n"/>
      <c r="C107" s="73" t="inlineStr">
        <is>
          <t>Good Rod</t>
        </is>
      </c>
      <c r="D107" s="6" t="n">
        <v>30</v>
      </c>
      <c r="E107" s="30" t="inlineStr">
        <is>
          <t>Magikarp  Lv 10-30  (60%)</t>
        </is>
      </c>
      <c r="F107" s="30" t="inlineStr">
        <is>
          <t>Tentacool  Lv 10-30  (20%)</t>
        </is>
      </c>
      <c r="G107" s="30" t="inlineStr">
        <is>
          <t>Wailmer  Lv 10-30  (20%)</t>
        </is>
      </c>
    </row>
    <row r="108">
      <c r="A108" s="7" t="n"/>
      <c r="B108" s="6" t="n"/>
      <c r="C108" s="74" t="inlineStr">
        <is>
          <t>Super Rod</t>
        </is>
      </c>
      <c r="D108" s="6" t="n">
        <v>30</v>
      </c>
      <c r="E108" s="30" t="inlineStr">
        <is>
          <t>Wailmer  Lv 20-45  (100%)</t>
        </is>
      </c>
    </row>
    <row r="109">
      <c r="A109" s="7" t="inlineStr">
        <is>
          <t>Route 115</t>
        </is>
      </c>
      <c r="B109" s="6" t="inlineStr">
        <is>
          <t>Unassigned</t>
        </is>
      </c>
      <c r="C109" s="75" t="inlineStr">
        <is>
          <t>Land</t>
        </is>
      </c>
      <c r="D109" s="6" t="n">
        <v>20</v>
      </c>
      <c r="E109" s="30" t="inlineStr">
        <is>
          <t>Taillow  Lv 23-25  (40%)</t>
        </is>
      </c>
      <c r="F109" s="30" t="inlineStr">
        <is>
          <t>Swablu  Lv 23-25  (30%)</t>
        </is>
      </c>
      <c r="G109" s="30" t="inlineStr">
        <is>
          <t>Swellow  Lv 25  (10%)</t>
        </is>
      </c>
      <c r="H109" s="30" t="inlineStr">
        <is>
          <t>Jigglypuff  Lv 24-25  (10%)</t>
        </is>
      </c>
      <c r="I109" s="30" t="inlineStr">
        <is>
          <t>Wingull  Lv 24-26  (10%)</t>
        </is>
      </c>
    </row>
    <row r="110">
      <c r="A110" s="7" t="n"/>
      <c r="B110" s="6" t="n"/>
      <c r="C110" s="73" t="inlineStr">
        <is>
          <t>Water</t>
        </is>
      </c>
      <c r="D110" s="6" t="n">
        <v>4</v>
      </c>
      <c r="E110" s="30" t="inlineStr">
        <is>
          <t>Tentacool  Lv 5-35  (60%)</t>
        </is>
      </c>
      <c r="F110" s="30" t="inlineStr">
        <is>
          <t>Wingull  Lv 10-30  (35%)</t>
        </is>
      </c>
      <c r="G110" s="30" t="inlineStr">
        <is>
          <t>Pelipper  Lv 25-30  (5%)</t>
        </is>
      </c>
    </row>
    <row r="111">
      <c r="A111" s="7" t="n"/>
      <c r="B111" s="6" t="n"/>
      <c r="C111" s="72" t="inlineStr">
        <is>
          <t>Old Rod</t>
        </is>
      </c>
      <c r="D111" s="6" t="n">
        <v>30</v>
      </c>
      <c r="E111" s="30" t="inlineStr">
        <is>
          <t>Magikarp  Lv 5-10  (70%)</t>
        </is>
      </c>
      <c r="F111" s="30" t="inlineStr">
        <is>
          <t>Tentacool  Lv 5-10  (30%)</t>
        </is>
      </c>
    </row>
    <row r="112">
      <c r="A112" s="7" t="n"/>
      <c r="B112" s="6" t="n"/>
      <c r="C112" s="73" t="inlineStr">
        <is>
          <t>Good Rod</t>
        </is>
      </c>
      <c r="D112" s="6" t="n">
        <v>30</v>
      </c>
      <c r="E112" s="30" t="inlineStr">
        <is>
          <t>Squirtle  Lv 14  (60%)</t>
        </is>
      </c>
      <c r="F112" s="30" t="inlineStr">
        <is>
          <t>Horsea  Lv 15  (20%)</t>
        </is>
      </c>
      <c r="G112" s="30" t="inlineStr">
        <is>
          <t>Skrelp  Lv 15  (20%)</t>
        </is>
      </c>
    </row>
    <row r="113">
      <c r="A113" s="7" t="n"/>
      <c r="B113" s="6" t="n"/>
      <c r="C113" s="74" t="inlineStr">
        <is>
          <t>Super Rod</t>
        </is>
      </c>
      <c r="D113" s="6" t="n">
        <v>30</v>
      </c>
      <c r="E113" s="30" t="inlineStr">
        <is>
          <t>Wailmer  Lv 20-45  (100%)</t>
        </is>
      </c>
    </row>
    <row r="114">
      <c r="A114" s="7" t="inlineStr">
        <is>
          <t>New Mauville Inside</t>
        </is>
      </c>
      <c r="B114" s="6" t="inlineStr">
        <is>
          <t>Split 4</t>
        </is>
      </c>
      <c r="C114" s="75" t="inlineStr">
        <is>
          <t>Land</t>
        </is>
      </c>
      <c r="D114" s="6" t="n">
        <v>10</v>
      </c>
      <c r="E114" s="30" t="inlineStr">
        <is>
          <t>Voltorb  Lv 22-26  (49%)</t>
        </is>
      </c>
      <c r="F114" s="30" t="inlineStr">
        <is>
          <t>Magnemite  Lv 22-26  (49%)</t>
        </is>
      </c>
      <c r="G114" s="30" t="inlineStr">
        <is>
          <t>Electrode  Lv 26  (1%)</t>
        </is>
      </c>
      <c r="H114" s="30" t="inlineStr">
        <is>
          <t>Magneton  Lv 26  (1%)</t>
        </is>
      </c>
    </row>
    <row r="115">
      <c r="A115" s="7" t="inlineStr">
        <is>
          <t>Route 119</t>
        </is>
      </c>
      <c r="B115" s="6" t="inlineStr">
        <is>
          <t>Split 6</t>
        </is>
      </c>
      <c r="C115" s="75" t="inlineStr">
        <is>
          <t>Land</t>
        </is>
      </c>
      <c r="D115" s="6" t="n">
        <v>15</v>
      </c>
      <c r="E115" s="30" t="inlineStr">
        <is>
          <t>Zigzagoon  Lv 25-27  (30%)</t>
        </is>
      </c>
      <c r="F115" s="30" t="inlineStr">
        <is>
          <t>Linoone  Lv 25-27  (30%)</t>
        </is>
      </c>
      <c r="G115" s="30" t="inlineStr">
        <is>
          <t>Oddish  Lv 24-27  (30%)</t>
        </is>
      </c>
      <c r="H115" s="30" t="inlineStr">
        <is>
          <t>Tropius  Lv 25-27  (9%)</t>
        </is>
      </c>
      <c r="I115" s="30" t="inlineStr">
        <is>
          <t>Kecleon  Lv 25  (1%)</t>
        </is>
      </c>
    </row>
    <row r="116">
      <c r="A116" s="7" t="n"/>
      <c r="B116" s="6" t="n"/>
      <c r="C116" s="73" t="inlineStr">
        <is>
          <t>Water</t>
        </is>
      </c>
      <c r="D116" s="6" t="n">
        <v>4</v>
      </c>
      <c r="E116" s="30" t="inlineStr">
        <is>
          <t>Tentacool  Lv 5-35  (60%)</t>
        </is>
      </c>
      <c r="F116" s="30" t="inlineStr">
        <is>
          <t>Wingull  Lv 10-30  (35%)</t>
        </is>
      </c>
      <c r="G116" s="30" t="inlineStr">
        <is>
          <t>Pelipper  Lv 25-30  (5%)</t>
        </is>
      </c>
    </row>
    <row r="117">
      <c r="A117" s="7" t="n"/>
      <c r="B117" s="6" t="n"/>
      <c r="C117" s="72" t="inlineStr">
        <is>
          <t>Old Rod</t>
        </is>
      </c>
      <c r="D117" s="6" t="n">
        <v>30</v>
      </c>
      <c r="E117" s="30" t="inlineStr">
        <is>
          <t>Magikarp  Lv 5-10  (70%)</t>
        </is>
      </c>
      <c r="F117" s="30" t="inlineStr">
        <is>
          <t>Tentacool  Lv 5-10  (30%)</t>
        </is>
      </c>
    </row>
    <row r="118">
      <c r="A118" s="7" t="n"/>
      <c r="B118" s="6" t="n"/>
      <c r="C118" s="73" t="inlineStr">
        <is>
          <t>Good Rod</t>
        </is>
      </c>
      <c r="D118" s="6" t="n">
        <v>30</v>
      </c>
      <c r="E118" s="30" t="inlineStr">
        <is>
          <t>Magikarp  Lv 10-30  (60%)</t>
        </is>
      </c>
      <c r="F118" s="30" t="inlineStr">
        <is>
          <t>Tentacool  Lv 10-30  (20%)</t>
        </is>
      </c>
      <c r="G118" s="30" t="inlineStr">
        <is>
          <t>Carvanha  Lv 10-30  (20%)</t>
        </is>
      </c>
    </row>
    <row r="119">
      <c r="A119" s="7" t="n"/>
      <c r="B119" s="6" t="n"/>
      <c r="C119" s="74" t="inlineStr">
        <is>
          <t>Super Rod</t>
        </is>
      </c>
      <c r="D119" s="6" t="n">
        <v>30</v>
      </c>
      <c r="E119" s="30" t="inlineStr">
        <is>
          <t>Carvanha  Lv 20-45  (100%)</t>
        </is>
      </c>
    </row>
    <row r="120">
      <c r="A120" s="7" t="inlineStr">
        <is>
          <t>Route 120</t>
        </is>
      </c>
      <c r="B120" s="6" t="inlineStr">
        <is>
          <t>Split 7</t>
        </is>
      </c>
      <c r="C120" s="75" t="inlineStr">
        <is>
          <t>Land</t>
        </is>
      </c>
      <c r="D120" s="6" t="n">
        <v>20</v>
      </c>
      <c r="E120" s="30" t="inlineStr">
        <is>
          <t>Mightyena  Lv 25-27  (30%)</t>
        </is>
      </c>
      <c r="F120" s="30" t="inlineStr">
        <is>
          <t>Oddish  Lv 25-27  (25%)</t>
        </is>
      </c>
      <c r="G120" s="30" t="inlineStr">
        <is>
          <t>Poochyena  Lv 25  (20%)</t>
        </is>
      </c>
      <c r="H120" s="30" t="inlineStr">
        <is>
          <t>Marill  Lv 25-27  (15%)</t>
        </is>
      </c>
      <c r="I120" s="30" t="inlineStr">
        <is>
          <t>Absol  Lv 25-27  (8%)</t>
        </is>
      </c>
      <c r="J120" s="30" t="inlineStr">
        <is>
          <t>Kecleon  Lv 25  (1%)</t>
        </is>
      </c>
      <c r="K120" s="30" t="inlineStr">
        <is>
          <t>Seedot  Lv 25  (1%)</t>
        </is>
      </c>
    </row>
    <row r="121">
      <c r="A121" s="7" t="n"/>
      <c r="B121" s="6" t="n"/>
      <c r="C121" s="73" t="inlineStr">
        <is>
          <t>Water</t>
        </is>
      </c>
      <c r="D121" s="6" t="n">
        <v>4</v>
      </c>
      <c r="E121" s="30" t="inlineStr">
        <is>
          <t>Marill  Lv 5-35  (99%)</t>
        </is>
      </c>
      <c r="F121" s="30" t="inlineStr">
        <is>
          <t>Goldeen  Lv 20-30  (1%)</t>
        </is>
      </c>
    </row>
    <row r="122">
      <c r="A122" s="7" t="n"/>
      <c r="B122" s="6" t="n"/>
      <c r="C122" s="72" t="inlineStr">
        <is>
          <t>Old Rod</t>
        </is>
      </c>
      <c r="D122" s="6" t="n">
        <v>30</v>
      </c>
      <c r="E122" s="30" t="inlineStr">
        <is>
          <t>Magikarp  Lv 5-10  (70%)</t>
        </is>
      </c>
      <c r="F122" s="30" t="inlineStr">
        <is>
          <t>Goldeen  Lv 5-10  (30%)</t>
        </is>
      </c>
    </row>
    <row r="123">
      <c r="A123" s="7" t="n"/>
      <c r="B123" s="6" t="n"/>
      <c r="C123" s="73" t="inlineStr">
        <is>
          <t>Good Rod</t>
        </is>
      </c>
      <c r="D123" s="6" t="n">
        <v>30</v>
      </c>
      <c r="E123" s="30" t="inlineStr">
        <is>
          <t>Magikarp  Lv 10-30  (60%)</t>
        </is>
      </c>
      <c r="F123" s="30" t="inlineStr">
        <is>
          <t>Goldeen  Lv 10-30  (20%)</t>
        </is>
      </c>
      <c r="G123" s="30" t="inlineStr">
        <is>
          <t>Barboach  Lv 10-30  (20%)</t>
        </is>
      </c>
    </row>
    <row r="124">
      <c r="A124" s="7" t="n"/>
      <c r="B124" s="6" t="n"/>
      <c r="C124" s="74" t="inlineStr">
        <is>
          <t>Super Rod</t>
        </is>
      </c>
      <c r="D124" s="6" t="n">
        <v>30</v>
      </c>
      <c r="E124" s="30" t="inlineStr">
        <is>
          <t>Barboach  Lv 20-45  (100%)</t>
        </is>
      </c>
    </row>
    <row r="125">
      <c r="A125" s="7" t="inlineStr">
        <is>
          <t>Route 121</t>
        </is>
      </c>
      <c r="B125" s="6" t="inlineStr">
        <is>
          <t>Split 7</t>
        </is>
      </c>
      <c r="C125" s="75" t="inlineStr">
        <is>
          <t>Land</t>
        </is>
      </c>
      <c r="D125" s="6" t="n">
        <v>20</v>
      </c>
      <c r="E125" s="30" t="inlineStr">
        <is>
          <t>Shuppet  Lv 26-28  (30%)</t>
        </is>
      </c>
      <c r="F125" s="30" t="inlineStr">
        <is>
          <t>Poochyena  Lv 26  (20%)</t>
        </is>
      </c>
      <c r="G125" s="30" t="inlineStr">
        <is>
          <t>Mightyena  Lv 26-28  (20%)</t>
        </is>
      </c>
      <c r="H125" s="30" t="inlineStr">
        <is>
          <t>Oddish  Lv 26-28  (15%)</t>
        </is>
      </c>
      <c r="I125" s="30" t="inlineStr">
        <is>
          <t>Wingull  Lv 26-28  (9%)</t>
        </is>
      </c>
      <c r="J125" s="30" t="inlineStr">
        <is>
          <t>Gloom  Lv 28  (5%)</t>
        </is>
      </c>
      <c r="K125" s="30" t="inlineStr">
        <is>
          <t>Kecleon  Lv 25  (1%)</t>
        </is>
      </c>
    </row>
    <row r="126">
      <c r="A126" s="7" t="n"/>
      <c r="B126" s="6" t="n"/>
      <c r="C126" s="73" t="inlineStr">
        <is>
          <t>Water</t>
        </is>
      </c>
      <c r="D126" s="6" t="n">
        <v>4</v>
      </c>
      <c r="E126" s="30" t="inlineStr">
        <is>
          <t>Tentacool  Lv 5-35  (60%)</t>
        </is>
      </c>
      <c r="F126" s="30" t="inlineStr">
        <is>
          <t>Wingull  Lv 10-30  (35%)</t>
        </is>
      </c>
      <c r="G126" s="30" t="inlineStr">
        <is>
          <t>Pelipper  Lv 25-30  (5%)</t>
        </is>
      </c>
    </row>
    <row r="127">
      <c r="A127" s="7" t="n"/>
      <c r="B127" s="6" t="n"/>
      <c r="C127" s="72" t="inlineStr">
        <is>
          <t>Old Rod</t>
        </is>
      </c>
      <c r="D127" s="6" t="n">
        <v>30</v>
      </c>
      <c r="E127" s="30" t="inlineStr">
        <is>
          <t>Magikarp  Lv 5-10  (70%)</t>
        </is>
      </c>
      <c r="F127" s="30" t="inlineStr">
        <is>
          <t>Tentacool  Lv 5-10  (30%)</t>
        </is>
      </c>
    </row>
    <row r="128">
      <c r="A128" s="7" t="n"/>
      <c r="B128" s="6" t="n"/>
      <c r="C128" s="73" t="inlineStr">
        <is>
          <t>Good Rod</t>
        </is>
      </c>
      <c r="D128" s="6" t="n">
        <v>30</v>
      </c>
      <c r="E128" s="30" t="inlineStr">
        <is>
          <t>Magikarp  Lv 10-30  (60%)</t>
        </is>
      </c>
      <c r="F128" s="30" t="inlineStr">
        <is>
          <t>Tentacool  Lv 10-30  (20%)</t>
        </is>
      </c>
      <c r="G128" s="30" t="inlineStr">
        <is>
          <t>Wailmer  Lv 10-30  (20%)</t>
        </is>
      </c>
    </row>
    <row r="129">
      <c r="A129" s="7" t="n"/>
      <c r="B129" s="6" t="n"/>
      <c r="C129" s="74" t="inlineStr">
        <is>
          <t>Super Rod</t>
        </is>
      </c>
      <c r="D129" s="6" t="n">
        <v>30</v>
      </c>
      <c r="E129" s="30" t="inlineStr">
        <is>
          <t>Wailmer  Lv 20-45  (100%)</t>
        </is>
      </c>
    </row>
    <row r="130">
      <c r="A130" s="7" t="inlineStr">
        <is>
          <t>Route 122</t>
        </is>
      </c>
      <c r="B130" s="6" t="inlineStr">
        <is>
          <t>Split 7</t>
        </is>
      </c>
      <c r="C130" s="73" t="inlineStr">
        <is>
          <t>Water</t>
        </is>
      </c>
      <c r="D130" s="6" t="n">
        <v>4</v>
      </c>
      <c r="E130" s="30" t="inlineStr">
        <is>
          <t>Tentacool  Lv 5-35  (60%)</t>
        </is>
      </c>
      <c r="F130" s="30" t="inlineStr">
        <is>
          <t>Wingull  Lv 10-30  (35%)</t>
        </is>
      </c>
      <c r="G130" s="30" t="inlineStr">
        <is>
          <t>Pelipper  Lv 25-30  (5%)</t>
        </is>
      </c>
    </row>
    <row r="131">
      <c r="A131" s="7" t="n"/>
      <c r="B131" s="6" t="n"/>
      <c r="C131" s="72" t="inlineStr">
        <is>
          <t>Old Rod</t>
        </is>
      </c>
      <c r="D131" s="6" t="n">
        <v>30</v>
      </c>
      <c r="E131" s="30" t="inlineStr">
        <is>
          <t>Magikarp  Lv 5-10  (70%)</t>
        </is>
      </c>
      <c r="F131" s="30" t="inlineStr">
        <is>
          <t>Tentacool  Lv 5-10  (30%)</t>
        </is>
      </c>
    </row>
    <row r="132">
      <c r="A132" s="7" t="n"/>
      <c r="B132" s="6" t="n"/>
      <c r="C132" s="73" t="inlineStr">
        <is>
          <t>Good Rod</t>
        </is>
      </c>
      <c r="D132" s="6" t="n">
        <v>30</v>
      </c>
      <c r="E132" s="30" t="inlineStr">
        <is>
          <t>Magikarp  Lv 10-30  (60%)</t>
        </is>
      </c>
      <c r="F132" s="30" t="inlineStr">
        <is>
          <t>Tentacool  Lv 10-30  (20%)</t>
        </is>
      </c>
      <c r="G132" s="30" t="inlineStr">
        <is>
          <t>Wailmer  Lv 10-30  (20%)</t>
        </is>
      </c>
    </row>
    <row r="133">
      <c r="A133" s="7" t="n"/>
      <c r="B133" s="6" t="n"/>
      <c r="C133" s="74" t="inlineStr">
        <is>
          <t>Super Rod</t>
        </is>
      </c>
      <c r="D133" s="6" t="n">
        <v>30</v>
      </c>
      <c r="E133" s="30" t="inlineStr">
        <is>
          <t>Wailmer  Lv 25-45  (60%)</t>
        </is>
      </c>
      <c r="F133" s="30" t="inlineStr">
        <is>
          <t>Sharpedo  Lv 30-35  (40%)</t>
        </is>
      </c>
    </row>
    <row r="134">
      <c r="A134" s="7" t="inlineStr">
        <is>
          <t>Route 123</t>
        </is>
      </c>
      <c r="B134" s="6" t="inlineStr">
        <is>
          <t>Split 7</t>
        </is>
      </c>
      <c r="C134" s="75" t="inlineStr">
        <is>
          <t>Land</t>
        </is>
      </c>
      <c r="D134" s="6" t="n">
        <v>20</v>
      </c>
      <c r="E134" s="30" t="inlineStr">
        <is>
          <t>Shuppet  Lv 26-28  (30%)</t>
        </is>
      </c>
      <c r="F134" s="30" t="inlineStr">
        <is>
          <t>Poochyena  Lv 26  (20%)</t>
        </is>
      </c>
      <c r="G134" s="30" t="inlineStr">
        <is>
          <t>Mightyena  Lv 26-28  (20%)</t>
        </is>
      </c>
      <c r="H134" s="30" t="inlineStr">
        <is>
          <t>Oddish  Lv 26-28  (15%)</t>
        </is>
      </c>
      <c r="I134" s="30" t="inlineStr">
        <is>
          <t>Wingull  Lv 26-28  (9%)</t>
        </is>
      </c>
      <c r="J134" s="30" t="inlineStr">
        <is>
          <t>Gloom  Lv 28  (5%)</t>
        </is>
      </c>
      <c r="K134" s="30" t="inlineStr">
        <is>
          <t>Kecleon  Lv 25  (1%)</t>
        </is>
      </c>
    </row>
    <row r="135">
      <c r="A135" s="7" t="n"/>
      <c r="B135" s="6" t="n"/>
      <c r="C135" s="73" t="inlineStr">
        <is>
          <t>Water</t>
        </is>
      </c>
      <c r="D135" s="6" t="n">
        <v>4</v>
      </c>
      <c r="E135" s="30" t="inlineStr">
        <is>
          <t>Tentacool  Lv 5-35  (60%)</t>
        </is>
      </c>
      <c r="F135" s="30" t="inlineStr">
        <is>
          <t>Wingull  Lv 10-30  (35%)</t>
        </is>
      </c>
      <c r="G135" s="30" t="inlineStr">
        <is>
          <t>Pelipper  Lv 25-30  (5%)</t>
        </is>
      </c>
    </row>
    <row r="136">
      <c r="A136" s="7" t="n"/>
      <c r="B136" s="6" t="n"/>
      <c r="C136" s="72" t="inlineStr">
        <is>
          <t>Old Rod</t>
        </is>
      </c>
      <c r="D136" s="6" t="n">
        <v>30</v>
      </c>
      <c r="E136" s="30" t="inlineStr">
        <is>
          <t>Magikarp  Lv 5-10  (70%)</t>
        </is>
      </c>
      <c r="F136" s="30" t="inlineStr">
        <is>
          <t>Tentacool  Lv 5-10  (30%)</t>
        </is>
      </c>
    </row>
    <row r="137">
      <c r="A137" s="7" t="n"/>
      <c r="B137" s="6" t="n"/>
      <c r="C137" s="73" t="inlineStr">
        <is>
          <t>Good Rod</t>
        </is>
      </c>
      <c r="D137" s="6" t="n">
        <v>30</v>
      </c>
      <c r="E137" s="30" t="inlineStr">
        <is>
          <t>Magikarp  Lv 10-30  (60%)</t>
        </is>
      </c>
      <c r="F137" s="30" t="inlineStr">
        <is>
          <t>Tentacool  Lv 10-30  (20%)</t>
        </is>
      </c>
      <c r="G137" s="30" t="inlineStr">
        <is>
          <t>Wailmer  Lv 10-30  (20%)</t>
        </is>
      </c>
    </row>
    <row r="138">
      <c r="A138" s="7" t="n"/>
      <c r="B138" s="6" t="n"/>
      <c r="C138" s="74" t="inlineStr">
        <is>
          <t>Super Rod</t>
        </is>
      </c>
      <c r="D138" s="6" t="n">
        <v>30</v>
      </c>
      <c r="E138" s="30" t="inlineStr">
        <is>
          <t>Wailmer  Lv 20-45  (100%)</t>
        </is>
      </c>
    </row>
    <row r="139">
      <c r="A139" s="7" t="inlineStr">
        <is>
          <t>Mt Pyre 2F</t>
        </is>
      </c>
      <c r="B139" s="6" t="inlineStr">
        <is>
          <t>Split 7</t>
        </is>
      </c>
      <c r="C139" s="75" t="inlineStr">
        <is>
          <t>Land</t>
        </is>
      </c>
      <c r="D139" s="6" t="n">
        <v>10</v>
      </c>
      <c r="E139" s="30" t="inlineStr">
        <is>
          <t>Shuppet  Lv 22-29  (100%)</t>
        </is>
      </c>
    </row>
    <row r="140">
      <c r="A140" s="7" t="inlineStr">
        <is>
          <t>Mt Pyre 3F</t>
        </is>
      </c>
      <c r="B140" s="6" t="inlineStr">
        <is>
          <t>Split 7</t>
        </is>
      </c>
      <c r="C140" s="75" t="inlineStr">
        <is>
          <t>Land</t>
        </is>
      </c>
      <c r="D140" s="6" t="n">
        <v>10</v>
      </c>
      <c r="E140" s="30" t="inlineStr">
        <is>
          <t>Shuppet  Lv 22-29  (100%)</t>
        </is>
      </c>
    </row>
    <row r="141">
      <c r="A141" s="7" t="inlineStr">
        <is>
          <t>Mt Pyre 4F</t>
        </is>
      </c>
      <c r="B141" s="6" t="inlineStr">
        <is>
          <t>Split 7</t>
        </is>
      </c>
      <c r="C141" s="75" t="inlineStr">
        <is>
          <t>Land</t>
        </is>
      </c>
      <c r="D141" s="6" t="n">
        <v>10</v>
      </c>
      <c r="E141" s="30" t="inlineStr">
        <is>
          <t>Shuppet  Lv 22-29  (90%)</t>
        </is>
      </c>
      <c r="F141" s="30" t="inlineStr">
        <is>
          <t>Duskull  Lv 25-29  (10%)</t>
        </is>
      </c>
    </row>
    <row r="142">
      <c r="A142" s="7" t="inlineStr">
        <is>
          <t>Mt Pyre 5F</t>
        </is>
      </c>
      <c r="B142" s="6" t="inlineStr">
        <is>
          <t>Split 7</t>
        </is>
      </c>
      <c r="C142" s="75" t="inlineStr">
        <is>
          <t>Land</t>
        </is>
      </c>
      <c r="D142" s="6" t="n">
        <v>10</v>
      </c>
      <c r="E142" s="30" t="inlineStr">
        <is>
          <t>Shuppet  Lv 22-29  (90%)</t>
        </is>
      </c>
      <c r="F142" s="30" t="inlineStr">
        <is>
          <t>Duskull  Lv 25-29  (10%)</t>
        </is>
      </c>
    </row>
    <row r="143">
      <c r="A143" s="7" t="inlineStr">
        <is>
          <t>Mt Pyre 6F</t>
        </is>
      </c>
      <c r="B143" s="6" t="inlineStr">
        <is>
          <t>Split 7</t>
        </is>
      </c>
      <c r="C143" s="75" t="inlineStr">
        <is>
          <t>Land</t>
        </is>
      </c>
      <c r="D143" s="6" t="n">
        <v>10</v>
      </c>
      <c r="E143" s="30" t="inlineStr">
        <is>
          <t>Shuppet  Lv 22-29  (90%)</t>
        </is>
      </c>
      <c r="F143" s="30" t="inlineStr">
        <is>
          <t>Duskull  Lv 25-29  (10%)</t>
        </is>
      </c>
    </row>
    <row r="144">
      <c r="A144" s="7" t="inlineStr">
        <is>
          <t>Mt Pyre Exterior</t>
        </is>
      </c>
      <c r="B144" s="6" t="inlineStr">
        <is>
          <t>Split 7</t>
        </is>
      </c>
      <c r="C144" s="75" t="inlineStr">
        <is>
          <t>Land</t>
        </is>
      </c>
      <c r="D144" s="6" t="n">
        <v>10</v>
      </c>
      <c r="E144" s="30" t="inlineStr">
        <is>
          <t>Shuppet  Lv 27-29  (60%)</t>
        </is>
      </c>
      <c r="F144" s="30" t="inlineStr">
        <is>
          <t>Vulpix  Lv 25-29  (30%)</t>
        </is>
      </c>
      <c r="G144" s="30" t="inlineStr">
        <is>
          <t>Wingull  Lv 26-28  (10%)</t>
        </is>
      </c>
    </row>
    <row r="145">
      <c r="A145" s="7" t="inlineStr">
        <is>
          <t>Mt Pyre Summit</t>
        </is>
      </c>
      <c r="B145" s="6" t="inlineStr">
        <is>
          <t>Split 7</t>
        </is>
      </c>
      <c r="C145" s="75" t="inlineStr">
        <is>
          <t>Land</t>
        </is>
      </c>
      <c r="D145" s="6" t="n">
        <v>10</v>
      </c>
      <c r="E145" s="30" t="inlineStr">
        <is>
          <t>Shuppet  Lv 24-30  (85%)</t>
        </is>
      </c>
      <c r="F145" s="30" t="inlineStr">
        <is>
          <t>Duskull  Lv 26-30  (13%)</t>
        </is>
      </c>
      <c r="G145" s="30" t="inlineStr">
        <is>
          <t>Chimecho  Lv 28  (2%)</t>
        </is>
      </c>
    </row>
    <row r="146">
      <c r="A146" s="7" t="inlineStr">
        <is>
          <t>Granite Cave Stevens Room</t>
        </is>
      </c>
      <c r="B146" s="6" t="inlineStr">
        <is>
          <t>Split 3</t>
        </is>
      </c>
      <c r="C146" s="75" t="inlineStr">
        <is>
          <t>Land</t>
        </is>
      </c>
      <c r="D146" s="6" t="n">
        <v>20</v>
      </c>
      <c r="E146" s="30" t="inlineStr">
        <is>
          <t>Makuhita  Lv 15  (18%)</t>
        </is>
      </c>
      <c r="F146" s="30" t="inlineStr">
        <is>
          <t>Zubat  Lv 15  (17%)</t>
        </is>
      </c>
      <c r="G146" s="30" t="inlineStr">
        <is>
          <t>Geodude  Lv 17  (15%)</t>
        </is>
      </c>
      <c r="H146" s="30" t="inlineStr">
        <is>
          <t>Machop  Lv 16  (12%)</t>
        </is>
      </c>
      <c r="I146" s="30" t="inlineStr">
        <is>
          <t>Woobat  Lv 15  (10%)</t>
        </is>
      </c>
      <c r="J146" s="30" t="inlineStr">
        <is>
          <t>Onix  Lv 16  (10%)</t>
        </is>
      </c>
      <c r="K146" s="30" t="inlineStr">
        <is>
          <t>Rhyhorn  Lv 16  (7%)</t>
        </is>
      </c>
      <c r="L146" s="30" t="inlineStr">
        <is>
          <t>Abra  Lv 16  (5%)</t>
        </is>
      </c>
    </row>
    <row r="147">
      <c r="E147" s="30" t="inlineStr">
        <is>
          <t>Meditite  Lv 16  (4%)</t>
        </is>
      </c>
      <c r="F147" s="30" t="inlineStr">
        <is>
          <t>Riolu  Lv 15  (2%)</t>
        </is>
      </c>
    </row>
    <row r="148">
      <c r="A148" s="7" t="inlineStr">
        <is>
          <t>Route 125</t>
        </is>
      </c>
      <c r="B148" s="6" t="inlineStr">
        <is>
          <t>Split 8</t>
        </is>
      </c>
      <c r="C148" s="73" t="inlineStr">
        <is>
          <t>Water</t>
        </is>
      </c>
      <c r="D148" s="6" t="n">
        <v>4</v>
      </c>
      <c r="E148" s="30" t="inlineStr">
        <is>
          <t>Tentacool  Lv 5-35  (60%)</t>
        </is>
      </c>
      <c r="F148" s="30" t="inlineStr">
        <is>
          <t>Wingull  Lv 10-30  (35%)</t>
        </is>
      </c>
      <c r="G148" s="30" t="inlineStr">
        <is>
          <t>Pelipper  Lv 25-30  (5%)</t>
        </is>
      </c>
    </row>
    <row r="149">
      <c r="A149" s="7" t="n"/>
      <c r="B149" s="6" t="n"/>
      <c r="C149" s="72" t="inlineStr">
        <is>
          <t>Old Rod</t>
        </is>
      </c>
      <c r="D149" s="6" t="n">
        <v>30</v>
      </c>
      <c r="E149" s="30" t="inlineStr">
        <is>
          <t>Magikarp  Lv 5-10  (70%)</t>
        </is>
      </c>
      <c r="F149" s="30" t="inlineStr">
        <is>
          <t>Tentacool  Lv 5-10  (30%)</t>
        </is>
      </c>
    </row>
    <row r="150">
      <c r="A150" s="7" t="n"/>
      <c r="B150" s="6" t="n"/>
      <c r="C150" s="73" t="inlineStr">
        <is>
          <t>Good Rod</t>
        </is>
      </c>
      <c r="D150" s="6" t="n">
        <v>30</v>
      </c>
      <c r="E150" s="30" t="inlineStr">
        <is>
          <t>Magikarp  Lv 10-30  (60%)</t>
        </is>
      </c>
      <c r="F150" s="30" t="inlineStr">
        <is>
          <t>Tentacool  Lv 10-30  (20%)</t>
        </is>
      </c>
      <c r="G150" s="30" t="inlineStr">
        <is>
          <t>Wailmer  Lv 10-30  (20%)</t>
        </is>
      </c>
    </row>
    <row r="151">
      <c r="A151" s="7" t="n"/>
      <c r="B151" s="6" t="n"/>
      <c r="C151" s="74" t="inlineStr">
        <is>
          <t>Super Rod</t>
        </is>
      </c>
      <c r="D151" s="6" t="n">
        <v>30</v>
      </c>
      <c r="E151" s="30" t="inlineStr">
        <is>
          <t>Wailmer  Lv 25-45  (60%)</t>
        </is>
      </c>
      <c r="F151" s="30" t="inlineStr">
        <is>
          <t>Sharpedo  Lv 30-35  (40%)</t>
        </is>
      </c>
    </row>
    <row r="152">
      <c r="A152" s="7" t="inlineStr">
        <is>
          <t>Route 126</t>
        </is>
      </c>
      <c r="B152" s="6" t="inlineStr">
        <is>
          <t>Split 8</t>
        </is>
      </c>
      <c r="C152" s="73" t="inlineStr">
        <is>
          <t>Water</t>
        </is>
      </c>
      <c r="D152" s="6" t="n">
        <v>4</v>
      </c>
      <c r="E152" s="30" t="inlineStr">
        <is>
          <t>Tentacool  Lv 5-35  (60%)</t>
        </is>
      </c>
      <c r="F152" s="30" t="inlineStr">
        <is>
          <t>Wingull  Lv 10-30  (35%)</t>
        </is>
      </c>
      <c r="G152" s="30" t="inlineStr">
        <is>
          <t>Pelipper  Lv 25-30  (5%)</t>
        </is>
      </c>
    </row>
    <row r="153">
      <c r="A153" s="7" t="n"/>
      <c r="B153" s="6" t="n"/>
      <c r="C153" s="72" t="inlineStr">
        <is>
          <t>Old Rod</t>
        </is>
      </c>
      <c r="D153" s="6" t="n">
        <v>30</v>
      </c>
      <c r="E153" s="30" t="inlineStr">
        <is>
          <t>Magikarp  Lv 5-10  (70%)</t>
        </is>
      </c>
      <c r="F153" s="30" t="inlineStr">
        <is>
          <t>Tentacool  Lv 5-10  (30%)</t>
        </is>
      </c>
    </row>
    <row r="154">
      <c r="A154" s="7" t="n"/>
      <c r="B154" s="6" t="n"/>
      <c r="C154" s="73" t="inlineStr">
        <is>
          <t>Good Rod</t>
        </is>
      </c>
      <c r="D154" s="6" t="n">
        <v>30</v>
      </c>
      <c r="E154" s="30" t="inlineStr">
        <is>
          <t>Magikarp  Lv 10-30  (60%)</t>
        </is>
      </c>
      <c r="F154" s="30" t="inlineStr">
        <is>
          <t>Tentacool  Lv 10-30  (20%)</t>
        </is>
      </c>
      <c r="G154" s="30" t="inlineStr">
        <is>
          <t>Wailmer  Lv 10-30  (20%)</t>
        </is>
      </c>
    </row>
    <row r="155">
      <c r="A155" s="7" t="n"/>
      <c r="B155" s="6" t="n"/>
      <c r="C155" s="74" t="inlineStr">
        <is>
          <t>Super Rod</t>
        </is>
      </c>
      <c r="D155" s="6" t="n">
        <v>30</v>
      </c>
      <c r="E155" s="30" t="inlineStr">
        <is>
          <t>Wailmer  Lv 25-45  (60%)</t>
        </is>
      </c>
      <c r="F155" s="30" t="inlineStr">
        <is>
          <t>Sharpedo  Lv 30-35  (40%)</t>
        </is>
      </c>
    </row>
    <row r="156">
      <c r="A156" s="7" t="inlineStr">
        <is>
          <t>Route 127</t>
        </is>
      </c>
      <c r="B156" s="6" t="inlineStr">
        <is>
          <t>Split 8</t>
        </is>
      </c>
      <c r="C156" s="73" t="inlineStr">
        <is>
          <t>Water</t>
        </is>
      </c>
      <c r="D156" s="6" t="n">
        <v>4</v>
      </c>
      <c r="E156" s="30" t="inlineStr">
        <is>
          <t>Tentacool  Lv 5-35  (60%)</t>
        </is>
      </c>
      <c r="F156" s="30" t="inlineStr">
        <is>
          <t>Wingull  Lv 10-30  (35%)</t>
        </is>
      </c>
      <c r="G156" s="30" t="inlineStr">
        <is>
          <t>Pelipper  Lv 25-30  (5%)</t>
        </is>
      </c>
    </row>
    <row r="157">
      <c r="A157" s="7" t="n"/>
      <c r="B157" s="6" t="n"/>
      <c r="C157" s="72" t="inlineStr">
        <is>
          <t>Old Rod</t>
        </is>
      </c>
      <c r="D157" s="6" t="n">
        <v>30</v>
      </c>
      <c r="E157" s="30" t="inlineStr">
        <is>
          <t>Magikarp  Lv 5-10  (70%)</t>
        </is>
      </c>
      <c r="F157" s="30" t="inlineStr">
        <is>
          <t>Tentacool  Lv 5-10  (30%)</t>
        </is>
      </c>
    </row>
    <row r="158">
      <c r="A158" s="7" t="n"/>
      <c r="B158" s="6" t="n"/>
      <c r="C158" s="73" t="inlineStr">
        <is>
          <t>Good Rod</t>
        </is>
      </c>
      <c r="D158" s="6" t="n">
        <v>30</v>
      </c>
      <c r="E158" s="30" t="inlineStr">
        <is>
          <t>Magikarp  Lv 10-30  (60%)</t>
        </is>
      </c>
      <c r="F158" s="30" t="inlineStr">
        <is>
          <t>Tentacool  Lv 10-30  (20%)</t>
        </is>
      </c>
      <c r="G158" s="30" t="inlineStr">
        <is>
          <t>Wailmer  Lv 10-30  (20%)</t>
        </is>
      </c>
    </row>
    <row r="159">
      <c r="A159" s="7" t="n"/>
      <c r="B159" s="6" t="n"/>
      <c r="C159" s="74" t="inlineStr">
        <is>
          <t>Super Rod</t>
        </is>
      </c>
      <c r="D159" s="6" t="n">
        <v>30</v>
      </c>
      <c r="E159" s="30" t="inlineStr">
        <is>
          <t>Wailmer  Lv 25-45  (60%)</t>
        </is>
      </c>
      <c r="F159" s="30" t="inlineStr">
        <is>
          <t>Sharpedo  Lv 30-35  (40%)</t>
        </is>
      </c>
    </row>
    <row r="160">
      <c r="A160" s="7" t="inlineStr">
        <is>
          <t>Route 128</t>
        </is>
      </c>
      <c r="B160" s="6" t="inlineStr">
        <is>
          <t>Split 8</t>
        </is>
      </c>
      <c r="C160" s="73" t="inlineStr">
        <is>
          <t>Water</t>
        </is>
      </c>
      <c r="D160" s="6" t="n">
        <v>4</v>
      </c>
      <c r="E160" s="30" t="inlineStr">
        <is>
          <t>Tentacool  Lv 5-35  (60%)</t>
        </is>
      </c>
      <c r="F160" s="30" t="inlineStr">
        <is>
          <t>Wingull  Lv 10-30  (35%)</t>
        </is>
      </c>
      <c r="G160" s="30" t="inlineStr">
        <is>
          <t>Pelipper  Lv 25-30  (5%)</t>
        </is>
      </c>
    </row>
    <row r="161">
      <c r="A161" s="7" t="n"/>
      <c r="B161" s="6" t="n"/>
      <c r="C161" s="72" t="inlineStr">
        <is>
          <t>Old Rod</t>
        </is>
      </c>
      <c r="D161" s="6" t="n">
        <v>30</v>
      </c>
      <c r="E161" s="30" t="inlineStr">
        <is>
          <t>Magikarp  Lv 5-10  (70%)</t>
        </is>
      </c>
      <c r="F161" s="30" t="inlineStr">
        <is>
          <t>Tentacool  Lv 5-10  (30%)</t>
        </is>
      </c>
    </row>
    <row r="162">
      <c r="A162" s="7" t="n"/>
      <c r="B162" s="6" t="n"/>
      <c r="C162" s="73" t="inlineStr">
        <is>
          <t>Good Rod</t>
        </is>
      </c>
      <c r="D162" s="6" t="n">
        <v>30</v>
      </c>
      <c r="E162" s="30" t="inlineStr">
        <is>
          <t>Magikarp  Lv 10-30  (60%)</t>
        </is>
      </c>
      <c r="F162" s="30" t="inlineStr">
        <is>
          <t>Luvdisc  Lv 10-30  (20%)</t>
        </is>
      </c>
      <c r="G162" s="30" t="inlineStr">
        <is>
          <t>Wailmer  Lv 10-30  (20%)</t>
        </is>
      </c>
    </row>
    <row r="163">
      <c r="A163" s="7" t="n"/>
      <c r="B163" s="6" t="n"/>
      <c r="C163" s="74" t="inlineStr">
        <is>
          <t>Super Rod</t>
        </is>
      </c>
      <c r="D163" s="6" t="n">
        <v>30</v>
      </c>
      <c r="E163" s="30" t="inlineStr">
        <is>
          <t>Wailmer  Lv 30-45  (45%)</t>
        </is>
      </c>
      <c r="F163" s="30" t="inlineStr">
        <is>
          <t>Luvdisc  Lv 30-35  (40%)</t>
        </is>
      </c>
      <c r="G163" s="30" t="inlineStr">
        <is>
          <t>Corsola  Lv 30-35  (15%)</t>
        </is>
      </c>
    </row>
    <row r="164">
      <c r="A164" s="7" t="inlineStr">
        <is>
          <t>Route 129</t>
        </is>
      </c>
      <c r="B164" s="6" t="inlineStr">
        <is>
          <t>Unassigned</t>
        </is>
      </c>
      <c r="C164" s="73" t="inlineStr">
        <is>
          <t>Water</t>
        </is>
      </c>
      <c r="D164" s="6" t="n">
        <v>4</v>
      </c>
      <c r="E164" s="30" t="inlineStr">
        <is>
          <t>Tentacool  Lv 5-35  (60%)</t>
        </is>
      </c>
      <c r="F164" s="30" t="inlineStr">
        <is>
          <t>Wingull  Lv 10-30  (35%)</t>
        </is>
      </c>
      <c r="G164" s="30" t="inlineStr">
        <is>
          <t>Pelipper  Lv 25-30  (4%)</t>
        </is>
      </c>
      <c r="H164" s="30" t="inlineStr">
        <is>
          <t>Wailord  Lv 25-30  (1%)</t>
        </is>
      </c>
    </row>
    <row r="165">
      <c r="A165" s="7" t="n"/>
      <c r="B165" s="6" t="n"/>
      <c r="C165" s="72" t="inlineStr">
        <is>
          <t>Old Rod</t>
        </is>
      </c>
      <c r="D165" s="6" t="n">
        <v>30</v>
      </c>
      <c r="E165" s="30" t="inlineStr">
        <is>
          <t>Magikarp  Lv 5-10  (70%)</t>
        </is>
      </c>
      <c r="F165" s="30" t="inlineStr">
        <is>
          <t>Tentacool  Lv 5-10  (30%)</t>
        </is>
      </c>
    </row>
    <row r="166">
      <c r="A166" s="7" t="n"/>
      <c r="B166" s="6" t="n"/>
      <c r="C166" s="73" t="inlineStr">
        <is>
          <t>Good Rod</t>
        </is>
      </c>
      <c r="D166" s="6" t="n">
        <v>30</v>
      </c>
      <c r="E166" s="30" t="inlineStr">
        <is>
          <t>Magikarp  Lv 10-30  (60%)</t>
        </is>
      </c>
      <c r="F166" s="30" t="inlineStr">
        <is>
          <t>Tentacool  Lv 10-30  (20%)</t>
        </is>
      </c>
      <c r="G166" s="30" t="inlineStr">
        <is>
          <t>Wailmer  Lv 10-30  (20%)</t>
        </is>
      </c>
    </row>
    <row r="167">
      <c r="A167" s="7" t="n"/>
      <c r="B167" s="6" t="n"/>
      <c r="C167" s="74" t="inlineStr">
        <is>
          <t>Super Rod</t>
        </is>
      </c>
      <c r="D167" s="6" t="n">
        <v>30</v>
      </c>
      <c r="E167" s="30" t="inlineStr">
        <is>
          <t>Wailmer  Lv 25-45  (60%)</t>
        </is>
      </c>
      <c r="F167" s="30" t="inlineStr">
        <is>
          <t>Sharpedo  Lv 30-35  (40%)</t>
        </is>
      </c>
    </row>
    <row r="168">
      <c r="A168" s="7" t="inlineStr">
        <is>
          <t>Route 130</t>
        </is>
      </c>
      <c r="B168" s="6" t="inlineStr">
        <is>
          <t>Unassigned</t>
        </is>
      </c>
      <c r="C168" s="75" t="inlineStr">
        <is>
          <t>Land</t>
        </is>
      </c>
      <c r="D168" s="6" t="n">
        <v>20</v>
      </c>
      <c r="E168" s="30" t="inlineStr">
        <is>
          <t>Wynaut  Lv 5-50  (100%)</t>
        </is>
      </c>
    </row>
    <row r="169">
      <c r="A169" s="7" t="n"/>
      <c r="B169" s="6" t="n"/>
      <c r="C169" s="73" t="inlineStr">
        <is>
          <t>Water</t>
        </is>
      </c>
      <c r="D169" s="6" t="n">
        <v>4</v>
      </c>
      <c r="E169" s="30" t="inlineStr">
        <is>
          <t>Tentacool  Lv 5-35  (60%)</t>
        </is>
      </c>
      <c r="F169" s="30" t="inlineStr">
        <is>
          <t>Wingull  Lv 10-30  (35%)</t>
        </is>
      </c>
      <c r="G169" s="30" t="inlineStr">
        <is>
          <t>Pelipper  Lv 25-30  (5%)</t>
        </is>
      </c>
    </row>
    <row r="170">
      <c r="A170" s="7" t="n"/>
      <c r="B170" s="6" t="n"/>
      <c r="C170" s="72" t="inlineStr">
        <is>
          <t>Old Rod</t>
        </is>
      </c>
      <c r="D170" s="6" t="n">
        <v>30</v>
      </c>
      <c r="E170" s="30" t="inlineStr">
        <is>
          <t>Magikarp  Lv 5-10  (70%)</t>
        </is>
      </c>
      <c r="F170" s="30" t="inlineStr">
        <is>
          <t>Tentacool  Lv 5-10  (30%)</t>
        </is>
      </c>
    </row>
    <row r="171">
      <c r="A171" s="7" t="n"/>
      <c r="B171" s="6" t="n"/>
      <c r="C171" s="73" t="inlineStr">
        <is>
          <t>Good Rod</t>
        </is>
      </c>
      <c r="D171" s="6" t="n">
        <v>30</v>
      </c>
      <c r="E171" s="30" t="inlineStr">
        <is>
          <t>Magikarp  Lv 10-30  (60%)</t>
        </is>
      </c>
      <c r="F171" s="30" t="inlineStr">
        <is>
          <t>Tentacool  Lv 10-30  (20%)</t>
        </is>
      </c>
      <c r="G171" s="30" t="inlineStr">
        <is>
          <t>Wailmer  Lv 10-30  (20%)</t>
        </is>
      </c>
    </row>
    <row r="172">
      <c r="A172" s="7" t="n"/>
      <c r="B172" s="6" t="n"/>
      <c r="C172" s="74" t="inlineStr">
        <is>
          <t>Super Rod</t>
        </is>
      </c>
      <c r="D172" s="6" t="n">
        <v>30</v>
      </c>
      <c r="E172" s="30" t="inlineStr">
        <is>
          <t>Wailmer  Lv 25-45  (60%)</t>
        </is>
      </c>
      <c r="F172" s="30" t="inlineStr">
        <is>
          <t>Sharpedo  Lv 30-35  (40%)</t>
        </is>
      </c>
    </row>
    <row r="173">
      <c r="A173" s="7" t="inlineStr">
        <is>
          <t>Route 131</t>
        </is>
      </c>
      <c r="B173" s="6" t="inlineStr">
        <is>
          <t>Unassigned</t>
        </is>
      </c>
      <c r="C173" s="73" t="inlineStr">
        <is>
          <t>Water</t>
        </is>
      </c>
      <c r="D173" s="6" t="n">
        <v>4</v>
      </c>
      <c r="E173" s="30" t="inlineStr">
        <is>
          <t>Tentacool  Lv 5-35  (60%)</t>
        </is>
      </c>
      <c r="F173" s="30" t="inlineStr">
        <is>
          <t>Wingull  Lv 10-30  (35%)</t>
        </is>
      </c>
      <c r="G173" s="30" t="inlineStr">
        <is>
          <t>Pelipper  Lv 25-30  (5%)</t>
        </is>
      </c>
    </row>
    <row r="174">
      <c r="A174" s="7" t="n"/>
      <c r="B174" s="6" t="n"/>
      <c r="C174" s="72" t="inlineStr">
        <is>
          <t>Old Rod</t>
        </is>
      </c>
      <c r="D174" s="6" t="n">
        <v>30</v>
      </c>
      <c r="E174" s="30" t="inlineStr">
        <is>
          <t>Magikarp  Lv 5-10  (70%)</t>
        </is>
      </c>
      <c r="F174" s="30" t="inlineStr">
        <is>
          <t>Tentacool  Lv 5-10  (30%)</t>
        </is>
      </c>
    </row>
    <row r="175">
      <c r="A175" s="7" t="n"/>
      <c r="B175" s="6" t="n"/>
      <c r="C175" s="73" t="inlineStr">
        <is>
          <t>Good Rod</t>
        </is>
      </c>
      <c r="D175" s="6" t="n">
        <v>30</v>
      </c>
      <c r="E175" s="30" t="inlineStr">
        <is>
          <t>Magikarp  Lv 10-30  (60%)</t>
        </is>
      </c>
      <c r="F175" s="30" t="inlineStr">
        <is>
          <t>Tentacool  Lv 10-30  (20%)</t>
        </is>
      </c>
      <c r="G175" s="30" t="inlineStr">
        <is>
          <t>Wailmer  Lv 10-30  (20%)</t>
        </is>
      </c>
    </row>
    <row r="176">
      <c r="A176" s="7" t="n"/>
      <c r="B176" s="6" t="n"/>
      <c r="C176" s="74" t="inlineStr">
        <is>
          <t>Super Rod</t>
        </is>
      </c>
      <c r="D176" s="6" t="n">
        <v>30</v>
      </c>
      <c r="E176" s="30" t="inlineStr">
        <is>
          <t>Wailmer  Lv 25-45  (60%)</t>
        </is>
      </c>
      <c r="F176" s="30" t="inlineStr">
        <is>
          <t>Sharpedo  Lv 30-35  (40%)</t>
        </is>
      </c>
    </row>
    <row r="177">
      <c r="A177" s="7" t="inlineStr">
        <is>
          <t>Route 132</t>
        </is>
      </c>
      <c r="B177" s="6" t="inlineStr">
        <is>
          <t>Unassigned</t>
        </is>
      </c>
      <c r="C177" s="73" t="inlineStr">
        <is>
          <t>Water</t>
        </is>
      </c>
      <c r="D177" s="6" t="n">
        <v>4</v>
      </c>
      <c r="E177" s="30" t="inlineStr">
        <is>
          <t>Tentacool  Lv 5-35  (60%)</t>
        </is>
      </c>
      <c r="F177" s="30" t="inlineStr">
        <is>
          <t>Wingull  Lv 10-30  (35%)</t>
        </is>
      </c>
      <c r="G177" s="30" t="inlineStr">
        <is>
          <t>Pelipper  Lv 25-30  (5%)</t>
        </is>
      </c>
    </row>
    <row r="178">
      <c r="A178" s="7" t="n"/>
      <c r="B178" s="6" t="n"/>
      <c r="C178" s="72" t="inlineStr">
        <is>
          <t>Old Rod</t>
        </is>
      </c>
      <c r="D178" s="6" t="n">
        <v>30</v>
      </c>
      <c r="E178" s="30" t="inlineStr">
        <is>
          <t>Magikarp  Lv 5-10  (70%)</t>
        </is>
      </c>
      <c r="F178" s="30" t="inlineStr">
        <is>
          <t>Tentacool  Lv 5-10  (30%)</t>
        </is>
      </c>
    </row>
    <row r="179">
      <c r="A179" s="7" t="n"/>
      <c r="B179" s="6" t="n"/>
      <c r="C179" s="73" t="inlineStr">
        <is>
          <t>Good Rod</t>
        </is>
      </c>
      <c r="D179" s="6" t="n">
        <v>30</v>
      </c>
      <c r="E179" s="30" t="inlineStr">
        <is>
          <t>Magikarp  Lv 10-30  (60%)</t>
        </is>
      </c>
      <c r="F179" s="30" t="inlineStr">
        <is>
          <t>Tentacool  Lv 10-30  (20%)</t>
        </is>
      </c>
      <c r="G179" s="30" t="inlineStr">
        <is>
          <t>Wailmer  Lv 10-30  (20%)</t>
        </is>
      </c>
    </row>
    <row r="180">
      <c r="A180" s="7" t="n"/>
      <c r="B180" s="6" t="n"/>
      <c r="C180" s="74" t="inlineStr">
        <is>
          <t>Super Rod</t>
        </is>
      </c>
      <c r="D180" s="6" t="n">
        <v>30</v>
      </c>
      <c r="E180" s="30" t="inlineStr">
        <is>
          <t>Wailmer  Lv 30-45  (45%)</t>
        </is>
      </c>
      <c r="F180" s="30" t="inlineStr">
        <is>
          <t>Sharpedo  Lv 30-35  (40%)</t>
        </is>
      </c>
      <c r="G180" s="30" t="inlineStr">
        <is>
          <t>Horsea  Lv 25-30  (15%)</t>
        </is>
      </c>
    </row>
    <row r="181">
      <c r="A181" s="7" t="inlineStr">
        <is>
          <t>Route 133</t>
        </is>
      </c>
      <c r="B181" s="6" t="inlineStr">
        <is>
          <t>Unassigned</t>
        </is>
      </c>
      <c r="C181" s="73" t="inlineStr">
        <is>
          <t>Water</t>
        </is>
      </c>
      <c r="D181" s="6" t="n">
        <v>4</v>
      </c>
      <c r="E181" s="30" t="inlineStr">
        <is>
          <t>Tentacool  Lv 5-35  (60%)</t>
        </is>
      </c>
      <c r="F181" s="30" t="inlineStr">
        <is>
          <t>Wingull  Lv 10-30  (35%)</t>
        </is>
      </c>
      <c r="G181" s="30" t="inlineStr">
        <is>
          <t>Pelipper  Lv 25-30  (5%)</t>
        </is>
      </c>
    </row>
    <row r="182">
      <c r="A182" s="7" t="n"/>
      <c r="B182" s="6" t="n"/>
      <c r="C182" s="72" t="inlineStr">
        <is>
          <t>Old Rod</t>
        </is>
      </c>
      <c r="D182" s="6" t="n">
        <v>30</v>
      </c>
      <c r="E182" s="30" t="inlineStr">
        <is>
          <t>Magikarp  Lv 5-10  (70%)</t>
        </is>
      </c>
      <c r="F182" s="30" t="inlineStr">
        <is>
          <t>Tentacool  Lv 5-10  (30%)</t>
        </is>
      </c>
    </row>
    <row r="183">
      <c r="A183" s="7" t="n"/>
      <c r="B183" s="6" t="n"/>
      <c r="C183" s="73" t="inlineStr">
        <is>
          <t>Good Rod</t>
        </is>
      </c>
      <c r="D183" s="6" t="n">
        <v>30</v>
      </c>
      <c r="E183" s="30" t="inlineStr">
        <is>
          <t>Magikarp  Lv 10-30  (60%)</t>
        </is>
      </c>
      <c r="F183" s="30" t="inlineStr">
        <is>
          <t>Tentacool  Lv 10-30  (20%)</t>
        </is>
      </c>
      <c r="G183" s="30" t="inlineStr">
        <is>
          <t>Wailmer  Lv 10-30  (20%)</t>
        </is>
      </c>
    </row>
    <row r="184">
      <c r="A184" s="7" t="n"/>
      <c r="B184" s="6" t="n"/>
      <c r="C184" s="74" t="inlineStr">
        <is>
          <t>Super Rod</t>
        </is>
      </c>
      <c r="D184" s="6" t="n">
        <v>30</v>
      </c>
      <c r="E184" s="30" t="inlineStr">
        <is>
          <t>Wailmer  Lv 30-45  (45%)</t>
        </is>
      </c>
      <c r="F184" s="30" t="inlineStr">
        <is>
          <t>Sharpedo  Lv 30-35  (40%)</t>
        </is>
      </c>
      <c r="G184" s="30" t="inlineStr">
        <is>
          <t>Horsea  Lv 25-30  (15%)</t>
        </is>
      </c>
    </row>
    <row r="185">
      <c r="A185" s="7" t="inlineStr">
        <is>
          <t>Route 134</t>
        </is>
      </c>
      <c r="B185" s="6" t="inlineStr">
        <is>
          <t>Unassigned</t>
        </is>
      </c>
      <c r="C185" s="73" t="inlineStr">
        <is>
          <t>Water</t>
        </is>
      </c>
      <c r="D185" s="6" t="n">
        <v>4</v>
      </c>
      <c r="E185" s="30" t="inlineStr">
        <is>
          <t>Tentacool  Lv 5-35  (60%)</t>
        </is>
      </c>
      <c r="F185" s="30" t="inlineStr">
        <is>
          <t>Wingull  Lv 10-30  (35%)</t>
        </is>
      </c>
      <c r="G185" s="30" t="inlineStr">
        <is>
          <t>Pelipper  Lv 25-30  (5%)</t>
        </is>
      </c>
    </row>
    <row r="186">
      <c r="A186" s="7" t="n"/>
      <c r="B186" s="6" t="n"/>
      <c r="C186" s="72" t="inlineStr">
        <is>
          <t>Old Rod</t>
        </is>
      </c>
      <c r="D186" s="6" t="n">
        <v>30</v>
      </c>
      <c r="E186" s="30" t="inlineStr">
        <is>
          <t>Magikarp  Lv 5-10  (70%)</t>
        </is>
      </c>
      <c r="F186" s="30" t="inlineStr">
        <is>
          <t>Tentacool  Lv 5-10  (30%)</t>
        </is>
      </c>
    </row>
    <row r="187">
      <c r="A187" s="7" t="n"/>
      <c r="B187" s="6" t="n"/>
      <c r="C187" s="73" t="inlineStr">
        <is>
          <t>Good Rod</t>
        </is>
      </c>
      <c r="D187" s="6" t="n">
        <v>30</v>
      </c>
      <c r="E187" s="30" t="inlineStr">
        <is>
          <t>Magikarp  Lv 10-30  (60%)</t>
        </is>
      </c>
      <c r="F187" s="30" t="inlineStr">
        <is>
          <t>Tentacool  Lv 10-30  (20%)</t>
        </is>
      </c>
      <c r="G187" s="30" t="inlineStr">
        <is>
          <t>Wailmer  Lv 10-30  (20%)</t>
        </is>
      </c>
    </row>
    <row r="188">
      <c r="A188" s="7" t="n"/>
      <c r="B188" s="6" t="n"/>
      <c r="C188" s="74" t="inlineStr">
        <is>
          <t>Super Rod</t>
        </is>
      </c>
      <c r="D188" s="6" t="n">
        <v>30</v>
      </c>
      <c r="E188" s="30" t="inlineStr">
        <is>
          <t>Wailmer  Lv 30-45  (45%)</t>
        </is>
      </c>
      <c r="F188" s="30" t="inlineStr">
        <is>
          <t>Sharpedo  Lv 30-35  (40%)</t>
        </is>
      </c>
      <c r="G188" s="30" t="inlineStr">
        <is>
          <t>Horsea  Lv 25-30  (15%)</t>
        </is>
      </c>
    </row>
    <row r="189">
      <c r="A189" s="7" t="inlineStr">
        <is>
          <t>Abandoned Ship Hidden Floor Corridors</t>
        </is>
      </c>
      <c r="B189" s="6" t="inlineStr">
        <is>
          <t>Split 4</t>
        </is>
      </c>
      <c r="C189" s="73" t="inlineStr">
        <is>
          <t>Water</t>
        </is>
      </c>
      <c r="D189" s="6" t="n">
        <v>4</v>
      </c>
      <c r="E189" s="30" t="inlineStr">
        <is>
          <t>Tentacool  Lv 5-35  (99%)</t>
        </is>
      </c>
      <c r="F189" s="30" t="inlineStr">
        <is>
          <t>Tentacruel  Lv 30-35  (1%)</t>
        </is>
      </c>
    </row>
    <row r="190">
      <c r="A190" s="7" t="n"/>
      <c r="B190" s="6" t="n"/>
      <c r="C190" s="72" t="inlineStr">
        <is>
          <t>Old Rod</t>
        </is>
      </c>
      <c r="D190" s="6" t="n">
        <v>20</v>
      </c>
      <c r="E190" s="30" t="inlineStr">
        <is>
          <t>Magikarp  Lv 5-10  (70%)</t>
        </is>
      </c>
      <c r="F190" s="30" t="inlineStr">
        <is>
          <t>Tentacool  Lv 5-10  (30%)</t>
        </is>
      </c>
    </row>
    <row r="191">
      <c r="A191" s="7" t="n"/>
      <c r="B191" s="6" t="n"/>
      <c r="C191" s="73" t="inlineStr">
        <is>
          <t>Good Rod</t>
        </is>
      </c>
      <c r="D191" s="6" t="n">
        <v>20</v>
      </c>
      <c r="E191" s="30" t="inlineStr">
        <is>
          <t>Magikarp  Lv 10-30  (60%)</t>
        </is>
      </c>
      <c r="F191" s="30" t="inlineStr">
        <is>
          <t>Tentacool  Lv 10-30  (40%)</t>
        </is>
      </c>
    </row>
    <row r="192">
      <c r="A192" s="7" t="n"/>
      <c r="B192" s="6" t="n"/>
      <c r="C192" s="74" t="inlineStr">
        <is>
          <t>Super Rod</t>
        </is>
      </c>
      <c r="D192" s="6" t="n">
        <v>20</v>
      </c>
      <c r="E192" s="30" t="inlineStr">
        <is>
          <t>Tentacool  Lv 25-35  (80%)</t>
        </is>
      </c>
      <c r="F192" s="30" t="inlineStr">
        <is>
          <t>Tentacruel  Lv 20-35  (20%)</t>
        </is>
      </c>
    </row>
    <row r="193">
      <c r="A193" s="7" t="inlineStr">
        <is>
          <t>Seafloor Cavern Room 1</t>
        </is>
      </c>
      <c r="B193" s="6" t="inlineStr">
        <is>
          <t>Split 8</t>
        </is>
      </c>
      <c r="C193" s="75" t="inlineStr">
        <is>
          <t>Land</t>
        </is>
      </c>
      <c r="D193" s="6" t="n">
        <v>4</v>
      </c>
      <c r="E193" s="30" t="inlineStr">
        <is>
          <t>Zubat  Lv 28-35  (90%)</t>
        </is>
      </c>
      <c r="F193" s="30" t="inlineStr">
        <is>
          <t>Golbat  Lv 33-36  (10%)</t>
        </is>
      </c>
    </row>
    <row r="194">
      <c r="A194" s="7" t="inlineStr">
        <is>
          <t>Seafloor Cavern Room 2</t>
        </is>
      </c>
      <c r="B194" s="6" t="inlineStr">
        <is>
          <t>Split 8</t>
        </is>
      </c>
      <c r="C194" s="75" t="inlineStr">
        <is>
          <t>Land</t>
        </is>
      </c>
      <c r="D194" s="6" t="n">
        <v>4</v>
      </c>
      <c r="E194" s="30" t="inlineStr">
        <is>
          <t>Zubat  Lv 28-35  (90%)</t>
        </is>
      </c>
      <c r="F194" s="30" t="inlineStr">
        <is>
          <t>Golbat  Lv 33-36  (10%)</t>
        </is>
      </c>
    </row>
    <row r="195">
      <c r="A195" s="7" t="inlineStr">
        <is>
          <t>Seafloor Cavern Room 3</t>
        </is>
      </c>
      <c r="B195" s="6" t="inlineStr">
        <is>
          <t>Split 8</t>
        </is>
      </c>
      <c r="C195" s="75" t="inlineStr">
        <is>
          <t>Land</t>
        </is>
      </c>
      <c r="D195" s="6" t="n">
        <v>4</v>
      </c>
      <c r="E195" s="30" t="inlineStr">
        <is>
          <t>Zubat  Lv 28-35  (90%)</t>
        </is>
      </c>
      <c r="F195" s="30" t="inlineStr">
        <is>
          <t>Golbat  Lv 33-36  (10%)</t>
        </is>
      </c>
    </row>
    <row r="196">
      <c r="A196" s="7" t="inlineStr">
        <is>
          <t>Seafloor Cavern Room 4</t>
        </is>
      </c>
      <c r="B196" s="6" t="inlineStr">
        <is>
          <t>Split 8</t>
        </is>
      </c>
      <c r="C196" s="75" t="inlineStr">
        <is>
          <t>Land</t>
        </is>
      </c>
      <c r="D196" s="6" t="n">
        <v>4</v>
      </c>
      <c r="E196" s="30" t="inlineStr">
        <is>
          <t>Zubat  Lv 28-35  (90%)</t>
        </is>
      </c>
      <c r="F196" s="30" t="inlineStr">
        <is>
          <t>Golbat  Lv 33-36  (10%)</t>
        </is>
      </c>
    </row>
    <row r="197">
      <c r="A197" s="7" t="inlineStr">
        <is>
          <t>Seafloor Cavern Room 5</t>
        </is>
      </c>
      <c r="B197" s="6" t="inlineStr">
        <is>
          <t>Split 8</t>
        </is>
      </c>
      <c r="C197" s="75" t="inlineStr">
        <is>
          <t>Land</t>
        </is>
      </c>
      <c r="D197" s="6" t="n">
        <v>4</v>
      </c>
      <c r="E197" s="30" t="inlineStr">
        <is>
          <t>Zubat  Lv 28-35  (90%)</t>
        </is>
      </c>
      <c r="F197" s="30" t="inlineStr">
        <is>
          <t>Golbat  Lv 33-36  (10%)</t>
        </is>
      </c>
    </row>
    <row r="198">
      <c r="A198" s="7" t="inlineStr">
        <is>
          <t>Seafloor Cavern Room 6</t>
        </is>
      </c>
      <c r="B198" s="6" t="inlineStr">
        <is>
          <t>Split 8</t>
        </is>
      </c>
      <c r="C198" s="75" t="inlineStr">
        <is>
          <t>Land</t>
        </is>
      </c>
      <c r="D198" s="6" t="n">
        <v>4</v>
      </c>
      <c r="E198" s="30" t="inlineStr">
        <is>
          <t>Zubat  Lv 28-35  (90%)</t>
        </is>
      </c>
      <c r="F198" s="30" t="inlineStr">
        <is>
          <t>Golbat  Lv 33-36  (10%)</t>
        </is>
      </c>
    </row>
    <row r="199">
      <c r="A199" s="7" t="n"/>
      <c r="B199" s="6" t="n"/>
      <c r="C199" s="73" t="inlineStr">
        <is>
          <t>Water</t>
        </is>
      </c>
      <c r="D199" s="6" t="n">
        <v>4</v>
      </c>
      <c r="E199" s="30" t="inlineStr">
        <is>
          <t>Tentacool  Lv 5-35  (60%)</t>
        </is>
      </c>
      <c r="F199" s="30" t="inlineStr">
        <is>
          <t>Zubat  Lv 5-35  (35%)</t>
        </is>
      </c>
      <c r="G199" s="30" t="inlineStr">
        <is>
          <t>Golbat  Lv 30-35  (5%)</t>
        </is>
      </c>
    </row>
    <row r="200">
      <c r="A200" s="7" t="n"/>
      <c r="B200" s="6" t="n"/>
      <c r="C200" s="72" t="inlineStr">
        <is>
          <t>Old Rod</t>
        </is>
      </c>
      <c r="D200" s="6" t="n">
        <v>10</v>
      </c>
      <c r="E200" s="30" t="inlineStr">
        <is>
          <t>Magikarp  Lv 5-10  (70%)</t>
        </is>
      </c>
      <c r="F200" s="30" t="inlineStr">
        <is>
          <t>Tentacool  Lv 5-10  (30%)</t>
        </is>
      </c>
    </row>
    <row r="201">
      <c r="A201" s="7" t="n"/>
      <c r="B201" s="6" t="n"/>
      <c r="C201" s="73" t="inlineStr">
        <is>
          <t>Good Rod</t>
        </is>
      </c>
      <c r="D201" s="6" t="n">
        <v>10</v>
      </c>
      <c r="E201" s="30" t="inlineStr">
        <is>
          <t>Magikarp  Lv 10-30  (60%)</t>
        </is>
      </c>
      <c r="F201" s="30" t="inlineStr">
        <is>
          <t>Tentacool  Lv 10-30  (20%)</t>
        </is>
      </c>
      <c r="G201" s="30" t="inlineStr">
        <is>
          <t>Wailmer  Lv 10-30  (20%)</t>
        </is>
      </c>
    </row>
    <row r="202">
      <c r="A202" s="7" t="n"/>
      <c r="B202" s="6" t="n"/>
      <c r="C202" s="74" t="inlineStr">
        <is>
          <t>Super Rod</t>
        </is>
      </c>
      <c r="D202" s="6" t="n">
        <v>10</v>
      </c>
      <c r="E202" s="30" t="inlineStr">
        <is>
          <t>Wailmer  Lv 20-45  (100%)</t>
        </is>
      </c>
    </row>
    <row r="203">
      <c r="A203" s="7" t="inlineStr">
        <is>
          <t>Seafloor Cavern Room 7</t>
        </is>
      </c>
      <c r="B203" s="6" t="inlineStr">
        <is>
          <t>Split 8</t>
        </is>
      </c>
      <c r="C203" s="75" t="inlineStr">
        <is>
          <t>Land</t>
        </is>
      </c>
      <c r="D203" s="6" t="n">
        <v>4</v>
      </c>
      <c r="E203" s="30" t="inlineStr">
        <is>
          <t>Zubat  Lv 28-35  (90%)</t>
        </is>
      </c>
      <c r="F203" s="30" t="inlineStr">
        <is>
          <t>Golbat  Lv 33-36  (10%)</t>
        </is>
      </c>
    </row>
    <row r="204">
      <c r="A204" s="7" t="n"/>
      <c r="B204" s="6" t="n"/>
      <c r="C204" s="73" t="inlineStr">
        <is>
          <t>Water</t>
        </is>
      </c>
      <c r="D204" s="6" t="n">
        <v>4</v>
      </c>
      <c r="E204" s="30" t="inlineStr">
        <is>
          <t>Tentacool  Lv 5-35  (60%)</t>
        </is>
      </c>
      <c r="F204" s="30" t="inlineStr">
        <is>
          <t>Zubat  Lv 5-35  (35%)</t>
        </is>
      </c>
      <c r="G204" s="30" t="inlineStr">
        <is>
          <t>Golbat  Lv 30-35  (5%)</t>
        </is>
      </c>
    </row>
    <row r="205">
      <c r="A205" s="7" t="n"/>
      <c r="B205" s="6" t="n"/>
      <c r="C205" s="72" t="inlineStr">
        <is>
          <t>Old Rod</t>
        </is>
      </c>
      <c r="D205" s="6" t="n">
        <v>10</v>
      </c>
      <c r="E205" s="30" t="inlineStr">
        <is>
          <t>Magikarp  Lv 5-10  (70%)</t>
        </is>
      </c>
      <c r="F205" s="30" t="inlineStr">
        <is>
          <t>Tentacool  Lv 5-10  (30%)</t>
        </is>
      </c>
    </row>
    <row r="206">
      <c r="A206" s="7" t="n"/>
      <c r="B206" s="6" t="n"/>
      <c r="C206" s="73" t="inlineStr">
        <is>
          <t>Good Rod</t>
        </is>
      </c>
      <c r="D206" s="6" t="n">
        <v>10</v>
      </c>
      <c r="E206" s="30" t="inlineStr">
        <is>
          <t>Magikarp  Lv 10-30  (60%)</t>
        </is>
      </c>
      <c r="F206" s="30" t="inlineStr">
        <is>
          <t>Tentacool  Lv 10-30  (20%)</t>
        </is>
      </c>
      <c r="G206" s="30" t="inlineStr">
        <is>
          <t>Wailmer  Lv 10-30  (20%)</t>
        </is>
      </c>
    </row>
    <row r="207">
      <c r="A207" s="7" t="n"/>
      <c r="B207" s="6" t="n"/>
      <c r="C207" s="74" t="inlineStr">
        <is>
          <t>Super Rod</t>
        </is>
      </c>
      <c r="D207" s="6" t="n">
        <v>10</v>
      </c>
      <c r="E207" s="30" t="inlineStr">
        <is>
          <t>Wailmer  Lv 20-45  (100%)</t>
        </is>
      </c>
    </row>
    <row r="208">
      <c r="A208" s="7" t="inlineStr">
        <is>
          <t>Seafloor Cavern Room 8</t>
        </is>
      </c>
      <c r="B208" s="6" t="inlineStr">
        <is>
          <t>Split 8</t>
        </is>
      </c>
      <c r="C208" s="75" t="inlineStr">
        <is>
          <t>Land</t>
        </is>
      </c>
      <c r="D208" s="6" t="n">
        <v>4</v>
      </c>
      <c r="E208" s="30" t="inlineStr">
        <is>
          <t>Zubat  Lv 28-35  (90%)</t>
        </is>
      </c>
      <c r="F208" s="30" t="inlineStr">
        <is>
          <t>Golbat  Lv 33-36  (10%)</t>
        </is>
      </c>
    </row>
    <row r="209">
      <c r="A209" s="7" t="inlineStr">
        <is>
          <t>Seafloor Cavern Entrance</t>
        </is>
      </c>
      <c r="B209" s="6" t="inlineStr">
        <is>
          <t>Split 8</t>
        </is>
      </c>
      <c r="C209" s="73" t="inlineStr">
        <is>
          <t>Water</t>
        </is>
      </c>
      <c r="D209" s="6" t="n">
        <v>4</v>
      </c>
      <c r="E209" s="30" t="inlineStr">
        <is>
          <t>Tentacool  Lv 5-35  (60%)</t>
        </is>
      </c>
      <c r="F209" s="30" t="inlineStr">
        <is>
          <t>Zubat  Lv 5-35  (35%)</t>
        </is>
      </c>
      <c r="G209" s="30" t="inlineStr">
        <is>
          <t>Golbat  Lv 30-35  (5%)</t>
        </is>
      </c>
    </row>
    <row r="210">
      <c r="A210" s="7" t="n"/>
      <c r="B210" s="6" t="n"/>
      <c r="C210" s="72" t="inlineStr">
        <is>
          <t>Old Rod</t>
        </is>
      </c>
      <c r="D210" s="6" t="n">
        <v>10</v>
      </c>
      <c r="E210" s="30" t="inlineStr">
        <is>
          <t>Magikarp  Lv 5-10  (70%)</t>
        </is>
      </c>
      <c r="F210" s="30" t="inlineStr">
        <is>
          <t>Tentacool  Lv 5-10  (30%)</t>
        </is>
      </c>
    </row>
    <row r="211">
      <c r="A211" s="7" t="n"/>
      <c r="B211" s="6" t="n"/>
      <c r="C211" s="73" t="inlineStr">
        <is>
          <t>Good Rod</t>
        </is>
      </c>
      <c r="D211" s="6" t="n">
        <v>10</v>
      </c>
      <c r="E211" s="30" t="inlineStr">
        <is>
          <t>Magikarp  Lv 10-30  (60%)</t>
        </is>
      </c>
      <c r="F211" s="30" t="inlineStr">
        <is>
          <t>Tentacool  Lv 10-30  (20%)</t>
        </is>
      </c>
      <c r="G211" s="30" t="inlineStr">
        <is>
          <t>Wailmer  Lv 10-30  (20%)</t>
        </is>
      </c>
    </row>
    <row r="212">
      <c r="A212" s="7" t="n"/>
      <c r="B212" s="6" t="n"/>
      <c r="C212" s="74" t="inlineStr">
        <is>
          <t>Super Rod</t>
        </is>
      </c>
      <c r="D212" s="6" t="n">
        <v>10</v>
      </c>
      <c r="E212" s="30" t="inlineStr">
        <is>
          <t>Wailmer  Lv 20-45  (100%)</t>
        </is>
      </c>
    </row>
    <row r="213">
      <c r="A213" s="7" t="inlineStr">
        <is>
          <t>Cave Of Origin Entrance</t>
        </is>
      </c>
      <c r="B213" s="6" t="inlineStr">
        <is>
          <t>Unassigned</t>
        </is>
      </c>
      <c r="C213" s="75" t="inlineStr">
        <is>
          <t>Land</t>
        </is>
      </c>
      <c r="D213" s="6" t="n">
        <v>4</v>
      </c>
      <c r="E213" s="30" t="inlineStr">
        <is>
          <t>Zubat  Lv 28-35  (90%)</t>
        </is>
      </c>
      <c r="F213" s="30" t="inlineStr">
        <is>
          <t>Golbat  Lv 33-36  (10%)</t>
        </is>
      </c>
    </row>
    <row r="214">
      <c r="A214" s="7" t="inlineStr">
        <is>
          <t>Cave Of Origin 1F</t>
        </is>
      </c>
      <c r="B214" s="6" t="inlineStr">
        <is>
          <t>Unassigned</t>
        </is>
      </c>
      <c r="C214" s="75" t="inlineStr">
        <is>
          <t>Land</t>
        </is>
      </c>
      <c r="D214" s="6" t="n">
        <v>4</v>
      </c>
      <c r="E214" s="30" t="inlineStr">
        <is>
          <t>Zubat  Lv 30-34  (60%)</t>
        </is>
      </c>
      <c r="F214" s="30" t="inlineStr">
        <is>
          <t>Sableye  Lv 30-34  (30%)</t>
        </is>
      </c>
      <c r="G214" s="30" t="inlineStr">
        <is>
          <t>Golbat  Lv 33-36  (10%)</t>
        </is>
      </c>
    </row>
    <row r="215">
      <c r="A215" s="7" t="inlineStr">
        <is>
          <t>Cave Of Origin Unused Ruby Sapphire Map 1</t>
        </is>
      </c>
      <c r="B215" s="6" t="inlineStr">
        <is>
          <t>Unassigned</t>
        </is>
      </c>
      <c r="C215" s="75" t="inlineStr">
        <is>
          <t>Land</t>
        </is>
      </c>
      <c r="D215" s="6" t="n">
        <v>4</v>
      </c>
      <c r="E215" s="30" t="inlineStr">
        <is>
          <t>Zubat  Lv 30-34  (60%)</t>
        </is>
      </c>
      <c r="F215" s="30" t="inlineStr">
        <is>
          <t>Sableye  Lv 30-34  (30%)</t>
        </is>
      </c>
      <c r="G215" s="30" t="inlineStr">
        <is>
          <t>Golbat  Lv 33-36  (10%)</t>
        </is>
      </c>
    </row>
    <row r="216">
      <c r="A216" s="7" t="inlineStr">
        <is>
          <t>Cave Of Origin Unused Ruby Sapphire Map 2</t>
        </is>
      </c>
      <c r="B216" s="6" t="inlineStr">
        <is>
          <t>Unassigned</t>
        </is>
      </c>
      <c r="C216" s="75" t="inlineStr">
        <is>
          <t>Land</t>
        </is>
      </c>
      <c r="D216" s="6" t="n">
        <v>4</v>
      </c>
      <c r="E216" s="30" t="inlineStr">
        <is>
          <t>Zubat  Lv 30-34  (60%)</t>
        </is>
      </c>
      <c r="F216" s="30" t="inlineStr">
        <is>
          <t>Sableye  Lv 30-34  (30%)</t>
        </is>
      </c>
      <c r="G216" s="30" t="inlineStr">
        <is>
          <t>Golbat  Lv 33-36  (10%)</t>
        </is>
      </c>
    </row>
    <row r="217">
      <c r="A217" s="7" t="inlineStr">
        <is>
          <t>Cave Of Origin Unused Ruby Sapphire Map 3</t>
        </is>
      </c>
      <c r="B217" s="6" t="inlineStr">
        <is>
          <t>Unassigned</t>
        </is>
      </c>
      <c r="C217" s="75" t="inlineStr">
        <is>
          <t>Land</t>
        </is>
      </c>
      <c r="D217" s="6" t="n">
        <v>4</v>
      </c>
      <c r="E217" s="30" t="inlineStr">
        <is>
          <t>Zubat  Lv 30-34  (60%)</t>
        </is>
      </c>
      <c r="F217" s="30" t="inlineStr">
        <is>
          <t>Sableye  Lv 30-34  (30%)</t>
        </is>
      </c>
      <c r="G217" s="30" t="inlineStr">
        <is>
          <t>Golbat  Lv 33-36  (10%)</t>
        </is>
      </c>
    </row>
    <row r="218">
      <c r="A218" s="7" t="inlineStr">
        <is>
          <t>New Mauville Entrance</t>
        </is>
      </c>
      <c r="B218" s="6" t="inlineStr">
        <is>
          <t>Split 4</t>
        </is>
      </c>
      <c r="C218" s="75" t="inlineStr">
        <is>
          <t>Land</t>
        </is>
      </c>
      <c r="D218" s="6" t="n">
        <v>10</v>
      </c>
      <c r="E218" s="30" t="inlineStr">
        <is>
          <t>Voltorb  Lv 22-26  (50%)</t>
        </is>
      </c>
      <c r="F218" s="30" t="inlineStr">
        <is>
          <t>Magnemite  Lv 22-26  (50%)</t>
        </is>
      </c>
    </row>
    <row r="219">
      <c r="A219" s="7" t="inlineStr">
        <is>
          <t>Safari Zone Southwest</t>
        </is>
      </c>
      <c r="B219" s="6" t="inlineStr">
        <is>
          <t>Postgame</t>
        </is>
      </c>
      <c r="C219" s="75" t="inlineStr">
        <is>
          <t>Land</t>
        </is>
      </c>
      <c r="D219" s="6" t="n">
        <v>25</v>
      </c>
      <c r="E219" s="30" t="inlineStr">
        <is>
          <t>Oddish  Lv 25-27  (40%)</t>
        </is>
      </c>
      <c r="F219" s="30" t="inlineStr">
        <is>
          <t>Girafarig  Lv 25-27  (20%)</t>
        </is>
      </c>
      <c r="G219" s="30" t="inlineStr">
        <is>
          <t>Natu  Lv 25  (10%)</t>
        </is>
      </c>
      <c r="H219" s="30" t="inlineStr">
        <is>
          <t>Doduo  Lv 27  (10%)</t>
        </is>
      </c>
      <c r="I219" s="30" t="inlineStr">
        <is>
          <t>Wobbuffet  Lv 27-29  (10%)</t>
        </is>
      </c>
      <c r="J219" s="30" t="inlineStr">
        <is>
          <t>Gloom  Lv 25  (5%)</t>
        </is>
      </c>
      <c r="K219" s="30" t="inlineStr">
        <is>
          <t>Pikachu  Lv 25-27  (5%)</t>
        </is>
      </c>
    </row>
    <row r="220">
      <c r="A220" s="7" t="n"/>
      <c r="B220" s="6" t="n"/>
      <c r="C220" s="73" t="inlineStr">
        <is>
          <t>Water</t>
        </is>
      </c>
      <c r="D220" s="6" t="n">
        <v>9</v>
      </c>
      <c r="E220" s="30" t="inlineStr">
        <is>
          <t>Psyduck  Lv 20-35  (100%)</t>
        </is>
      </c>
    </row>
    <row r="221">
      <c r="A221" s="7" t="n"/>
      <c r="B221" s="6" t="n"/>
      <c r="C221" s="72" t="inlineStr">
        <is>
          <t>Old Rod</t>
        </is>
      </c>
      <c r="D221" s="6" t="n">
        <v>35</v>
      </c>
      <c r="E221" s="30" t="inlineStr">
        <is>
          <t>Magikarp  Lv 5-10  (70%)</t>
        </is>
      </c>
      <c r="F221" s="30" t="inlineStr">
        <is>
          <t>Goldeen  Lv 5-10  (30%)</t>
        </is>
      </c>
    </row>
    <row r="222">
      <c r="A222" s="7" t="n"/>
      <c r="B222" s="6" t="n"/>
      <c r="C222" s="73" t="inlineStr">
        <is>
          <t>Good Rod</t>
        </is>
      </c>
      <c r="D222" s="6" t="n">
        <v>35</v>
      </c>
      <c r="E222" s="30" t="inlineStr">
        <is>
          <t>Magikarp  Lv 10-30  (60%)</t>
        </is>
      </c>
      <c r="F222" s="30" t="inlineStr">
        <is>
          <t>Goldeen  Lv 10-30  (40%)</t>
        </is>
      </c>
    </row>
    <row r="223">
      <c r="A223" s="7" t="n"/>
      <c r="B223" s="6" t="n"/>
      <c r="C223" s="74" t="inlineStr">
        <is>
          <t>Super Rod</t>
        </is>
      </c>
      <c r="D223" s="6" t="n">
        <v>35</v>
      </c>
      <c r="E223" s="30" t="inlineStr">
        <is>
          <t>Goldeen  Lv 25-35  (80%)</t>
        </is>
      </c>
      <c r="F223" s="30" t="inlineStr">
        <is>
          <t>Seaking  Lv 25-40  (20%)</t>
        </is>
      </c>
    </row>
    <row r="224">
      <c r="A224" s="7" t="inlineStr">
        <is>
          <t>Safari Zone North</t>
        </is>
      </c>
      <c r="B224" s="6" t="inlineStr">
        <is>
          <t>Postgame</t>
        </is>
      </c>
      <c r="C224" s="75" t="inlineStr">
        <is>
          <t>Land</t>
        </is>
      </c>
      <c r="D224" s="6" t="n">
        <v>25</v>
      </c>
      <c r="E224" s="30" t="inlineStr">
        <is>
          <t>Phanpy  Lv 27-29  (30%)</t>
        </is>
      </c>
      <c r="F224" s="30" t="inlineStr">
        <is>
          <t>Oddish  Lv 27-29  (30%)</t>
        </is>
      </c>
      <c r="G224" s="30" t="inlineStr">
        <is>
          <t>Natu  Lv 27-29  (15%)</t>
        </is>
      </c>
      <c r="H224" s="30" t="inlineStr">
        <is>
          <t>Gloom  Lv 29-31  (15%)</t>
        </is>
      </c>
      <c r="I224" s="30" t="inlineStr">
        <is>
          <t>Xatu  Lv 29-31  (5%)</t>
        </is>
      </c>
      <c r="J224" s="30" t="inlineStr">
        <is>
          <t>Heracross  Lv 27-29  (5%)</t>
        </is>
      </c>
    </row>
    <row r="225">
      <c r="A225" s="7" t="n"/>
      <c r="B225" s="6" t="n"/>
      <c r="C225" s="76" t="inlineStr">
        <is>
          <t>Rock Smash</t>
        </is>
      </c>
      <c r="D225" s="6" t="n">
        <v>25</v>
      </c>
      <c r="E225" s="30" t="inlineStr">
        <is>
          <t>Geodude  Lv 5-30  (100%)</t>
        </is>
      </c>
    </row>
    <row r="226">
      <c r="A226" s="7" t="inlineStr">
        <is>
          <t>Safari Zone Northwest</t>
        </is>
      </c>
      <c r="B226" s="6" t="inlineStr">
        <is>
          <t>Postgame</t>
        </is>
      </c>
      <c r="C226" s="75" t="inlineStr">
        <is>
          <t>Land</t>
        </is>
      </c>
      <c r="D226" s="6" t="n">
        <v>25</v>
      </c>
      <c r="E226" s="30" t="inlineStr">
        <is>
          <t>Rhyhorn  Lv 27-29  (30%)</t>
        </is>
      </c>
      <c r="F226" s="30" t="inlineStr">
        <is>
          <t>Oddish  Lv 27-29  (30%)</t>
        </is>
      </c>
      <c r="G226" s="30" t="inlineStr">
        <is>
          <t>Doduo  Lv 27-29  (15%)</t>
        </is>
      </c>
      <c r="H226" s="30" t="inlineStr">
        <is>
          <t>Gloom  Lv 29-31  (15%)</t>
        </is>
      </c>
      <c r="I226" s="30" t="inlineStr">
        <is>
          <t>Dodrio  Lv 29-31  (5%)</t>
        </is>
      </c>
      <c r="J226" s="30" t="inlineStr">
        <is>
          <t>Pinsir  Lv 27-29  (5%)</t>
        </is>
      </c>
    </row>
    <row r="227">
      <c r="A227" s="7" t="n"/>
      <c r="B227" s="6" t="n"/>
      <c r="C227" s="73" t="inlineStr">
        <is>
          <t>Water</t>
        </is>
      </c>
      <c r="D227" s="6" t="n">
        <v>9</v>
      </c>
      <c r="E227" s="30" t="inlineStr">
        <is>
          <t>Psyduck  Lv 20-35  (95%)</t>
        </is>
      </c>
      <c r="F227" s="30" t="inlineStr">
        <is>
          <t>Golduck  Lv 25-40  (5%)</t>
        </is>
      </c>
    </row>
    <row r="228">
      <c r="A228" s="7" t="n"/>
      <c r="B228" s="6" t="n"/>
      <c r="C228" s="72" t="inlineStr">
        <is>
          <t>Old Rod</t>
        </is>
      </c>
      <c r="D228" s="6" t="n">
        <v>35</v>
      </c>
      <c r="E228" s="30" t="inlineStr">
        <is>
          <t>Magikarp  Lv 5-10  (70%)</t>
        </is>
      </c>
      <c r="F228" s="30" t="inlineStr">
        <is>
          <t>Goldeen  Lv 5-10  (30%)</t>
        </is>
      </c>
    </row>
    <row r="229">
      <c r="A229" s="7" t="n"/>
      <c r="B229" s="6" t="n"/>
      <c r="C229" s="73" t="inlineStr">
        <is>
          <t>Good Rod</t>
        </is>
      </c>
      <c r="D229" s="6" t="n">
        <v>35</v>
      </c>
      <c r="E229" s="30" t="inlineStr">
        <is>
          <t>Magikarp  Lv 10-30  (60%)</t>
        </is>
      </c>
      <c r="F229" s="30" t="inlineStr">
        <is>
          <t>Goldeen  Lv 10-30  (40%)</t>
        </is>
      </c>
    </row>
    <row r="230">
      <c r="A230" s="7" t="n"/>
      <c r="B230" s="6" t="n"/>
      <c r="C230" s="74" t="inlineStr">
        <is>
          <t>Super Rod</t>
        </is>
      </c>
      <c r="D230" s="6" t="n">
        <v>35</v>
      </c>
      <c r="E230" s="30" t="inlineStr">
        <is>
          <t>Goldeen  Lv 25-35  (80%)</t>
        </is>
      </c>
      <c r="F230" s="30" t="inlineStr">
        <is>
          <t>Seaking  Lv 25-40  (20%)</t>
        </is>
      </c>
    </row>
    <row r="231">
      <c r="A231" s="7" t="inlineStr">
        <is>
          <t>Victory Road B1F</t>
        </is>
      </c>
      <c r="B231" s="6" t="inlineStr">
        <is>
          <t>Elite Four &amp; Champion</t>
        </is>
      </c>
      <c r="C231" s="75" t="inlineStr">
        <is>
          <t>Land</t>
        </is>
      </c>
      <c r="D231" s="6" t="n">
        <v>10</v>
      </c>
      <c r="E231" s="30" t="inlineStr">
        <is>
          <t>Golbat  Lv 38-42  (35%)</t>
        </is>
      </c>
      <c r="F231" s="30" t="inlineStr">
        <is>
          <t>Hariyama  Lv 38-42  (35%)</t>
        </is>
      </c>
      <c r="G231" s="30" t="inlineStr">
        <is>
          <t>Lairon  Lv 40-42  (25%)</t>
        </is>
      </c>
      <c r="H231" s="30" t="inlineStr">
        <is>
          <t>Mawile  Lv 38  (5%)</t>
        </is>
      </c>
    </row>
    <row r="232">
      <c r="A232" s="7" t="n"/>
      <c r="B232" s="6" t="n"/>
      <c r="C232" s="76" t="inlineStr">
        <is>
          <t>Rock Smash</t>
        </is>
      </c>
      <c r="D232" s="6" t="n">
        <v>20</v>
      </c>
      <c r="E232" s="30" t="inlineStr">
        <is>
          <t>Graveler  Lv 30-40  (70%)</t>
        </is>
      </c>
      <c r="F232" s="30" t="inlineStr">
        <is>
          <t>Geodude  Lv 30-40  (30%)</t>
        </is>
      </c>
    </row>
    <row r="233">
      <c r="A233" s="7" t="inlineStr">
        <is>
          <t>Victory Road B2F</t>
        </is>
      </c>
      <c r="B233" s="6" t="inlineStr">
        <is>
          <t>Elite Four &amp; Champion</t>
        </is>
      </c>
      <c r="C233" s="75" t="inlineStr">
        <is>
          <t>Land</t>
        </is>
      </c>
      <c r="D233" s="6" t="n">
        <v>10</v>
      </c>
      <c r="E233" s="30" t="inlineStr">
        <is>
          <t>Golbat  Lv 40-44  (35%)</t>
        </is>
      </c>
      <c r="F233" s="30" t="inlineStr">
        <is>
          <t>Sableye  Lv 40-44  (35%)</t>
        </is>
      </c>
      <c r="G233" s="30" t="inlineStr">
        <is>
          <t>Lairon  Lv 40-44  (25%)</t>
        </is>
      </c>
      <c r="H233" s="30" t="inlineStr">
        <is>
          <t>Mawile  Lv 42-44  (5%)</t>
        </is>
      </c>
    </row>
    <row r="234">
      <c r="A234" s="7" t="n"/>
      <c r="B234" s="6" t="n"/>
      <c r="C234" s="73" t="inlineStr">
        <is>
          <t>Water</t>
        </is>
      </c>
      <c r="D234" s="6" t="n">
        <v>4</v>
      </c>
      <c r="E234" s="30" t="inlineStr">
        <is>
          <t>Golbat  Lv 25-40  (100%)</t>
        </is>
      </c>
    </row>
    <row r="235">
      <c r="A235" s="7" t="n"/>
      <c r="B235" s="6" t="n"/>
      <c r="C235" s="72" t="inlineStr">
        <is>
          <t>Old Rod</t>
        </is>
      </c>
      <c r="D235" s="6" t="n">
        <v>30</v>
      </c>
      <c r="E235" s="30" t="inlineStr">
        <is>
          <t>Magikarp  Lv 5-10  (70%)</t>
        </is>
      </c>
      <c r="F235" s="30" t="inlineStr">
        <is>
          <t>Goldeen  Lv 5-10  (30%)</t>
        </is>
      </c>
    </row>
    <row r="236">
      <c r="A236" s="7" t="n"/>
      <c r="B236" s="6" t="n"/>
      <c r="C236" s="73" t="inlineStr">
        <is>
          <t>Good Rod</t>
        </is>
      </c>
      <c r="D236" s="6" t="n">
        <v>30</v>
      </c>
      <c r="E236" s="30" t="inlineStr">
        <is>
          <t>Magikarp  Lv 10-30  (60%)</t>
        </is>
      </c>
      <c r="F236" s="30" t="inlineStr">
        <is>
          <t>Goldeen  Lv 10-30  (20%)</t>
        </is>
      </c>
      <c r="G236" s="30" t="inlineStr">
        <is>
          <t>Barboach  Lv 10-30  (20%)</t>
        </is>
      </c>
    </row>
    <row r="237">
      <c r="A237" s="7" t="n"/>
      <c r="B237" s="6" t="n"/>
      <c r="C237" s="74" t="inlineStr">
        <is>
          <t>Super Rod</t>
        </is>
      </c>
      <c r="D237" s="6" t="n">
        <v>30</v>
      </c>
      <c r="E237" s="30" t="inlineStr">
        <is>
          <t>Barboach  Lv 25-35  (80%)</t>
        </is>
      </c>
      <c r="F237" s="30" t="inlineStr">
        <is>
          <t>Whiscash  Lv 30-45  (20%)</t>
        </is>
      </c>
    </row>
    <row r="238">
      <c r="A238" s="7" t="inlineStr">
        <is>
          <t>Meteor Falls 1 F1R</t>
        </is>
      </c>
      <c r="B238" s="6" t="inlineStr">
        <is>
          <t>Unassigned</t>
        </is>
      </c>
      <c r="C238" s="75" t="inlineStr">
        <is>
          <t>Land</t>
        </is>
      </c>
      <c r="D238" s="6" t="n">
        <v>10</v>
      </c>
      <c r="E238" s="30" t="inlineStr">
        <is>
          <t>Zubat  Lv 14-20  (80%)</t>
        </is>
      </c>
      <c r="F238" s="30" t="inlineStr">
        <is>
          <t>Solrock  Lv 14-18  (20%)</t>
        </is>
      </c>
    </row>
    <row r="239">
      <c r="A239" s="7" t="n"/>
      <c r="B239" s="6" t="n"/>
      <c r="C239" s="73" t="inlineStr">
        <is>
          <t>Water</t>
        </is>
      </c>
      <c r="D239" s="6" t="n">
        <v>4</v>
      </c>
      <c r="E239" s="30" t="inlineStr">
        <is>
          <t>Zubat  Lv 5-35  (90%)</t>
        </is>
      </c>
      <c r="F239" s="30" t="inlineStr">
        <is>
          <t>Solrock  Lv 5-35  (10%)</t>
        </is>
      </c>
    </row>
    <row r="240">
      <c r="A240" s="7" t="n"/>
      <c r="B240" s="6" t="n"/>
      <c r="C240" s="72" t="inlineStr">
        <is>
          <t>Old Rod</t>
        </is>
      </c>
      <c r="D240" s="6" t="n">
        <v>30</v>
      </c>
      <c r="E240" s="30" t="inlineStr">
        <is>
          <t>Magikarp  Lv 5-10  (70%)</t>
        </is>
      </c>
      <c r="F240" s="30" t="inlineStr">
        <is>
          <t>Goldeen  Lv 5-10  (30%)</t>
        </is>
      </c>
    </row>
    <row r="241">
      <c r="A241" s="7" t="n"/>
      <c r="B241" s="6" t="n"/>
      <c r="C241" s="73" t="inlineStr">
        <is>
          <t>Good Rod</t>
        </is>
      </c>
      <c r="D241" s="6" t="n">
        <v>30</v>
      </c>
      <c r="E241" s="30" t="inlineStr">
        <is>
          <t>Magikarp  Lv 10-30  (60%)</t>
        </is>
      </c>
      <c r="F241" s="30" t="inlineStr">
        <is>
          <t>Goldeen  Lv 10-30  (20%)</t>
        </is>
      </c>
      <c r="G241" s="30" t="inlineStr">
        <is>
          <t>Barboach  Lv 10-30  (20%)</t>
        </is>
      </c>
    </row>
    <row r="242">
      <c r="A242" s="7" t="n"/>
      <c r="B242" s="6" t="n"/>
      <c r="C242" s="74" t="inlineStr">
        <is>
          <t>Super Rod</t>
        </is>
      </c>
      <c r="D242" s="6" t="n">
        <v>30</v>
      </c>
      <c r="E242" s="30" t="inlineStr">
        <is>
          <t>Barboach  Lv 20-45  (100%)</t>
        </is>
      </c>
    </row>
    <row r="243">
      <c r="A243" s="7" t="inlineStr">
        <is>
          <t>Meteor Falls 1 F2R</t>
        </is>
      </c>
      <c r="B243" s="6" t="inlineStr">
        <is>
          <t>Unassigned</t>
        </is>
      </c>
      <c r="C243" s="75" t="inlineStr">
        <is>
          <t>Land</t>
        </is>
      </c>
      <c r="D243" s="6" t="n">
        <v>10</v>
      </c>
      <c r="E243" s="30" t="inlineStr">
        <is>
          <t>Golbat  Lv 33-40  (65%)</t>
        </is>
      </c>
      <c r="F243" s="30" t="inlineStr">
        <is>
          <t>Solrock  Lv 33-39  (35%)</t>
        </is>
      </c>
    </row>
    <row r="244">
      <c r="A244" s="7" t="n"/>
      <c r="B244" s="6" t="n"/>
      <c r="C244" s="73" t="inlineStr">
        <is>
          <t>Water</t>
        </is>
      </c>
      <c r="D244" s="6" t="n">
        <v>4</v>
      </c>
      <c r="E244" s="30" t="inlineStr">
        <is>
          <t>Golbat  Lv 30-35  (90%)</t>
        </is>
      </c>
      <c r="F244" s="30" t="inlineStr">
        <is>
          <t>Solrock  Lv 5-35  (10%)</t>
        </is>
      </c>
    </row>
    <row r="245">
      <c r="A245" s="7" t="n"/>
      <c r="B245" s="6" t="n"/>
      <c r="C245" s="72" t="inlineStr">
        <is>
          <t>Old Rod</t>
        </is>
      </c>
      <c r="D245" s="6" t="n">
        <v>30</v>
      </c>
      <c r="E245" s="30" t="inlineStr">
        <is>
          <t>Magikarp  Lv 5-10  (70%)</t>
        </is>
      </c>
      <c r="F245" s="30" t="inlineStr">
        <is>
          <t>Goldeen  Lv 5-10  (30%)</t>
        </is>
      </c>
    </row>
    <row r="246">
      <c r="A246" s="7" t="n"/>
      <c r="B246" s="6" t="n"/>
      <c r="C246" s="73" t="inlineStr">
        <is>
          <t>Good Rod</t>
        </is>
      </c>
      <c r="D246" s="6" t="n">
        <v>30</v>
      </c>
      <c r="E246" s="30" t="inlineStr">
        <is>
          <t>Magikarp  Lv 10-30  (60%)</t>
        </is>
      </c>
      <c r="F246" s="30" t="inlineStr">
        <is>
          <t>Goldeen  Lv 10-30  (20%)</t>
        </is>
      </c>
      <c r="G246" s="30" t="inlineStr">
        <is>
          <t>Barboach  Lv 10-30  (20%)</t>
        </is>
      </c>
    </row>
    <row r="247">
      <c r="A247" s="7" t="n"/>
      <c r="B247" s="6" t="n"/>
      <c r="C247" s="74" t="inlineStr">
        <is>
          <t>Super Rod</t>
        </is>
      </c>
      <c r="D247" s="6" t="n">
        <v>30</v>
      </c>
      <c r="E247" s="30" t="inlineStr">
        <is>
          <t>Barboach  Lv 25-35  (80%)</t>
        </is>
      </c>
      <c r="F247" s="30" t="inlineStr">
        <is>
          <t>Whiscash  Lv 30-45  (20%)</t>
        </is>
      </c>
    </row>
    <row r="248">
      <c r="A248" s="7" t="inlineStr">
        <is>
          <t>Meteor Falls B1 F1R</t>
        </is>
      </c>
      <c r="B248" s="6" t="inlineStr">
        <is>
          <t>Unassigned</t>
        </is>
      </c>
      <c r="C248" s="75" t="inlineStr">
        <is>
          <t>Land</t>
        </is>
      </c>
      <c r="D248" s="6" t="n">
        <v>10</v>
      </c>
      <c r="E248" s="30" t="inlineStr">
        <is>
          <t>Golbat  Lv 33-40  (65%)</t>
        </is>
      </c>
      <c r="F248" s="30" t="inlineStr">
        <is>
          <t>Solrock  Lv 33-39  (35%)</t>
        </is>
      </c>
    </row>
    <row r="249">
      <c r="A249" s="7" t="n"/>
      <c r="B249" s="6" t="n"/>
      <c r="C249" s="73" t="inlineStr">
        <is>
          <t>Water</t>
        </is>
      </c>
      <c r="D249" s="6" t="n">
        <v>4</v>
      </c>
      <c r="E249" s="30" t="inlineStr">
        <is>
          <t>Golbat  Lv 30-35  (90%)</t>
        </is>
      </c>
      <c r="F249" s="30" t="inlineStr">
        <is>
          <t>Solrock  Lv 5-35  (10%)</t>
        </is>
      </c>
    </row>
    <row r="250">
      <c r="A250" s="7" t="n"/>
      <c r="B250" s="6" t="n"/>
      <c r="C250" s="72" t="inlineStr">
        <is>
          <t>Old Rod</t>
        </is>
      </c>
      <c r="D250" s="6" t="n">
        <v>30</v>
      </c>
      <c r="E250" s="30" t="inlineStr">
        <is>
          <t>Magikarp  Lv 5-10  (70%)</t>
        </is>
      </c>
      <c r="F250" s="30" t="inlineStr">
        <is>
          <t>Goldeen  Lv 5-10  (30%)</t>
        </is>
      </c>
    </row>
    <row r="251">
      <c r="A251" s="7" t="n"/>
      <c r="B251" s="6" t="n"/>
      <c r="C251" s="73" t="inlineStr">
        <is>
          <t>Good Rod</t>
        </is>
      </c>
      <c r="D251" s="6" t="n">
        <v>30</v>
      </c>
      <c r="E251" s="30" t="inlineStr">
        <is>
          <t>Magikarp  Lv 10-30  (60%)</t>
        </is>
      </c>
      <c r="F251" s="30" t="inlineStr">
        <is>
          <t>Goldeen  Lv 10-30  (20%)</t>
        </is>
      </c>
      <c r="G251" s="30" t="inlineStr">
        <is>
          <t>Barboach  Lv 10-30  (20%)</t>
        </is>
      </c>
    </row>
    <row r="252">
      <c r="A252" s="7" t="n"/>
      <c r="B252" s="6" t="n"/>
      <c r="C252" s="74" t="inlineStr">
        <is>
          <t>Super Rod</t>
        </is>
      </c>
      <c r="D252" s="6" t="n">
        <v>30</v>
      </c>
      <c r="E252" s="30" t="inlineStr">
        <is>
          <t>Barboach  Lv 25-35  (80%)</t>
        </is>
      </c>
      <c r="F252" s="30" t="inlineStr">
        <is>
          <t>Whiscash  Lv 30-45  (20%)</t>
        </is>
      </c>
    </row>
    <row r="253">
      <c r="A253" s="7" t="inlineStr">
        <is>
          <t>Shoal Cave Low Tide Stairs Room</t>
        </is>
      </c>
      <c r="B253" s="6" t="inlineStr">
        <is>
          <t>Split 7</t>
        </is>
      </c>
      <c r="C253" s="75" t="inlineStr">
        <is>
          <t>Land</t>
        </is>
      </c>
      <c r="D253" s="6" t="n">
        <v>10</v>
      </c>
      <c r="E253" s="30" t="inlineStr">
        <is>
          <t>Spheal  Lv 26-32  (50%)</t>
        </is>
      </c>
      <c r="F253" s="30" t="inlineStr">
        <is>
          <t>Zubat  Lv 26-32  (45%)</t>
        </is>
      </c>
      <c r="G253" s="30" t="inlineStr">
        <is>
          <t>Golbat  Lv 32  (5%)</t>
        </is>
      </c>
    </row>
    <row r="254">
      <c r="A254" s="7" t="inlineStr">
        <is>
          <t>Shoal Cave Low Tide Lower Room</t>
        </is>
      </c>
      <c r="B254" s="6" t="inlineStr">
        <is>
          <t>Split 7</t>
        </is>
      </c>
      <c r="C254" s="75" t="inlineStr">
        <is>
          <t>Land</t>
        </is>
      </c>
      <c r="D254" s="6" t="n">
        <v>10</v>
      </c>
      <c r="E254" s="30" t="inlineStr">
        <is>
          <t>Spheal  Lv 26-32  (50%)</t>
        </is>
      </c>
      <c r="F254" s="30" t="inlineStr">
        <is>
          <t>Zubat  Lv 26-32  (45%)</t>
        </is>
      </c>
      <c r="G254" s="30" t="inlineStr">
        <is>
          <t>Golbat  Lv 32  (5%)</t>
        </is>
      </c>
    </row>
    <row r="255">
      <c r="A255" s="7" t="inlineStr">
        <is>
          <t>Shoal Cave Low Tide Inner Room</t>
        </is>
      </c>
      <c r="B255" s="6" t="inlineStr">
        <is>
          <t>Split 7</t>
        </is>
      </c>
      <c r="C255" s="75" t="inlineStr">
        <is>
          <t>Land</t>
        </is>
      </c>
      <c r="D255" s="6" t="n">
        <v>10</v>
      </c>
      <c r="E255" s="30" t="inlineStr">
        <is>
          <t>Spheal  Lv 26-32  (50%)</t>
        </is>
      </c>
      <c r="F255" s="30" t="inlineStr">
        <is>
          <t>Zubat  Lv 26-32  (45%)</t>
        </is>
      </c>
      <c r="G255" s="30" t="inlineStr">
        <is>
          <t>Golbat  Lv 32  (5%)</t>
        </is>
      </c>
    </row>
    <row r="256">
      <c r="A256" s="7" t="n"/>
      <c r="B256" s="6" t="n"/>
      <c r="C256" s="73" t="inlineStr">
        <is>
          <t>Water</t>
        </is>
      </c>
      <c r="D256" s="6" t="n">
        <v>4</v>
      </c>
      <c r="E256" s="30" t="inlineStr">
        <is>
          <t>Tentacool  Lv 5-35  (60%)</t>
        </is>
      </c>
      <c r="F256" s="30" t="inlineStr">
        <is>
          <t>Zubat  Lv 5-35  (30%)</t>
        </is>
      </c>
      <c r="G256" s="30" t="inlineStr">
        <is>
          <t>Spheal  Lv 25-35  (10%)</t>
        </is>
      </c>
    </row>
    <row r="257">
      <c r="A257" s="7" t="n"/>
      <c r="B257" s="6" t="n"/>
      <c r="C257" s="72" t="inlineStr">
        <is>
          <t>Old Rod</t>
        </is>
      </c>
      <c r="D257" s="6" t="n">
        <v>10</v>
      </c>
      <c r="E257" s="30" t="inlineStr">
        <is>
          <t>Magikarp  Lv 5-10  (70%)</t>
        </is>
      </c>
      <c r="F257" s="30" t="inlineStr">
        <is>
          <t>Tentacool  Lv 5-10  (30%)</t>
        </is>
      </c>
    </row>
    <row r="258">
      <c r="A258" s="7" t="n"/>
      <c r="B258" s="6" t="n"/>
      <c r="C258" s="73" t="inlineStr">
        <is>
          <t>Good Rod</t>
        </is>
      </c>
      <c r="D258" s="6" t="n">
        <v>10</v>
      </c>
      <c r="E258" s="30" t="inlineStr">
        <is>
          <t>Magikarp  Lv 10-30  (60%)</t>
        </is>
      </c>
      <c r="F258" s="30" t="inlineStr">
        <is>
          <t>Tentacool  Lv 10-30  (20%)</t>
        </is>
      </c>
      <c r="G258" s="30" t="inlineStr">
        <is>
          <t>Wailmer  Lv 10-30  (20%)</t>
        </is>
      </c>
    </row>
    <row r="259">
      <c r="A259" s="7" t="n"/>
      <c r="B259" s="6" t="n"/>
      <c r="C259" s="74" t="inlineStr">
        <is>
          <t>Super Rod</t>
        </is>
      </c>
      <c r="D259" s="6" t="n">
        <v>10</v>
      </c>
      <c r="E259" s="30" t="inlineStr">
        <is>
          <t>Wailmer  Lv 20-45  (100%)</t>
        </is>
      </c>
    </row>
    <row r="260">
      <c r="A260" s="7" t="inlineStr">
        <is>
          <t>Shoal Cave Low Tide Entrance Room</t>
        </is>
      </c>
      <c r="B260" s="6" t="inlineStr">
        <is>
          <t>Split 7</t>
        </is>
      </c>
      <c r="C260" s="75" t="inlineStr">
        <is>
          <t>Land</t>
        </is>
      </c>
      <c r="D260" s="6" t="n">
        <v>10</v>
      </c>
      <c r="E260" s="30" t="inlineStr">
        <is>
          <t>Spheal  Lv 26-32  (50%)</t>
        </is>
      </c>
      <c r="F260" s="30" t="inlineStr">
        <is>
          <t>Zubat  Lv 26-32  (45%)</t>
        </is>
      </c>
      <c r="G260" s="30" t="inlineStr">
        <is>
          <t>Golbat  Lv 32  (5%)</t>
        </is>
      </c>
    </row>
    <row r="261">
      <c r="A261" s="7" t="n"/>
      <c r="B261" s="6" t="n"/>
      <c r="C261" s="73" t="inlineStr">
        <is>
          <t>Water</t>
        </is>
      </c>
      <c r="D261" s="6" t="n">
        <v>4</v>
      </c>
      <c r="E261" s="30" t="inlineStr">
        <is>
          <t>Tentacool  Lv 5-35  (60%)</t>
        </is>
      </c>
      <c r="F261" s="30" t="inlineStr">
        <is>
          <t>Zubat  Lv 5-35  (30%)</t>
        </is>
      </c>
      <c r="G261" s="30" t="inlineStr">
        <is>
          <t>Spheal  Lv 25-35  (10%)</t>
        </is>
      </c>
    </row>
    <row r="262">
      <c r="A262" s="7" t="n"/>
      <c r="B262" s="6" t="n"/>
      <c r="C262" s="72" t="inlineStr">
        <is>
          <t>Old Rod</t>
        </is>
      </c>
      <c r="D262" s="6" t="n">
        <v>10</v>
      </c>
      <c r="E262" s="30" t="inlineStr">
        <is>
          <t>Magikarp  Lv 5-10  (70%)</t>
        </is>
      </c>
      <c r="F262" s="30" t="inlineStr">
        <is>
          <t>Tentacool  Lv 5-10  (30%)</t>
        </is>
      </c>
    </row>
    <row r="263">
      <c r="A263" s="7" t="n"/>
      <c r="B263" s="6" t="n"/>
      <c r="C263" s="73" t="inlineStr">
        <is>
          <t>Good Rod</t>
        </is>
      </c>
      <c r="D263" s="6" t="n">
        <v>10</v>
      </c>
      <c r="E263" s="30" t="inlineStr">
        <is>
          <t>Magikarp  Lv 10-30  (60%)</t>
        </is>
      </c>
      <c r="F263" s="30" t="inlineStr">
        <is>
          <t>Tentacool  Lv 10-30  (20%)</t>
        </is>
      </c>
      <c r="G263" s="30" t="inlineStr">
        <is>
          <t>Wailmer  Lv 10-30  (20%)</t>
        </is>
      </c>
    </row>
    <row r="264">
      <c r="A264" s="7" t="n"/>
      <c r="B264" s="6" t="n"/>
      <c r="C264" s="74" t="inlineStr">
        <is>
          <t>Super Rod</t>
        </is>
      </c>
      <c r="D264" s="6" t="n">
        <v>10</v>
      </c>
      <c r="E264" s="30" t="inlineStr">
        <is>
          <t>Wailmer  Lv 20-45  (100%)</t>
        </is>
      </c>
    </row>
    <row r="265">
      <c r="A265" s="7" t="inlineStr">
        <is>
          <t>Lilycove City</t>
        </is>
      </c>
      <c r="B265" s="6" t="inlineStr">
        <is>
          <t>Split 7</t>
        </is>
      </c>
      <c r="C265" s="73" t="inlineStr">
        <is>
          <t>Water</t>
        </is>
      </c>
      <c r="D265" s="6" t="n">
        <v>4</v>
      </c>
      <c r="E265" s="30" t="inlineStr">
        <is>
          <t>Tentacool  Lv 5-35  (60%)</t>
        </is>
      </c>
      <c r="F265" s="30" t="inlineStr">
        <is>
          <t>Wingull  Lv 10-30  (35%)</t>
        </is>
      </c>
      <c r="G265" s="30" t="inlineStr">
        <is>
          <t>Pelipper  Lv 25-30  (5%)</t>
        </is>
      </c>
    </row>
    <row r="266">
      <c r="A266" s="7" t="n"/>
      <c r="B266" s="6" t="n"/>
      <c r="C266" s="72" t="inlineStr">
        <is>
          <t>Old Rod</t>
        </is>
      </c>
      <c r="D266" s="6" t="n">
        <v>10</v>
      </c>
      <c r="E266" s="30" t="inlineStr">
        <is>
          <t>Magikarp  Lv 5-10  (70%)</t>
        </is>
      </c>
      <c r="F266" s="30" t="inlineStr">
        <is>
          <t>Tentacool  Lv 5-10  (30%)</t>
        </is>
      </c>
    </row>
    <row r="267">
      <c r="A267" s="7" t="n"/>
      <c r="B267" s="6" t="n"/>
      <c r="C267" s="73" t="inlineStr">
        <is>
          <t>Good Rod</t>
        </is>
      </c>
      <c r="D267" s="6" t="n">
        <v>10</v>
      </c>
      <c r="E267" s="30" t="inlineStr">
        <is>
          <t>Magikarp  Lv 10-30  (60%)</t>
        </is>
      </c>
      <c r="F267" s="30" t="inlineStr">
        <is>
          <t>Tentacool  Lv 10-30  (20%)</t>
        </is>
      </c>
      <c r="G267" s="30" t="inlineStr">
        <is>
          <t>Wailmer  Lv 10-30  (20%)</t>
        </is>
      </c>
    </row>
    <row r="268">
      <c r="A268" s="7" t="n"/>
      <c r="B268" s="6" t="n"/>
      <c r="C268" s="74" t="inlineStr">
        <is>
          <t>Super Rod</t>
        </is>
      </c>
      <c r="D268" s="6" t="n">
        <v>10</v>
      </c>
      <c r="E268" s="30" t="inlineStr">
        <is>
          <t>Wailmer  Lv 25-45  (85%)</t>
        </is>
      </c>
      <c r="F268" s="30" t="inlineStr">
        <is>
          <t>Staryu  Lv 25-30  (15%)</t>
        </is>
      </c>
    </row>
    <row r="269">
      <c r="A269" s="7" t="inlineStr">
        <is>
          <t>Dewford Town</t>
        </is>
      </c>
      <c r="B269" s="6" t="inlineStr">
        <is>
          <t>Split 3</t>
        </is>
      </c>
      <c r="C269" s="73" t="inlineStr">
        <is>
          <t>Water</t>
        </is>
      </c>
      <c r="D269" s="6" t="n">
        <v>4</v>
      </c>
      <c r="E269" s="30" t="inlineStr">
        <is>
          <t>Tentacool  Lv 5-35  (60%)</t>
        </is>
      </c>
      <c r="F269" s="30" t="inlineStr">
        <is>
          <t>Wingull  Lv 10-30  (35%)</t>
        </is>
      </c>
      <c r="G269" s="30" t="inlineStr">
        <is>
          <t>Pelipper  Lv 25-30  (5%)</t>
        </is>
      </c>
    </row>
    <row r="270">
      <c r="A270" s="7" t="n"/>
      <c r="B270" s="6" t="n"/>
      <c r="C270" s="72" t="inlineStr">
        <is>
          <t>Old Rod</t>
        </is>
      </c>
      <c r="D270" s="6" t="n">
        <v>10</v>
      </c>
      <c r="E270" s="30" t="inlineStr">
        <is>
          <t>Magikarp  Lv 5-10  (70%)</t>
        </is>
      </c>
      <c r="F270" s="30" t="inlineStr">
        <is>
          <t>Tentacool  Lv 5-10  (30%)</t>
        </is>
      </c>
    </row>
    <row r="271">
      <c r="A271" s="7" t="n"/>
      <c r="B271" s="6" t="n"/>
      <c r="C271" s="73" t="inlineStr">
        <is>
          <t>Good Rod</t>
        </is>
      </c>
      <c r="D271" s="6" t="n">
        <v>10</v>
      </c>
      <c r="E271" s="30" t="inlineStr">
        <is>
          <t>Magikarp  Lv 10-30  (60%)</t>
        </is>
      </c>
      <c r="F271" s="30" t="inlineStr">
        <is>
          <t>Tentacool  Lv 10-30  (20%)</t>
        </is>
      </c>
      <c r="G271" s="30" t="inlineStr">
        <is>
          <t>Wailmer  Lv 10-30  (20%)</t>
        </is>
      </c>
    </row>
    <row r="272">
      <c r="A272" s="7" t="n"/>
      <c r="B272" s="6" t="n"/>
      <c r="C272" s="74" t="inlineStr">
        <is>
          <t>Super Rod</t>
        </is>
      </c>
      <c r="D272" s="6" t="n">
        <v>10</v>
      </c>
      <c r="E272" s="30" t="inlineStr">
        <is>
          <t>Wailmer  Lv 20-45  (100%)</t>
        </is>
      </c>
    </row>
    <row r="273">
      <c r="A273" s="7" t="inlineStr">
        <is>
          <t>Slateport City</t>
        </is>
      </c>
      <c r="B273" s="6" t="inlineStr">
        <is>
          <t>Split 4</t>
        </is>
      </c>
      <c r="C273" s="73" t="inlineStr">
        <is>
          <t>Water</t>
        </is>
      </c>
      <c r="D273" s="6" t="n">
        <v>4</v>
      </c>
      <c r="E273" s="30" t="inlineStr">
        <is>
          <t>Tentacool  Lv 5-35  (60%)</t>
        </is>
      </c>
      <c r="F273" s="30" t="inlineStr">
        <is>
          <t>Wingull  Lv 10-30  (35%)</t>
        </is>
      </c>
      <c r="G273" s="30" t="inlineStr">
        <is>
          <t>Pelipper  Lv 25-30  (5%)</t>
        </is>
      </c>
    </row>
    <row r="274">
      <c r="A274" s="7" t="n"/>
      <c r="B274" s="6" t="n"/>
      <c r="C274" s="72" t="inlineStr">
        <is>
          <t>Old Rod</t>
        </is>
      </c>
      <c r="D274" s="6" t="n">
        <v>10</v>
      </c>
      <c r="E274" s="30" t="inlineStr">
        <is>
          <t>Magikarp  Lv 5-10  (70%)</t>
        </is>
      </c>
      <c r="F274" s="30" t="inlineStr">
        <is>
          <t>Tentacool  Lv 5-10  (30%)</t>
        </is>
      </c>
    </row>
    <row r="275">
      <c r="A275" s="7" t="n"/>
      <c r="B275" s="6" t="n"/>
      <c r="C275" s="73" t="inlineStr">
        <is>
          <t>Good Rod</t>
        </is>
      </c>
      <c r="D275" s="6" t="n">
        <v>10</v>
      </c>
      <c r="E275" s="30" t="inlineStr">
        <is>
          <t>Magikarp  Lv 10-30  (60%)</t>
        </is>
      </c>
      <c r="F275" s="30" t="inlineStr">
        <is>
          <t>Tentacool  Lv 10-30  (20%)</t>
        </is>
      </c>
      <c r="G275" s="30" t="inlineStr">
        <is>
          <t>Wailmer  Lv 10-30  (20%)</t>
        </is>
      </c>
    </row>
    <row r="276">
      <c r="A276" s="7" t="n"/>
      <c r="B276" s="6" t="n"/>
      <c r="C276" s="74" t="inlineStr">
        <is>
          <t>Super Rod</t>
        </is>
      </c>
      <c r="D276" s="6" t="n">
        <v>10</v>
      </c>
      <c r="E276" s="30" t="inlineStr">
        <is>
          <t>Wailmer  Lv 20-45  (100%)</t>
        </is>
      </c>
    </row>
    <row r="277">
      <c r="A277" s="7" t="inlineStr">
        <is>
          <t>Mossdeep City</t>
        </is>
      </c>
      <c r="B277" s="6" t="inlineStr">
        <is>
          <t>Split 7</t>
        </is>
      </c>
      <c r="C277" s="73" t="inlineStr">
        <is>
          <t>Water</t>
        </is>
      </c>
      <c r="D277" s="6" t="n">
        <v>4</v>
      </c>
      <c r="E277" s="30" t="inlineStr">
        <is>
          <t>Tentacool  Lv 5-35  (60%)</t>
        </is>
      </c>
      <c r="F277" s="30" t="inlineStr">
        <is>
          <t>Wingull  Lv 10-30  (35%)</t>
        </is>
      </c>
      <c r="G277" s="30" t="inlineStr">
        <is>
          <t>Pelipper  Lv 25-30  (5%)</t>
        </is>
      </c>
    </row>
    <row r="278">
      <c r="A278" s="7" t="n"/>
      <c r="B278" s="6" t="n"/>
      <c r="C278" s="72" t="inlineStr">
        <is>
          <t>Old Rod</t>
        </is>
      </c>
      <c r="D278" s="6" t="n">
        <v>10</v>
      </c>
      <c r="E278" s="30" t="inlineStr">
        <is>
          <t>Magikarp  Lv 5-10  (70%)</t>
        </is>
      </c>
      <c r="F278" s="30" t="inlineStr">
        <is>
          <t>Tentacool  Lv 5-10  (30%)</t>
        </is>
      </c>
    </row>
    <row r="279">
      <c r="A279" s="7" t="n"/>
      <c r="B279" s="6" t="n"/>
      <c r="C279" s="73" t="inlineStr">
        <is>
          <t>Good Rod</t>
        </is>
      </c>
      <c r="D279" s="6" t="n">
        <v>10</v>
      </c>
      <c r="E279" s="30" t="inlineStr">
        <is>
          <t>Magikarp  Lv 10-30  (60%)</t>
        </is>
      </c>
      <c r="F279" s="30" t="inlineStr">
        <is>
          <t>Tentacool  Lv 10-30  (20%)</t>
        </is>
      </c>
      <c r="G279" s="30" t="inlineStr">
        <is>
          <t>Wailmer  Lv 10-30  (20%)</t>
        </is>
      </c>
    </row>
    <row r="280">
      <c r="A280" s="7" t="n"/>
      <c r="B280" s="6" t="n"/>
      <c r="C280" s="74" t="inlineStr">
        <is>
          <t>Super Rod</t>
        </is>
      </c>
      <c r="D280" s="6" t="n">
        <v>10</v>
      </c>
      <c r="E280" s="30" t="inlineStr">
        <is>
          <t>Wailmer  Lv 25-45  (60%)</t>
        </is>
      </c>
      <c r="F280" s="30" t="inlineStr">
        <is>
          <t>Sharpedo  Lv 30-35  (40%)</t>
        </is>
      </c>
    </row>
    <row r="281">
      <c r="A281" s="7" t="inlineStr">
        <is>
          <t>Pacifidlog Town</t>
        </is>
      </c>
      <c r="B281" s="6" t="inlineStr">
        <is>
          <t>Unassigned</t>
        </is>
      </c>
      <c r="C281" s="73" t="inlineStr">
        <is>
          <t>Water</t>
        </is>
      </c>
      <c r="D281" s="6" t="n">
        <v>4</v>
      </c>
      <c r="E281" s="30" t="inlineStr">
        <is>
          <t>Tentacool  Lv 5-35  (60%)</t>
        </is>
      </c>
      <c r="F281" s="30" t="inlineStr">
        <is>
          <t>Wingull  Lv 10-30  (35%)</t>
        </is>
      </c>
      <c r="G281" s="30" t="inlineStr">
        <is>
          <t>Pelipper  Lv 25-30  (5%)</t>
        </is>
      </c>
    </row>
    <row r="282">
      <c r="A282" s="7" t="n"/>
      <c r="B282" s="6" t="n"/>
      <c r="C282" s="72" t="inlineStr">
        <is>
          <t>Old Rod</t>
        </is>
      </c>
      <c r="D282" s="6" t="n">
        <v>10</v>
      </c>
      <c r="E282" s="30" t="inlineStr">
        <is>
          <t>Magikarp  Lv 5-10  (70%)</t>
        </is>
      </c>
      <c r="F282" s="30" t="inlineStr">
        <is>
          <t>Tentacool  Lv 5-10  (30%)</t>
        </is>
      </c>
    </row>
    <row r="283">
      <c r="A283" s="7" t="n"/>
      <c r="B283" s="6" t="n"/>
      <c r="C283" s="73" t="inlineStr">
        <is>
          <t>Good Rod</t>
        </is>
      </c>
      <c r="D283" s="6" t="n">
        <v>10</v>
      </c>
      <c r="E283" s="30" t="inlineStr">
        <is>
          <t>Magikarp  Lv 10-30  (60%)</t>
        </is>
      </c>
      <c r="F283" s="30" t="inlineStr">
        <is>
          <t>Tentacool  Lv 10-30  (20%)</t>
        </is>
      </c>
      <c r="G283" s="30" t="inlineStr">
        <is>
          <t>Wailmer  Lv 10-30  (20%)</t>
        </is>
      </c>
    </row>
    <row r="284">
      <c r="A284" s="7" t="n"/>
      <c r="B284" s="6" t="n"/>
      <c r="C284" s="74" t="inlineStr">
        <is>
          <t>Super Rod</t>
        </is>
      </c>
      <c r="D284" s="6" t="n">
        <v>10</v>
      </c>
      <c r="E284" s="30" t="inlineStr">
        <is>
          <t>Wailmer  Lv 25-45  (60%)</t>
        </is>
      </c>
      <c r="F284" s="30" t="inlineStr">
        <is>
          <t>Sharpedo  Lv 30-35  (40%)</t>
        </is>
      </c>
    </row>
    <row r="285">
      <c r="A285" s="7" t="inlineStr">
        <is>
          <t>Ever Grande City</t>
        </is>
      </c>
      <c r="B285" s="6" t="inlineStr">
        <is>
          <t>Elite Four &amp; Champion</t>
        </is>
      </c>
      <c r="C285" s="73" t="inlineStr">
        <is>
          <t>Water</t>
        </is>
      </c>
      <c r="D285" s="6" t="n">
        <v>4</v>
      </c>
      <c r="E285" s="30" t="inlineStr">
        <is>
          <t>Tentacool  Lv 5-35  (60%)</t>
        </is>
      </c>
      <c r="F285" s="30" t="inlineStr">
        <is>
          <t>Wingull  Lv 10-30  (35%)</t>
        </is>
      </c>
      <c r="G285" s="30" t="inlineStr">
        <is>
          <t>Pelipper  Lv 25-30  (5%)</t>
        </is>
      </c>
    </row>
    <row r="286">
      <c r="A286" s="7" t="n"/>
      <c r="B286" s="6" t="n"/>
      <c r="C286" s="72" t="inlineStr">
        <is>
          <t>Old Rod</t>
        </is>
      </c>
      <c r="D286" s="6" t="n">
        <v>10</v>
      </c>
      <c r="E286" s="30" t="inlineStr">
        <is>
          <t>Magikarp  Lv 5-10  (70%)</t>
        </is>
      </c>
      <c r="F286" s="30" t="inlineStr">
        <is>
          <t>Tentacool  Lv 5-10  (30%)</t>
        </is>
      </c>
    </row>
    <row r="287">
      <c r="A287" s="7" t="n"/>
      <c r="B287" s="6" t="n"/>
      <c r="C287" s="73" t="inlineStr">
        <is>
          <t>Good Rod</t>
        </is>
      </c>
      <c r="D287" s="6" t="n">
        <v>10</v>
      </c>
      <c r="E287" s="30" t="inlineStr">
        <is>
          <t>Magikarp  Lv 10-30  (60%)</t>
        </is>
      </c>
      <c r="F287" s="30" t="inlineStr">
        <is>
          <t>Luvdisc  Lv 10-30  (20%)</t>
        </is>
      </c>
      <c r="G287" s="30" t="inlineStr">
        <is>
          <t>Wailmer  Lv 10-30  (20%)</t>
        </is>
      </c>
    </row>
    <row r="288">
      <c r="A288" s="7" t="n"/>
      <c r="B288" s="6" t="n"/>
      <c r="C288" s="74" t="inlineStr">
        <is>
          <t>Super Rod</t>
        </is>
      </c>
      <c r="D288" s="6" t="n">
        <v>10</v>
      </c>
      <c r="E288" s="30" t="inlineStr">
        <is>
          <t>Wailmer  Lv 30-45  (45%)</t>
        </is>
      </c>
      <c r="F288" s="30" t="inlineStr">
        <is>
          <t>Luvdisc  Lv 30-35  (40%)</t>
        </is>
      </c>
      <c r="G288" s="30" t="inlineStr">
        <is>
          <t>Corsola  Lv 30-35  (15%)</t>
        </is>
      </c>
    </row>
    <row r="289">
      <c r="A289" s="7" t="inlineStr">
        <is>
          <t>Petalburg City</t>
        </is>
      </c>
      <c r="B289" s="6" t="inlineStr">
        <is>
          <t>Split 1</t>
        </is>
      </c>
      <c r="C289" s="73" t="inlineStr">
        <is>
          <t>Water</t>
        </is>
      </c>
      <c r="D289" s="6" t="n">
        <v>1</v>
      </c>
      <c r="E289" s="30" t="inlineStr">
        <is>
          <t>Marill  Lv 5-35  (100%)</t>
        </is>
      </c>
    </row>
    <row r="290">
      <c r="A290" s="7" t="n"/>
      <c r="B290" s="6" t="n"/>
      <c r="C290" s="72" t="inlineStr">
        <is>
          <t>Old Rod</t>
        </is>
      </c>
      <c r="D290" s="6" t="n">
        <v>10</v>
      </c>
      <c r="E290" s="30" t="inlineStr">
        <is>
          <t>Magikarp  Lv 5-10  (70%)</t>
        </is>
      </c>
      <c r="F290" s="30" t="inlineStr">
        <is>
          <t>Goldeen  Lv 5-10  (30%)</t>
        </is>
      </c>
    </row>
    <row r="291">
      <c r="A291" s="7" t="n"/>
      <c r="B291" s="6" t="n"/>
      <c r="C291" s="73" t="inlineStr">
        <is>
          <t>Good Rod</t>
        </is>
      </c>
      <c r="D291" s="6" t="n">
        <v>10</v>
      </c>
      <c r="E291" s="30" t="inlineStr">
        <is>
          <t>Marill  Lv 5  (100%)</t>
        </is>
      </c>
    </row>
    <row r="292">
      <c r="A292" s="7" t="n"/>
      <c r="B292" s="6" t="n"/>
      <c r="C292" s="74" t="inlineStr">
        <is>
          <t>Super Rod</t>
        </is>
      </c>
      <c r="D292" s="6" t="n">
        <v>10</v>
      </c>
      <c r="E292" s="30" t="inlineStr">
        <is>
          <t>Corphish  Lv 20-45  (100%)</t>
        </is>
      </c>
    </row>
    <row r="293">
      <c r="A293" s="7" t="n"/>
      <c r="B293" s="6" t="n"/>
      <c r="C293" s="75" t="inlineStr">
        <is>
          <t>Land</t>
        </is>
      </c>
      <c r="D293" s="6" t="n">
        <v>20</v>
      </c>
      <c r="E293" s="30" t="inlineStr">
        <is>
          <t>Spheal  Lv 5  (24%)</t>
        </is>
      </c>
      <c r="F293" s="30" t="inlineStr">
        <is>
          <t>Shellos  Lv 5  (20%)</t>
        </is>
      </c>
      <c r="G293" s="30" t="inlineStr">
        <is>
          <t>Bibarel  Lv 5  (15%)</t>
        </is>
      </c>
      <c r="H293" s="30" t="inlineStr">
        <is>
          <t>Froakie  Lv 6  (15%)</t>
        </is>
      </c>
      <c r="I293" s="30" t="inlineStr">
        <is>
          <t>Croagunk  Lv 5  (10%)</t>
        </is>
      </c>
      <c r="J293" s="30" t="inlineStr">
        <is>
          <t>Stunfisk  Lv 6  (10%)</t>
        </is>
      </c>
      <c r="K293" s="30" t="inlineStr">
        <is>
          <t>Oshawott  Lv 6  (6%)</t>
        </is>
      </c>
    </row>
    <row r="294">
      <c r="A294" s="7" t="inlineStr">
        <is>
          <t>Petalburg Coast</t>
        </is>
      </c>
      <c r="B294" s="6" t="inlineStr">
        <is>
          <t>Split 1</t>
        </is>
      </c>
      <c r="C294" s="75" t="inlineStr">
        <is>
          <t>Land</t>
        </is>
      </c>
      <c r="D294" s="6" t="n">
        <v>20</v>
      </c>
      <c r="E294" s="30" t="inlineStr">
        <is>
          <t>Roggenrola  Lv 7  (20%)</t>
        </is>
      </c>
      <c r="F294" s="30" t="inlineStr">
        <is>
          <t>Binacle  Lv 8  (20%)</t>
        </is>
      </c>
      <c r="G294" s="30" t="inlineStr">
        <is>
          <t>Nosepass  Lv 8  (15%)</t>
        </is>
      </c>
      <c r="H294" s="30" t="inlineStr">
        <is>
          <t>Sandile  Lv 7  (10%)</t>
        </is>
      </c>
      <c r="I294" s="30" t="inlineStr">
        <is>
          <t>Helioptile  Lv 7  (10%)</t>
        </is>
      </c>
      <c r="J294" s="30" t="inlineStr">
        <is>
          <t>Aron  Lv 8  (10%)</t>
        </is>
      </c>
      <c r="K294" s="30" t="inlineStr">
        <is>
          <t>Inkay  Lv 7  (5%)</t>
        </is>
      </c>
      <c r="L294" s="30" t="inlineStr">
        <is>
          <t>Onix  Lv 8  (5%)</t>
        </is>
      </c>
    </row>
    <row r="295">
      <c r="E295" s="30" t="inlineStr">
        <is>
          <t>Gligar  Lv 7  (4%)</t>
        </is>
      </c>
      <c r="F295" s="30" t="inlineStr">
        <is>
          <t>Absol  Lv 7  (1%)</t>
        </is>
      </c>
    </row>
    <row r="296">
      <c r="A296" s="7" t="n"/>
      <c r="B296" s="6" t="n"/>
      <c r="C296" s="73" t="inlineStr">
        <is>
          <t>Water</t>
        </is>
      </c>
      <c r="D296" s="6" t="n">
        <v>4</v>
      </c>
      <c r="E296" s="30" t="inlineStr">
        <is>
          <t>Wingull  Lv 30-34  (60%)</t>
        </is>
      </c>
      <c r="F296" s="30" t="inlineStr">
        <is>
          <t>Tentacool  Lv 30-34  (30%)</t>
        </is>
      </c>
      <c r="G296" s="30" t="inlineStr">
        <is>
          <t>Shellder  Lv 30-34  (5%)</t>
        </is>
      </c>
      <c r="H296" s="30" t="inlineStr">
        <is>
          <t>Clauncher  Lv 30-34  (4%)</t>
        </is>
      </c>
      <c r="I296" s="30" t="inlineStr">
        <is>
          <t>Skrelp  Lv 30-34  (1%)</t>
        </is>
      </c>
    </row>
    <row r="297">
      <c r="A297" s="7" t="n"/>
      <c r="B297" s="6" t="n"/>
      <c r="C297" s="72" t="inlineStr">
        <is>
          <t>Old Rod</t>
        </is>
      </c>
      <c r="D297" s="6" t="n">
        <v>30</v>
      </c>
      <c r="E297" s="30" t="inlineStr">
        <is>
          <t>Magikarp  Lv 5-10  (100%)</t>
        </is>
      </c>
    </row>
    <row r="298">
      <c r="A298" s="7" t="n"/>
      <c r="B298" s="6" t="n"/>
      <c r="C298" s="73" t="inlineStr">
        <is>
          <t>Good Rod</t>
        </is>
      </c>
      <c r="D298" s="6" t="n">
        <v>30</v>
      </c>
      <c r="E298" s="30" t="inlineStr">
        <is>
          <t>Shellder  Lv 10-12  (60%)</t>
        </is>
      </c>
      <c r="F298" s="30" t="inlineStr">
        <is>
          <t>Skrelp  Lv 10-12  (20%)</t>
        </is>
      </c>
      <c r="G298" s="30" t="inlineStr">
        <is>
          <t>Clauncher  Lv 10-12  (20%)</t>
        </is>
      </c>
    </row>
    <row r="299">
      <c r="A299" s="7" t="n"/>
      <c r="B299" s="6" t="n"/>
      <c r="C299" s="74" t="inlineStr">
        <is>
          <t>Super Rod</t>
        </is>
      </c>
      <c r="D299" s="6" t="n">
        <v>30</v>
      </c>
      <c r="E299" s="30" t="inlineStr">
        <is>
          <t>Cloyster  Lv 42-48  (40%)</t>
        </is>
      </c>
      <c r="F299" s="30" t="inlineStr">
        <is>
          <t>Clawitzer  Lv 42-48  (40%)</t>
        </is>
      </c>
      <c r="G299" s="30" t="inlineStr">
        <is>
          <t>Dragalge  Lv 42-48  (15%)</t>
        </is>
      </c>
      <c r="H299" s="30" t="inlineStr">
        <is>
          <t>Staryu  Lv 42-48  (4%)</t>
        </is>
      </c>
      <c r="I299" s="30" t="inlineStr">
        <is>
          <t>Clamperl  Lv 42-48  (1%)</t>
        </is>
      </c>
    </row>
    <row r="300">
      <c r="A300" s="7" t="inlineStr">
        <is>
          <t>Trainer Grove</t>
        </is>
      </c>
      <c r="B300" s="6" t="inlineStr">
        <is>
          <t>Split 1</t>
        </is>
      </c>
      <c r="C300" s="75" t="inlineStr">
        <is>
          <t>Land</t>
        </is>
      </c>
      <c r="D300" s="6" t="n">
        <v>20</v>
      </c>
      <c r="E300" s="30" t="inlineStr">
        <is>
          <t>Sandshrew  Lv 8  (20%)</t>
        </is>
      </c>
      <c r="F300" s="30" t="inlineStr">
        <is>
          <t>Bidoof  Lv 8  (20%)</t>
        </is>
      </c>
      <c r="G300" s="30" t="inlineStr">
        <is>
          <t>Natu  Lv 9  (15%)</t>
        </is>
      </c>
      <c r="H300" s="30" t="inlineStr">
        <is>
          <t>Mienfoo  Lv 8  (10%)</t>
        </is>
      </c>
      <c r="I300" s="30" t="inlineStr">
        <is>
          <t>Phanpy  Lv 9  (10%)</t>
        </is>
      </c>
      <c r="J300" s="30" t="inlineStr">
        <is>
          <t>Minccino  Lv 8  (10%)</t>
        </is>
      </c>
      <c r="K300" s="30" t="inlineStr">
        <is>
          <t>Makuhita  Lv 9  (5%)</t>
        </is>
      </c>
      <c r="L300" s="30" t="inlineStr">
        <is>
          <t>Pancham  Lv 8  (5%)</t>
        </is>
      </c>
    </row>
    <row r="301">
      <c r="E301" s="30" t="inlineStr">
        <is>
          <t>Espurr  Lv 9  (4%)</t>
        </is>
      </c>
      <c r="F301" s="30" t="inlineStr">
        <is>
          <t>Zorua  Lv 8  (1%)</t>
        </is>
      </c>
    </row>
    <row r="302">
      <c r="A302" s="7" t="inlineStr">
        <is>
          <t>Underwater Route 124</t>
        </is>
      </c>
      <c r="B302" s="6" t="inlineStr">
        <is>
          <t>Unassigned</t>
        </is>
      </c>
      <c r="C302" s="73" t="inlineStr">
        <is>
          <t>Water</t>
        </is>
      </c>
      <c r="D302" s="6" t="n">
        <v>4</v>
      </c>
      <c r="E302" s="30" t="inlineStr">
        <is>
          <t>Clamperl  Lv 20-35  (65%)</t>
        </is>
      </c>
      <c r="F302" s="30" t="inlineStr">
        <is>
          <t>Chinchou  Lv 20-30  (30%)</t>
        </is>
      </c>
      <c r="G302" s="30" t="inlineStr">
        <is>
          <t>Relicanth  Lv 30-35  (5%)</t>
        </is>
      </c>
    </row>
    <row r="303">
      <c r="A303" s="7" t="inlineStr">
        <is>
          <t>Shoal Cave Low Tide Ice Room</t>
        </is>
      </c>
      <c r="B303" s="6" t="inlineStr">
        <is>
          <t>Split 7</t>
        </is>
      </c>
      <c r="C303" s="75" t="inlineStr">
        <is>
          <t>Land</t>
        </is>
      </c>
      <c r="D303" s="6" t="n">
        <v>10</v>
      </c>
      <c r="E303" s="30" t="inlineStr">
        <is>
          <t>Spheal  Lv 26-32  (45%)</t>
        </is>
      </c>
      <c r="F303" s="30" t="inlineStr">
        <is>
          <t>Zubat  Lv 26-30  (40%)</t>
        </is>
      </c>
      <c r="G303" s="30" t="inlineStr">
        <is>
          <t>Snorunt  Lv 26-30  (10%)</t>
        </is>
      </c>
      <c r="H303" s="30" t="inlineStr">
        <is>
          <t>Golbat  Lv 30-32  (5%)</t>
        </is>
      </c>
    </row>
    <row r="304">
      <c r="A304" s="7" t="inlineStr">
        <is>
          <t>Sky Pillar 1F</t>
        </is>
      </c>
      <c r="B304" s="6" t="inlineStr">
        <is>
          <t>Unassigned</t>
        </is>
      </c>
      <c r="C304" s="75" t="inlineStr">
        <is>
          <t>Land</t>
        </is>
      </c>
      <c r="D304" s="6" t="n">
        <v>10</v>
      </c>
      <c r="E304" s="30" t="inlineStr">
        <is>
          <t>Sableye  Lv 33-34  (30%)</t>
        </is>
      </c>
      <c r="F304" s="30" t="inlineStr">
        <is>
          <t>Golbat  Lv 34-35  (30%)</t>
        </is>
      </c>
      <c r="G304" s="30" t="inlineStr">
        <is>
          <t>Claydol  Lv 36-38  (25%)</t>
        </is>
      </c>
      <c r="H304" s="30" t="inlineStr">
        <is>
          <t>Banette  Lv 37-38  (15%)</t>
        </is>
      </c>
    </row>
    <row r="305">
      <c r="A305" s="7" t="inlineStr">
        <is>
          <t>Sootopolis City</t>
        </is>
      </c>
      <c r="B305" s="6" t="inlineStr">
        <is>
          <t>Split 8</t>
        </is>
      </c>
      <c r="C305" s="73" t="inlineStr">
        <is>
          <t>Water</t>
        </is>
      </c>
      <c r="D305" s="6" t="n">
        <v>1</v>
      </c>
      <c r="E305" s="30" t="inlineStr">
        <is>
          <t>Magikarp  Lv 5-35  (100%)</t>
        </is>
      </c>
    </row>
    <row r="306">
      <c r="A306" s="7" t="n"/>
      <c r="B306" s="6" t="n"/>
      <c r="C306" s="72" t="inlineStr">
        <is>
          <t>Old Rod</t>
        </is>
      </c>
      <c r="D306" s="6" t="n">
        <v>10</v>
      </c>
      <c r="E306" s="30" t="inlineStr">
        <is>
          <t>Magikarp  Lv 5-10  (70%)</t>
        </is>
      </c>
      <c r="F306" s="30" t="inlineStr">
        <is>
          <t>Tentacool  Lv 5-10  (30%)</t>
        </is>
      </c>
    </row>
    <row r="307">
      <c r="A307" s="7" t="n"/>
      <c r="B307" s="6" t="n"/>
      <c r="C307" s="73" t="inlineStr">
        <is>
          <t>Good Rod</t>
        </is>
      </c>
      <c r="D307" s="6" t="n">
        <v>10</v>
      </c>
      <c r="E307" s="30" t="inlineStr">
        <is>
          <t>Magikarp  Lv 10-30  (100%)</t>
        </is>
      </c>
    </row>
    <row r="308">
      <c r="A308" s="7" t="n"/>
      <c r="B308" s="6" t="n"/>
      <c r="C308" s="74" t="inlineStr">
        <is>
          <t>Super Rod</t>
        </is>
      </c>
      <c r="D308" s="6" t="n">
        <v>10</v>
      </c>
      <c r="E308" s="30" t="inlineStr">
        <is>
          <t>Magikarp  Lv 30-35  (80%)</t>
        </is>
      </c>
      <c r="F308" s="30" t="inlineStr">
        <is>
          <t>Gyarados  Lv 5-45  (20%)</t>
        </is>
      </c>
    </row>
    <row r="309">
      <c r="A309" s="7" t="inlineStr">
        <is>
          <t>Sky Pillar 3F</t>
        </is>
      </c>
      <c r="B309" s="6" t="inlineStr">
        <is>
          <t>Unassigned</t>
        </is>
      </c>
      <c r="C309" s="75" t="inlineStr">
        <is>
          <t>Land</t>
        </is>
      </c>
      <c r="D309" s="6" t="n">
        <v>10</v>
      </c>
      <c r="E309" s="30" t="inlineStr">
        <is>
          <t>Sableye  Lv 33-34  (30%)</t>
        </is>
      </c>
      <c r="F309" s="30" t="inlineStr">
        <is>
          <t>Golbat  Lv 34-35  (30%)</t>
        </is>
      </c>
      <c r="G309" s="30" t="inlineStr">
        <is>
          <t>Claydol  Lv 36-38  (25%)</t>
        </is>
      </c>
      <c r="H309" s="30" t="inlineStr">
        <is>
          <t>Banette  Lv 37-38  (15%)</t>
        </is>
      </c>
    </row>
    <row r="310">
      <c r="A310" s="7" t="inlineStr">
        <is>
          <t>Sky Pillar 5F</t>
        </is>
      </c>
      <c r="B310" s="6" t="inlineStr">
        <is>
          <t>Unassigned</t>
        </is>
      </c>
      <c r="C310" s="75" t="inlineStr">
        <is>
          <t>Land</t>
        </is>
      </c>
      <c r="D310" s="6" t="n">
        <v>10</v>
      </c>
      <c r="E310" s="30" t="inlineStr">
        <is>
          <t>Sableye  Lv 33-34  (30%)</t>
        </is>
      </c>
      <c r="F310" s="30" t="inlineStr">
        <is>
          <t>Golbat  Lv 34-35  (30%)</t>
        </is>
      </c>
      <c r="G310" s="30" t="inlineStr">
        <is>
          <t>Claydol  Lv 36-37  (19%)</t>
        </is>
      </c>
      <c r="H310" s="30" t="inlineStr">
        <is>
          <t>Banette  Lv 37-38  (15%)</t>
        </is>
      </c>
      <c r="I310" s="30" t="inlineStr">
        <is>
          <t>Altaria  Lv 38-39  (6%)</t>
        </is>
      </c>
    </row>
    <row r="311">
      <c r="A311" s="7" t="inlineStr">
        <is>
          <t>Safari Zone Southeast</t>
        </is>
      </c>
      <c r="B311" s="6" t="inlineStr">
        <is>
          <t>Postgame</t>
        </is>
      </c>
      <c r="C311" s="75" t="inlineStr">
        <is>
          <t>Land</t>
        </is>
      </c>
      <c r="D311" s="6" t="n">
        <v>25</v>
      </c>
      <c r="E311" s="30" t="inlineStr">
        <is>
          <t>Sunkern  Lv 33-35  (30%)</t>
        </is>
      </c>
      <c r="F311" s="30" t="inlineStr">
        <is>
          <t>Mareep  Lv 34-36  (30%)</t>
        </is>
      </c>
      <c r="G311" s="30" t="inlineStr">
        <is>
          <t>Aipom  Lv 34  (10%)</t>
        </is>
      </c>
      <c r="H311" s="30" t="inlineStr">
        <is>
          <t>Spinarak  Lv 33  (10%)</t>
        </is>
      </c>
      <c r="I311" s="30" t="inlineStr">
        <is>
          <t>Hoothoot  Lv 35  (5%)</t>
        </is>
      </c>
      <c r="J311" s="30" t="inlineStr">
        <is>
          <t>Snubbull  Lv 34  (5%)</t>
        </is>
      </c>
      <c r="K311" s="30" t="inlineStr">
        <is>
          <t>Stantler  Lv 36-39  (5%)</t>
        </is>
      </c>
      <c r="L311" s="30" t="inlineStr">
        <is>
          <t>Gligar  Lv 37-40  (5%)</t>
        </is>
      </c>
    </row>
    <row r="312">
      <c r="A312" s="7" t="n"/>
      <c r="B312" s="6" t="n"/>
      <c r="C312" s="73" t="inlineStr">
        <is>
          <t>Water</t>
        </is>
      </c>
      <c r="D312" s="6" t="n">
        <v>9</v>
      </c>
      <c r="E312" s="30" t="inlineStr">
        <is>
          <t>Wooper  Lv 25-30  (60%)</t>
        </is>
      </c>
      <c r="F312" s="30" t="inlineStr">
        <is>
          <t>Marill  Lv 25-35  (39%)</t>
        </is>
      </c>
      <c r="G312" s="30" t="inlineStr">
        <is>
          <t>Quagsire  Lv 35-40  (1%)</t>
        </is>
      </c>
    </row>
    <row r="313">
      <c r="A313" s="7" t="n"/>
      <c r="B313" s="6" t="n"/>
      <c r="C313" s="72" t="inlineStr">
        <is>
          <t>Old Rod</t>
        </is>
      </c>
      <c r="D313" s="6" t="n">
        <v>35</v>
      </c>
      <c r="E313" s="30" t="inlineStr">
        <is>
          <t>Magikarp  Lv 25-30  (70%)</t>
        </is>
      </c>
      <c r="F313" s="30" t="inlineStr">
        <is>
          <t>Goldeen  Lv 25-30  (30%)</t>
        </is>
      </c>
    </row>
    <row r="314">
      <c r="A314" s="7" t="n"/>
      <c r="B314" s="6" t="n"/>
      <c r="C314" s="73" t="inlineStr">
        <is>
          <t>Good Rod</t>
        </is>
      </c>
      <c r="D314" s="6" t="n">
        <v>35</v>
      </c>
      <c r="E314" s="30" t="inlineStr">
        <is>
          <t>Magikarp  Lv 25-30  (60%)</t>
        </is>
      </c>
      <c r="F314" s="30" t="inlineStr">
        <is>
          <t>Goldeen  Lv 25-30  (20%)</t>
        </is>
      </c>
      <c r="G314" s="30" t="inlineStr">
        <is>
          <t>Remoraid  Lv 30-35  (20%)</t>
        </is>
      </c>
    </row>
    <row r="315">
      <c r="A315" s="7" t="n"/>
      <c r="B315" s="6" t="n"/>
      <c r="C315" s="74" t="inlineStr">
        <is>
          <t>Super Rod</t>
        </is>
      </c>
      <c r="D315" s="6" t="n">
        <v>35</v>
      </c>
      <c r="E315" s="30" t="inlineStr">
        <is>
          <t>Remoraid  Lv 25-35  (59%)</t>
        </is>
      </c>
      <c r="F315" s="30" t="inlineStr">
        <is>
          <t>Goldeen  Lv 25-30  (40%)</t>
        </is>
      </c>
      <c r="G315" s="30" t="inlineStr">
        <is>
          <t>Octillery  Lv 35-40  (1%)</t>
        </is>
      </c>
    </row>
    <row r="316">
      <c r="A316" s="7" t="inlineStr">
        <is>
          <t>Safari Zone Northeast</t>
        </is>
      </c>
      <c r="B316" s="6" t="inlineStr">
        <is>
          <t>Postgame</t>
        </is>
      </c>
      <c r="C316" s="75" t="inlineStr">
        <is>
          <t>Land</t>
        </is>
      </c>
      <c r="D316" s="6" t="n">
        <v>25</v>
      </c>
      <c r="E316" s="30" t="inlineStr">
        <is>
          <t>Aipom  Lv 33-35  (30%)</t>
        </is>
      </c>
      <c r="F316" s="30" t="inlineStr">
        <is>
          <t>Teddiursa  Lv 34-36  (30%)</t>
        </is>
      </c>
      <c r="G316" s="30" t="inlineStr">
        <is>
          <t>Sunkern  Lv 34  (10%)</t>
        </is>
      </c>
      <c r="H316" s="30" t="inlineStr">
        <is>
          <t>Ledyba  Lv 33  (10%)</t>
        </is>
      </c>
      <c r="I316" s="30" t="inlineStr">
        <is>
          <t>Hoothoot  Lv 35  (5%)</t>
        </is>
      </c>
      <c r="J316" s="30" t="inlineStr">
        <is>
          <t>Pineco  Lv 34  (5%)</t>
        </is>
      </c>
      <c r="K316" s="30" t="inlineStr">
        <is>
          <t>Houndour  Lv 36-39  (5%)</t>
        </is>
      </c>
      <c r="L316" s="30" t="inlineStr">
        <is>
          <t>Miltank  Lv 37-40  (5%)</t>
        </is>
      </c>
    </row>
    <row r="317">
      <c r="A317" s="7" t="n"/>
      <c r="B317" s="6" t="n"/>
      <c r="C317" s="76" t="inlineStr">
        <is>
          <t>Rock Smash</t>
        </is>
      </c>
      <c r="D317" s="6" t="n">
        <v>25</v>
      </c>
      <c r="E317" s="30" t="inlineStr">
        <is>
          <t>Shuckle  Lv 20-40  (100%)</t>
        </is>
      </c>
    </row>
    <row r="318">
      <c r="A318" s="7" t="inlineStr">
        <is>
          <t>Magma Hideout 1F</t>
        </is>
      </c>
      <c r="B318" s="6" t="inlineStr">
        <is>
          <t>Split 5</t>
        </is>
      </c>
      <c r="C318" s="75" t="inlineStr">
        <is>
          <t>Land</t>
        </is>
      </c>
      <c r="D318" s="6" t="n">
        <v>10</v>
      </c>
      <c r="E318" s="30" t="inlineStr">
        <is>
          <t>Geodude  Lv 27-30  (55%)</t>
        </is>
      </c>
      <c r="F318" s="30" t="inlineStr">
        <is>
          <t>Torkoal  Lv 28-30  (30%)</t>
        </is>
      </c>
      <c r="G318" s="30" t="inlineStr">
        <is>
          <t>Graveler  Lv 30-33  (15%)</t>
        </is>
      </c>
    </row>
    <row r="319">
      <c r="A319" s="7" t="inlineStr">
        <is>
          <t>Magma Hideout 2 F1R</t>
        </is>
      </c>
      <c r="B319" s="6" t="inlineStr">
        <is>
          <t>Split 5</t>
        </is>
      </c>
      <c r="C319" s="75" t="inlineStr">
        <is>
          <t>Land</t>
        </is>
      </c>
      <c r="D319" s="6" t="n">
        <v>10</v>
      </c>
      <c r="E319" s="30" t="inlineStr">
        <is>
          <t>Geodude  Lv 27-30  (55%)</t>
        </is>
      </c>
      <c r="F319" s="30" t="inlineStr">
        <is>
          <t>Torkoal  Lv 28-30  (30%)</t>
        </is>
      </c>
      <c r="G319" s="30" t="inlineStr">
        <is>
          <t>Graveler  Lv 30-33  (15%)</t>
        </is>
      </c>
    </row>
    <row r="320">
      <c r="A320" s="7" t="inlineStr">
        <is>
          <t>Magma Hideout 2 F2R</t>
        </is>
      </c>
      <c r="B320" s="6" t="inlineStr">
        <is>
          <t>Split 5</t>
        </is>
      </c>
      <c r="C320" s="75" t="inlineStr">
        <is>
          <t>Land</t>
        </is>
      </c>
      <c r="D320" s="6" t="n">
        <v>10</v>
      </c>
      <c r="E320" s="30" t="inlineStr">
        <is>
          <t>Geodude  Lv 27-30  (55%)</t>
        </is>
      </c>
      <c r="F320" s="30" t="inlineStr">
        <is>
          <t>Torkoal  Lv 28-30  (30%)</t>
        </is>
      </c>
      <c r="G320" s="30" t="inlineStr">
        <is>
          <t>Graveler  Lv 30-33  (15%)</t>
        </is>
      </c>
    </row>
    <row r="321">
      <c r="A321" s="7" t="inlineStr">
        <is>
          <t>Magma Hideout 3 F1R</t>
        </is>
      </c>
      <c r="B321" s="6" t="inlineStr">
        <is>
          <t>Split 5</t>
        </is>
      </c>
      <c r="C321" s="75" t="inlineStr">
        <is>
          <t>Land</t>
        </is>
      </c>
      <c r="D321" s="6" t="n">
        <v>10</v>
      </c>
      <c r="E321" s="30" t="inlineStr">
        <is>
          <t>Geodude  Lv 27-30  (55%)</t>
        </is>
      </c>
      <c r="F321" s="30" t="inlineStr">
        <is>
          <t>Torkoal  Lv 28-30  (30%)</t>
        </is>
      </c>
      <c r="G321" s="30" t="inlineStr">
        <is>
          <t>Graveler  Lv 30-33  (15%)</t>
        </is>
      </c>
    </row>
    <row r="322">
      <c r="A322" s="7" t="inlineStr">
        <is>
          <t>Magma Hideout 3 F2R</t>
        </is>
      </c>
      <c r="B322" s="6" t="inlineStr">
        <is>
          <t>Split 5</t>
        </is>
      </c>
      <c r="C322" s="75" t="inlineStr">
        <is>
          <t>Land</t>
        </is>
      </c>
      <c r="D322" s="6" t="n">
        <v>10</v>
      </c>
      <c r="E322" s="30" t="inlineStr">
        <is>
          <t>Geodude  Lv 27-30  (55%)</t>
        </is>
      </c>
      <c r="F322" s="30" t="inlineStr">
        <is>
          <t>Torkoal  Lv 28-30  (30%)</t>
        </is>
      </c>
      <c r="G322" s="30" t="inlineStr">
        <is>
          <t>Graveler  Lv 30-33  (15%)</t>
        </is>
      </c>
    </row>
    <row r="323">
      <c r="A323" s="7" t="inlineStr">
        <is>
          <t>Magma Hideout 4F</t>
        </is>
      </c>
      <c r="B323" s="6" t="inlineStr">
        <is>
          <t>Split 5</t>
        </is>
      </c>
      <c r="C323" s="75" t="inlineStr">
        <is>
          <t>Land</t>
        </is>
      </c>
      <c r="D323" s="6" t="n">
        <v>10</v>
      </c>
      <c r="E323" s="30" t="inlineStr">
        <is>
          <t>Geodude  Lv 27-30  (55%)</t>
        </is>
      </c>
      <c r="F323" s="30" t="inlineStr">
        <is>
          <t>Torkoal  Lv 28-30  (30%)</t>
        </is>
      </c>
      <c r="G323" s="30" t="inlineStr">
        <is>
          <t>Graveler  Lv 30-33  (15%)</t>
        </is>
      </c>
    </row>
    <row r="324">
      <c r="A324" s="7" t="inlineStr">
        <is>
          <t>Magma Hideout 3 F3R</t>
        </is>
      </c>
      <c r="B324" s="6" t="inlineStr">
        <is>
          <t>Split 5</t>
        </is>
      </c>
      <c r="C324" s="75" t="inlineStr">
        <is>
          <t>Land</t>
        </is>
      </c>
      <c r="D324" s="6" t="n">
        <v>10</v>
      </c>
      <c r="E324" s="30" t="inlineStr">
        <is>
          <t>Geodude  Lv 27-30  (55%)</t>
        </is>
      </c>
      <c r="F324" s="30" t="inlineStr">
        <is>
          <t>Torkoal  Lv 28-30  (30%)</t>
        </is>
      </c>
      <c r="G324" s="30" t="inlineStr">
        <is>
          <t>Graveler  Lv 30-33  (15%)</t>
        </is>
      </c>
    </row>
    <row r="325">
      <c r="A325" s="7" t="inlineStr">
        <is>
          <t>Magma Hideout 2 F3R</t>
        </is>
      </c>
      <c r="B325" s="6" t="inlineStr">
        <is>
          <t>Split 5</t>
        </is>
      </c>
      <c r="C325" s="75" t="inlineStr">
        <is>
          <t>Land</t>
        </is>
      </c>
      <c r="D325" s="6" t="n">
        <v>10</v>
      </c>
      <c r="E325" s="30" t="inlineStr">
        <is>
          <t>Geodude  Lv 27-30  (55%)</t>
        </is>
      </c>
      <c r="F325" s="30" t="inlineStr">
        <is>
          <t>Torkoal  Lv 28-30  (30%)</t>
        </is>
      </c>
      <c r="G325" s="30" t="inlineStr">
        <is>
          <t>Graveler  Lv 30-33  (15%)</t>
        </is>
      </c>
    </row>
    <row r="326">
      <c r="A326" s="7" t="inlineStr">
        <is>
          <t>Mirage Tower 1F</t>
        </is>
      </c>
      <c r="B326" s="6" t="inlineStr">
        <is>
          <t>Split 5</t>
        </is>
      </c>
      <c r="C326" s="75" t="inlineStr">
        <is>
          <t>Land</t>
        </is>
      </c>
      <c r="D326" s="6" t="n">
        <v>10</v>
      </c>
      <c r="E326" s="30" t="inlineStr">
        <is>
          <t>Sandshrew  Lv 20-24  (50%)</t>
        </is>
      </c>
      <c r="F326" s="30" t="inlineStr">
        <is>
          <t>Trapinch  Lv 20-24  (50%)</t>
        </is>
      </c>
    </row>
    <row r="327">
      <c r="A327" s="7" t="inlineStr">
        <is>
          <t>Mirage Tower 2F</t>
        </is>
      </c>
      <c r="B327" s="6" t="inlineStr">
        <is>
          <t>Split 5</t>
        </is>
      </c>
      <c r="C327" s="75" t="inlineStr">
        <is>
          <t>Land</t>
        </is>
      </c>
      <c r="D327" s="6" t="n">
        <v>10</v>
      </c>
      <c r="E327" s="30" t="inlineStr">
        <is>
          <t>Sandshrew  Lv 20-24  (50%)</t>
        </is>
      </c>
      <c r="F327" s="30" t="inlineStr">
        <is>
          <t>Trapinch  Lv 20-24  (50%)</t>
        </is>
      </c>
    </row>
    <row r="328">
      <c r="A328" s="7" t="inlineStr">
        <is>
          <t>Mirage Tower 3F</t>
        </is>
      </c>
      <c r="B328" s="6" t="inlineStr">
        <is>
          <t>Split 5</t>
        </is>
      </c>
      <c r="C328" s="75" t="inlineStr">
        <is>
          <t>Land</t>
        </is>
      </c>
      <c r="D328" s="6" t="n">
        <v>10</v>
      </c>
      <c r="E328" s="30" t="inlineStr">
        <is>
          <t>Sandshrew  Lv 20-24  (50%)</t>
        </is>
      </c>
      <c r="F328" s="30" t="inlineStr">
        <is>
          <t>Trapinch  Lv 20-24  (50%)</t>
        </is>
      </c>
    </row>
    <row r="329">
      <c r="A329" s="7" t="inlineStr">
        <is>
          <t>Mirage Tower 4F</t>
        </is>
      </c>
      <c r="B329" s="6" t="inlineStr">
        <is>
          <t>Split 5</t>
        </is>
      </c>
      <c r="C329" s="75" t="inlineStr">
        <is>
          <t>Land</t>
        </is>
      </c>
      <c r="D329" s="6" t="n">
        <v>10</v>
      </c>
      <c r="E329" s="30" t="inlineStr">
        <is>
          <t>Sandshrew  Lv 20-24  (50%)</t>
        </is>
      </c>
      <c r="F329" s="30" t="inlineStr">
        <is>
          <t>Trapinch  Lv 20-24  (50%)</t>
        </is>
      </c>
    </row>
    <row r="330">
      <c r="A330" s="7" t="inlineStr">
        <is>
          <t>Desert Underpass</t>
        </is>
      </c>
      <c r="B330" s="6" t="inlineStr">
        <is>
          <t>Postgame</t>
        </is>
      </c>
      <c r="C330" s="75" t="inlineStr">
        <is>
          <t>Land</t>
        </is>
      </c>
      <c r="D330" s="6" t="n">
        <v>10</v>
      </c>
      <c r="E330" s="30" t="inlineStr">
        <is>
          <t>Ditto  Lv 38-45  (50%)</t>
        </is>
      </c>
      <c r="F330" s="30" t="inlineStr">
        <is>
          <t>Whismur  Lv 35-38  (34%)</t>
        </is>
      </c>
      <c r="G330" s="30" t="inlineStr">
        <is>
          <t>Loudred  Lv 38-44  (16%)</t>
        </is>
      </c>
    </row>
    <row r="331">
      <c r="A331" s="7" t="inlineStr">
        <is>
          <t>Artisan Cave B1F</t>
        </is>
      </c>
      <c r="B331" s="6" t="inlineStr">
        <is>
          <t>Unassigned</t>
        </is>
      </c>
      <c r="C331" s="75" t="inlineStr">
        <is>
          <t>Land</t>
        </is>
      </c>
      <c r="D331" s="6" t="n">
        <v>10</v>
      </c>
      <c r="E331" s="30" t="inlineStr">
        <is>
          <t>Smeargle  Lv 40-50  (100%)</t>
        </is>
      </c>
    </row>
    <row r="332">
      <c r="A332" s="7" t="inlineStr">
        <is>
          <t>Artisan Cave 1F</t>
        </is>
      </c>
      <c r="B332" s="6" t="inlineStr">
        <is>
          <t>Unassigned</t>
        </is>
      </c>
      <c r="C332" s="75" t="inlineStr">
        <is>
          <t>Land</t>
        </is>
      </c>
      <c r="D332" s="6" t="n">
        <v>10</v>
      </c>
      <c r="E332" s="30" t="inlineStr">
        <is>
          <t>Smeargle  Lv 40-50  (100%)</t>
        </is>
      </c>
    </row>
    <row r="333">
      <c r="A333" s="7" t="inlineStr">
        <is>
          <t>Altering Cave</t>
        </is>
      </c>
      <c r="B333" s="6" t="inlineStr">
        <is>
          <t>Postgame</t>
        </is>
      </c>
      <c r="C333" s="75" t="inlineStr">
        <is>
          <t>Land</t>
        </is>
      </c>
      <c r="D333" s="6" t="n">
        <v>7</v>
      </c>
      <c r="E333" s="30" t="inlineStr">
        <is>
          <t>Zubat  Lv 6-16  (100%)</t>
        </is>
      </c>
      <c r="F333" s="30" t="inlineStr">
        <is>
          <t>Mareep  Lv 3-13  (100%)</t>
        </is>
      </c>
      <c r="G333" s="30" t="inlineStr">
        <is>
          <t>Pineco  Lv 19-29  (100%)</t>
        </is>
      </c>
      <c r="H333" s="30" t="inlineStr">
        <is>
          <t>Houndour  Lv 12-22  (100%)</t>
        </is>
      </c>
      <c r="I333" s="30" t="inlineStr">
        <is>
          <t>Teddiursa  Lv 6-16  (100%)</t>
        </is>
      </c>
      <c r="J333" s="30" t="inlineStr">
        <is>
          <t>Aipom  Lv 18-28  (100%)</t>
        </is>
      </c>
      <c r="K333" s="30" t="inlineStr">
        <is>
          <t>Shuckle  Lv 18-28  (100%)</t>
        </is>
      </c>
      <c r="L333" s="30" t="inlineStr">
        <is>
          <t>Stantler  Lv 18-28  (100%)</t>
        </is>
      </c>
    </row>
    <row r="334">
      <c r="E334" s="30" t="inlineStr">
        <is>
          <t>Smeargle  Lv 18-28  (100%)</t>
        </is>
      </c>
    </row>
    <row r="335">
      <c r="A335" s="7" t="inlineStr">
        <is>
          <t>Meteor Falls Stevens Cave</t>
        </is>
      </c>
      <c r="B335" s="6" t="inlineStr">
        <is>
          <t>Unassigned</t>
        </is>
      </c>
      <c r="C335" s="75" t="inlineStr">
        <is>
          <t>Land</t>
        </is>
      </c>
      <c r="D335" s="6" t="n">
        <v>10</v>
      </c>
      <c r="E335" s="30" t="inlineStr">
        <is>
          <t>Golbat  Lv 33-40  (65%)</t>
        </is>
      </c>
      <c r="F335" s="30" t="inlineStr">
        <is>
          <t>Solrock  Lv 33-39  (35%)</t>
        </is>
      </c>
    </row>
    <row r="336">
      <c r="A336" s="7" t="inlineStr">
        <is>
          <t>No map assigned (unused table)</t>
        </is>
      </c>
      <c r="B336" s="6" t="inlineStr">
        <is>
          <t>Unassigned</t>
        </is>
      </c>
      <c r="C336" s="75" t="inlineStr">
        <is>
          <t>Land</t>
        </is>
      </c>
      <c r="D336" s="6" t="n">
        <v>4</v>
      </c>
      <c r="E336" s="30" t="inlineStr">
        <is>
          <t>Charmeleon  Lv 5  (110%)</t>
        </is>
      </c>
      <c r="F336" s="30" t="inlineStr">
        <is>
          <t>Charmander  Lv 5  (100%)</t>
        </is>
      </c>
      <c r="G336" s="30" t="inlineStr">
        <is>
          <t>Venusaur  Lv 5  (95%)</t>
        </is>
      </c>
      <c r="H336" s="30" t="inlineStr">
        <is>
          <t>Charizard  Lv 5  (90%)</t>
        </is>
      </c>
      <c r="I336" s="30" t="inlineStr">
        <is>
          <t>Ivysaur  Lv 5  (80%)</t>
        </is>
      </c>
      <c r="J336" s="30" t="inlineStr">
        <is>
          <t>Bulbasaur  Lv 5  (60%)</t>
        </is>
      </c>
      <c r="K336" s="30" t="inlineStr">
        <is>
          <t>Squirtle  Lv 5  (40%)</t>
        </is>
      </c>
      <c r="L336" s="30" t="inlineStr">
        <is>
          <t>Wartortle  Lv 5  (25%)</t>
        </is>
      </c>
    </row>
    <row r="337">
      <c r="A337" s="7" t="n"/>
      <c r="B337" s="6" t="n"/>
      <c r="C337" s="75" t="inlineStr">
        <is>
          <t>Land</t>
        </is>
      </c>
      <c r="D337" s="6" t="n">
        <v>8</v>
      </c>
      <c r="E337" s="30" t="inlineStr">
        <is>
          <t>Wartortle  Lv 5  (40%)</t>
        </is>
      </c>
      <c r="F337" s="30" t="inlineStr">
        <is>
          <t>Squirtle  Lv 5  (30%)</t>
        </is>
      </c>
      <c r="G337" s="30" t="inlineStr">
        <is>
          <t>Charizard  Lv 5  (20%)</t>
        </is>
      </c>
      <c r="H337" s="30" t="inlineStr">
        <is>
          <t>Charmeleon  Lv 5  (10%)</t>
        </is>
      </c>
    </row>
    <row r="338">
      <c r="A338" s="7" t="n"/>
      <c r="B338" s="6" t="n"/>
      <c r="C338" s="75" t="inlineStr">
        <is>
          <t>Land</t>
        </is>
      </c>
      <c r="D338" s="6" t="n">
        <v>10</v>
      </c>
      <c r="E338" s="30" t="inlineStr">
        <is>
          <t>Seviper  Lv 5  (104%)</t>
        </is>
      </c>
      <c r="F338" s="30" t="inlineStr">
        <is>
          <t>Milotic  Lv 5  (104%)</t>
        </is>
      </c>
      <c r="G338" s="30" t="inlineStr">
        <is>
          <t>Dusclops  Lv 5  (48%)</t>
        </is>
      </c>
      <c r="H338" s="30" t="inlineStr">
        <is>
          <t>Electrode  Lv 5  (48%)</t>
        </is>
      </c>
      <c r="I338" s="30" t="inlineStr">
        <is>
          <t>Breloom  Lv 5  (48%)</t>
        </is>
      </c>
      <c r="J338" s="30" t="inlineStr">
        <is>
          <t>Wobbuffet  Lv 5  (48%)</t>
        </is>
      </c>
    </row>
  </sheetData>
  <mergeCells count="1">
    <mergeCell ref="E1:L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77" t="n">
        <v>2</v>
      </c>
      <c r="B3" s="77" t="inlineStr">
        <is>
          <t>Badge 2</t>
        </is>
      </c>
      <c r="C3" s="77" t="inlineStr">
        <is>
          <t>RustboroCity_Gym</t>
        </is>
      </c>
      <c r="D3" s="77" t="inlineStr">
        <is>
          <t>FLAG_BADGE02_GET</t>
        </is>
      </c>
      <c r="E3" s="77" t="inlineStr">
        <is>
          <t>Not enforced</t>
        </is>
      </c>
      <c r="F3" s="77" t="n"/>
    </row>
    <row r="4">
      <c r="A4" s="32" t="n">
        <v>3</v>
      </c>
      <c r="B4" s="32" t="inlineStr">
        <is>
          <t>Badge 3</t>
        </is>
      </c>
      <c r="C4" s="32" t="inlineStr">
        <is>
          <t>DewfordTown_Gym</t>
        </is>
      </c>
      <c r="D4" s="32" t="inlineStr">
        <is>
          <t>FLAG_BADGE03_GET</t>
        </is>
      </c>
      <c r="E4" s="32" t="inlineStr">
        <is>
          <t>Not enforced</t>
        </is>
      </c>
      <c r="F4" s="32" t="n"/>
    </row>
    <row r="5">
      <c r="A5" s="77" t="n">
        <v>4</v>
      </c>
      <c r="B5" s="77" t="inlineStr">
        <is>
          <t>Badge 4</t>
        </is>
      </c>
      <c r="C5" s="77" t="inlineStr">
        <is>
          <t>MauvilleCity_Gym</t>
        </is>
      </c>
      <c r="D5" s="77" t="inlineStr">
        <is>
          <t>FLAG_BADGE04_GET</t>
        </is>
      </c>
      <c r="E5" s="77" t="inlineStr">
        <is>
          <t>Not enforced</t>
        </is>
      </c>
      <c r="F5" s="77" t="n"/>
    </row>
    <row r="6">
      <c r="A6" s="32" t="n">
        <v>5</v>
      </c>
      <c r="B6" s="32" t="inlineStr">
        <is>
          <t>Badge 5</t>
        </is>
      </c>
      <c r="C6" s="32" t="inlineStr">
        <is>
          <t>LavaridgeTown_Gym_1F</t>
        </is>
      </c>
      <c r="D6" s="32" t="inlineStr">
        <is>
          <t>FLAG_BADGE05_GET</t>
        </is>
      </c>
      <c r="E6" s="32" t="inlineStr">
        <is>
          <t>Not enforced</t>
        </is>
      </c>
      <c r="F6" s="32" t="n"/>
    </row>
    <row r="7">
      <c r="A7" s="77" t="n">
        <v>6</v>
      </c>
      <c r="B7" s="77" t="inlineStr">
        <is>
          <t>Badge 6</t>
        </is>
      </c>
      <c r="C7" s="77" t="inlineStr">
        <is>
          <t>FortreeCity_Gym</t>
        </is>
      </c>
      <c r="D7" s="77" t="inlineStr">
        <is>
          <t>FLAG_BADGE06_GET</t>
        </is>
      </c>
      <c r="E7" s="77" t="inlineStr">
        <is>
          <t>Not enforced</t>
        </is>
      </c>
      <c r="F7" s="77" t="n"/>
    </row>
    <row r="8">
      <c r="A8" s="32" t="n">
        <v>7</v>
      </c>
      <c r="B8" s="32" t="inlineStr">
        <is>
          <t>Badge 7</t>
        </is>
      </c>
      <c r="C8" s="32" t="inlineStr">
        <is>
          <t>MossdeepCity_Gym</t>
        </is>
      </c>
      <c r="D8" s="32" t="inlineStr">
        <is>
          <t>FLAG_BADGE07_GET</t>
        </is>
      </c>
      <c r="E8" s="32" t="inlineStr">
        <is>
          <t>Not enforced</t>
        </is>
      </c>
      <c r="F8" s="32" t="n"/>
    </row>
    <row r="9">
      <c r="A9" s="77" t="n">
        <v>8</v>
      </c>
      <c r="B9" s="77" t="inlineStr">
        <is>
          <t>Badge 8</t>
        </is>
      </c>
      <c r="C9" s="77" t="inlineStr">
        <is>
          <t>SootopolisCity_Gym_1F</t>
        </is>
      </c>
      <c r="D9" s="77" t="inlineStr">
        <is>
          <t>FLAG_BADGE08_GET</t>
        </is>
      </c>
      <c r="E9" s="77" t="inlineStr">
        <is>
          <t>Not enforced</t>
        </is>
      </c>
      <c r="F9" s="7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77" t="n">
        <v>2</v>
      </c>
      <c r="B3" s="77" t="inlineStr">
        <is>
          <t>Littleroot Town - Starter Room</t>
        </is>
      </c>
      <c r="C3" s="77" t="inlineStr">
        <is>
          <t>Free gift: choose Chikorita, Cyndaquil or Totodile (Lv5)</t>
        </is>
      </c>
      <c r="D3" s="77" t="inlineStr">
        <is>
          <t>-</t>
        </is>
      </c>
      <c r="E3" s="77" t="inlineStr">
        <is>
          <t>Needs the Pokédex first; one pick only (FLAG_RECEIVED_STARTER_ROOM_JOHTO_MON)</t>
        </is>
      </c>
      <c r="F3" s="77" t="inlineStr">
        <is>
          <t>In ROM, not playtested yet</t>
        </is>
      </c>
    </row>
    <row r="4">
      <c r="A4" s="32" t="n">
        <v>3</v>
      </c>
      <c r="B4" s="32" t="inlineStr">
        <is>
          <t>Oldale Town</t>
        </is>
      </c>
      <c r="C4" s="32" t="inlineStr">
        <is>
          <t>Hub</t>
        </is>
      </c>
      <c r="D4" s="32" t="inlineStr">
        <is>
          <t>-</t>
        </is>
      </c>
      <c r="E4" s="32" t="inlineStr">
        <is>
          <t>-</t>
        </is>
      </c>
      <c r="F4" s="32" t="inlineStr">
        <is>
          <t>In ROM</t>
        </is>
      </c>
    </row>
    <row r="5">
      <c r="A5" s="77" t="n">
        <v>4</v>
      </c>
      <c r="B5" s="77" t="inlineStr">
        <is>
          <t>Route 102</t>
        </is>
      </c>
      <c r="C5" s="77" t="inlineStr">
        <is>
          <t>Travel Oldale -&gt; Petalburg</t>
        </is>
      </c>
      <c r="D5" s="77" t="inlineStr">
        <is>
          <t>4 (Calvin, Rick, Tiana, Allen)</t>
        </is>
      </c>
      <c r="E5" s="77" t="inlineStr">
        <is>
          <t>No rival battle</t>
        </is>
      </c>
      <c r="F5" s="7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77" t="n">
        <v>6</v>
      </c>
      <c r="B7" s="77" t="inlineStr">
        <is>
          <t>Route 104 (south)</t>
        </is>
      </c>
      <c r="C7" s="77" t="inlineStr">
        <is>
          <t>Beat 4 trainers, then talk to Norman at (12,58)</t>
        </is>
      </c>
      <c r="D7" s="77" t="inlineStr">
        <is>
          <t>4 (Fisherman Darian, Youngster Billy, Magma Grunt, Aqua Grunt)</t>
        </is>
      </c>
      <c r="E7" s="77" t="inlineStr">
        <is>
          <t>Norman checks all four, then sets VAR_SPLIT1_STATE = 1 and leaves</t>
        </is>
      </c>
      <c r="F7" s="7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77" t="n">
        <v>8</v>
      </c>
      <c r="B9" s="77" t="inlineStr">
        <is>
          <t>Petalburg Coast (your "Shoal Cave")</t>
        </is>
      </c>
      <c r="C9" s="77" t="inlineStr">
        <is>
          <t>Everstone item ball, one-time Corphish Lv11, fisherman points to Viridian Forest once you have the stone</t>
        </is>
      </c>
      <c r="D9" s="77" t="inlineStr">
        <is>
          <t>None (Ronnie removed)</t>
        </is>
      </c>
      <c r="E9" s="77" t="inlineStr">
        <is>
          <t>Returning to Petalburg with the stone sets VAR_SPLIT1_STATE = 2</t>
        </is>
      </c>
      <c r="F9" s="7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77" t="n">
        <v>10</v>
      </c>
      <c r="B11" s="77" t="inlineStr">
        <is>
          <t>Petalburg City (return)</t>
        </is>
      </c>
      <c r="C11" s="77" t="inlineStr">
        <is>
          <t>Blocker gone; the rival battles on the tile in front of the gym door</t>
        </is>
      </c>
      <c r="D11" s="77" t="inlineStr">
        <is>
          <t>Rival - once</t>
        </is>
      </c>
      <c r="E11" s="77" t="inlineStr">
        <is>
          <t>Win sets VAR_SPLIT1_STATE = 3; a loss lets the rival challenge again</t>
        </is>
      </c>
      <c r="F11" s="7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77" t="n">
        <v>2</v>
      </c>
      <c r="B3" s="77" t="inlineStr">
        <is>
          <t>Petalburg Woods</t>
        </is>
      </c>
      <c r="C3" s="77" t="inlineStr">
        <is>
          <t>4 mandatory battles in path order; Team Aqua's worldview introduced</t>
        </is>
      </c>
      <c r="D3" s="77" t="inlineStr">
        <is>
          <t>Bug Catcher James, Aqua Grunt 1 (idealist), Grunt 2 (pragmatist), Grunt 3 (ends justify the means)</t>
        </is>
      </c>
      <c r="E3" s="77" t="inlineStr">
        <is>
          <t>Sight lines verified unavoidable; Devon researcher ambush removed; Lyle removed</t>
        </is>
      </c>
      <c r="F3" s="7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77" t="n">
        <v>4</v>
      </c>
      <c r="B5" s="77" t="inlineStr">
        <is>
          <t>Rustboro City</t>
        </is>
      </c>
      <c r="C5" s="77" t="inlineStr">
        <is>
          <t>NPC blocks the gym door (27,19): Roxanne went to Route 116</t>
        </is>
      </c>
      <c r="D5" s="77" t="inlineStr">
        <is>
          <t>-</t>
        </is>
      </c>
      <c r="E5" s="77" t="inlineStr">
        <is>
          <t>Blocker steps aside to (28,20) once FLAG_ROUTE116_ROXANNE_FOUND is set</t>
        </is>
      </c>
      <c r="F5" s="7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77" t="n">
        <v>5.5</v>
      </c>
      <c r="B7" s="77" t="inlineStr">
        <is>
          <t>Route 116 (east end)</t>
        </is>
      </c>
      <c r="C7" s="77" t="inlineStr">
        <is>
          <t>Roxanne and Sidney talking; Roxanne heads back, Sidney battles</t>
        </is>
      </c>
      <c r="D7" s="77" t="inlineStr">
        <is>
          <t>Sidney (Lv22, Lunatone Lv24)</t>
        </is>
      </c>
      <c r="E7" s="77" t="inlineStr">
        <is>
          <t>Beating Sidney (line x=43) sets FLAG_ROUTE116_ROXANNE_FOUND; Rusturf Tunnel stays optional</t>
        </is>
      </c>
      <c r="F7" s="7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77" t="n">
        <v>2</v>
      </c>
      <c r="B3" s="77" t="inlineStr">
        <is>
          <t>Wraithwood Forest</t>
        </is>
      </c>
      <c r="C3" s="77" t="inlineStr">
        <is>
          <t>Major Team Aqua section and mid-split boss; wild Ghost types start here</t>
        </is>
      </c>
      <c r="D3" s="77" t="inlineStr">
        <is>
          <t>Grunts 1-4 (Lv27; #2 rain, #3 trap/control, #4 screens) + Grunt 5 (TBD) + Archie (Lv28, Sharpedo Lv29)</t>
        </is>
      </c>
      <c r="E3" s="77" t="inlineStr">
        <is>
          <t>Archie blocks the north exit (stepping on it starts the battle); entering sets FLAG_CLEARED_WRAITHWOOD_ROUTE</t>
        </is>
      </c>
      <c r="F3" s="77" t="inlineStr">
        <is>
          <t>In ROM except Grunt 5</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77" t="n">
        <v>4</v>
      </c>
      <c r="B5" s="77" t="inlineStr">
        <is>
          <t>Granite Cave</t>
        </is>
      </c>
      <c r="C5" s="77" t="inlineStr">
        <is>
          <t>Two distinctive battles; no Team Aqua</t>
        </is>
      </c>
      <c r="D5" s="77" t="inlineStr">
        <is>
          <t>Fossil Expert Ansel (B2F, singles, Lv29), Cave Researcher Dalton (B1F, doubles, Lv29)</t>
        </is>
      </c>
      <c r="E5" s="77" t="inlineStr">
        <is>
          <t>B2F ladder from Hollowbrook; exit 1F to Route 106</t>
        </is>
      </c>
      <c r="F5" s="7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77" t="n">
        <v>6</v>
      </c>
      <c r="B7" s="77" t="inlineStr">
        <is>
          <t>Dewford Town</t>
        </is>
      </c>
      <c r="C7" s="77" t="inlineStr">
        <is>
          <t>Safe hub</t>
        </is>
      </c>
      <c r="D7" s="77" t="inlineStr">
        <is>
          <t>None</t>
        </is>
      </c>
      <c r="E7" s="77" t="inlineStr">
        <is>
          <t>-</t>
        </is>
      </c>
      <c r="F7" s="7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78" t="inlineStr">
        <is>
          <t>16 (approved: 16) (rival counted once; 6 rival variants for Brendan/May x 3 starters)</t>
        </is>
      </c>
    </row>
    <row r="3">
      <c r="A3" s="7" t="inlineStr">
        <is>
          <t>Optional trainers</t>
        </is>
      </c>
      <c r="B3" s="78" t="inlineStr">
        <is>
          <t>Bug Catcher Sammy, Youngster Joey</t>
        </is>
      </c>
    </row>
    <row r="4">
      <c r="A4" s="7" t="inlineStr">
        <is>
          <t>Trainers at Route 102</t>
        </is>
      </c>
      <c r="B4" s="78" t="inlineStr">
        <is>
          <t>4: Youngster Calvin, Bug Catcher Rick, Lass Tiana, Youngster Allen</t>
        </is>
      </c>
    </row>
    <row r="5">
      <c r="A5" s="7" t="inlineStr">
        <is>
          <t>Trainers at Route 104</t>
        </is>
      </c>
      <c r="B5" s="78" t="inlineStr">
        <is>
          <t>4: Fisherman Darian, Youngster Billy, Team Magma Grunt, Team Aqua Grunt</t>
        </is>
      </c>
    </row>
    <row r="6">
      <c r="A6" s="7" t="inlineStr">
        <is>
          <t>Trainers at Trainer Grove</t>
        </is>
      </c>
      <c r="B6" s="78" t="inlineStr">
        <is>
          <t>3: Hiker Rocco, Camper Grant, Picnicker Maisie</t>
        </is>
      </c>
    </row>
    <row r="7">
      <c r="A7" s="7" t="inlineStr">
        <is>
          <t>Trainers at Petalburg City - Gym Entrance</t>
        </is>
      </c>
      <c r="B7" s="78" t="inlineStr">
        <is>
          <t>6: Rival Brendan, Rival Brendan, Rival Brendan, Rival May, Rival May, Rival May</t>
        </is>
      </c>
    </row>
    <row r="8">
      <c r="A8" s="7" t="inlineStr">
        <is>
          <t>Trainers at Petalburg City - Gym</t>
        </is>
      </c>
      <c r="B8" s="78" t="inlineStr">
        <is>
          <t>4: Youngster Randall, Cooltrainer Alexia, Cooltrainer Jody, Leader Norman</t>
        </is>
      </c>
    </row>
    <row r="9">
      <c r="A9" s="7" t="inlineStr">
        <is>
          <t>Trainers at Viridian Forest - Optional</t>
        </is>
      </c>
      <c r="B9" s="78" t="inlineStr">
        <is>
          <t>2: Bug Catcher Sammy, Youngster Joey</t>
        </is>
      </c>
    </row>
    <row r="10">
      <c r="A10" s="7" t="inlineStr">
        <is>
          <t>Route 103 trainers moved out</t>
        </is>
      </c>
      <c r="B10" s="78" t="inlineStr">
        <is>
          <t>8 moved to the Unassigned sheet; Route 103 rival battle removed</t>
        </is>
      </c>
    </row>
    <row r="11">
      <c r="A11" s="7" t="inlineStr">
        <is>
          <t>Gen 2 starter</t>
        </is>
      </c>
      <c r="B11" s="78" t="inlineStr">
        <is>
          <t>Gift in the Littleroot lab kept; Viridian Forest starter trades removed (Gifts &amp; Trades)</t>
        </is>
      </c>
    </row>
    <row r="12">
      <c r="A12" s="7" t="inlineStr">
        <is>
          <t>Items</t>
        </is>
      </c>
      <c r="B12" s="78" t="inlineStr">
        <is>
          <t>Everstone added at Petalburg Coast (replaces Oval Stone); HM06 Rock Smash added at Viridian Forest</t>
        </is>
      </c>
    </row>
    <row r="13">
      <c r="A13" s="79" t="inlineStr">
        <is>
          <t>FLAG: Not playtested</t>
        </is>
      </c>
      <c r="B13" s="78" t="inlineStr">
        <is>
          <t>Everything builds, but the Split 1 scripts and teams have not been played through yet.</t>
        </is>
      </c>
    </row>
    <row r="14">
      <c r="A14" s="79" t="inlineStr">
        <is>
          <t>FLAG: Trainer-only abilities</t>
        </is>
      </c>
      <c r="B14" s="78" t="inlineStr">
        <is>
          <t>16 approved abilities are not on the species (e.g. Slaking Slow Start, Smeargle/Spinda Own Tempo, Vulpix Drought, Wingull Drizzle). An engine change now applies a trainer's listed ability anyway; wild and player Pokemon keep their normal abilities.</t>
        </is>
      </c>
    </row>
    <row r="15">
      <c r="A15" s="79" t="inlineStr">
        <is>
          <t>FLAG: Weather setters</t>
        </is>
      </c>
      <c r="B15" s="78" t="inlineStr">
        <is>
          <t>The Magma grunt's Vulpix (Drought + Heat Rock) and Aqua grunt's Wingull (Drizzle + Damp Rock) set weather. Earlier weather removal only covered species, learnsets and TMs, so these are allowed.</t>
        </is>
      </c>
    </row>
    <row r="16">
      <c r="A16" s="79" t="inlineStr">
        <is>
          <t>FLAG: Level cap 16</t>
        </is>
      </c>
      <c r="B16" s="78" t="inlineStr">
        <is>
          <t>No level cap exists in the ROM (B_LEVEL_CAP_TYPE = LEVEL_CAP_NONE). Not implemented.</t>
        </is>
      </c>
    </row>
    <row r="17">
      <c r="A17" s="79" t="inlineStr">
        <is>
          <t>FLAG: Viridian Forest</t>
        </is>
      </c>
      <c r="B17" s="78" t="inlineStr">
        <is>
          <t>Now exactly two trainers. Bug Catcher Doug was removed from the map (his trainer data is unused).</t>
        </is>
      </c>
    </row>
    <row r="18">
      <c r="A18" s="79" t="inlineStr">
        <is>
          <t>FLAG: Everstone location</t>
        </is>
      </c>
      <c r="B18" s="78" t="inlineStr">
        <is>
          <t>Your plan says Shoal Cave; you confirmed Petalburg Coast.</t>
        </is>
      </c>
    </row>
    <row r="19">
      <c r="A19" s="79" t="inlineStr">
        <is>
          <t>FLAG: Route 104 extras</t>
        </is>
      </c>
      <c r="B19" s="78"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Abra</t>
        </is>
      </c>
      <c r="B2" s="32" t="inlineStr">
        <is>
          <t>Wild</t>
        </is>
      </c>
      <c r="C2" s="32" t="inlineStr">
        <is>
          <t>Split 3</t>
        </is>
      </c>
      <c r="D2" s="32" t="inlineStr">
        <is>
          <t>Split 3</t>
        </is>
      </c>
      <c r="E2" s="32" t="inlineStr">
        <is>
          <t>MAP_GRANITE_CAVE_1F, MAP_GRANITE_CAVE_B1F, MAP_GRANITE_CAVE_B2F, MAP_GRANITE_CAVE_STEVENS_ROOM</t>
        </is>
      </c>
      <c r="F2" s="32" t="n">
        <v>16</v>
      </c>
      <c r="G2" s="32" t="inlineStr">
        <is>
          <t>Lv 16 -&gt; Kadabra</t>
        </is>
      </c>
      <c r="H2" s="32" t="inlineStr">
        <is>
          <t>see Evolution Changes sheet</t>
        </is>
      </c>
    </row>
    <row r="3">
      <c r="A3" s="77" t="inlineStr">
        <is>
          <t>Absol</t>
        </is>
      </c>
      <c r="B3" s="77" t="inlineStr">
        <is>
          <t>Wild</t>
        </is>
      </c>
      <c r="C3" s="77" t="inlineStr">
        <is>
          <t>Split 1</t>
        </is>
      </c>
      <c r="D3" s="77" t="inlineStr">
        <is>
          <t>Split 1, Split 7</t>
        </is>
      </c>
      <c r="E3" s="77" t="inlineStr">
        <is>
          <t>MAP_PETALBURG_COAST, MAP_ROUTE120</t>
        </is>
      </c>
      <c r="F3" s="77" t="n">
        <v>7</v>
      </c>
      <c r="G3" s="77" t="n"/>
      <c r="H3" s="77" t="inlineStr">
        <is>
          <t>see Evolution Changes sheet</t>
        </is>
      </c>
    </row>
    <row r="4">
      <c r="A4" s="32" t="inlineStr">
        <is>
          <t>Aipom</t>
        </is>
      </c>
      <c r="B4" s="32" t="inlineStr">
        <is>
          <t>Wild</t>
        </is>
      </c>
      <c r="C4" s="32" t="inlineStr">
        <is>
          <t>Postgame</t>
        </is>
      </c>
      <c r="D4" s="32" t="inlineStr">
        <is>
          <t>Postgame</t>
        </is>
      </c>
      <c r="E4" s="32" t="inlineStr">
        <is>
          <t>MAP_ALTERING_CAVE, MAP_SAFARI_ZONE_NORTHEAST, MAP_SAFARI_ZONE_SOUTHEAST</t>
        </is>
      </c>
      <c r="F4" s="32" t="n">
        <v>18</v>
      </c>
      <c r="G4" s="32" t="inlineStr">
        <is>
          <t>Move MOVE_DOUBLE_HIT -&gt; Ambipom</t>
        </is>
      </c>
      <c r="H4" s="32" t="inlineStr">
        <is>
          <t>see Evolution Changes sheet</t>
        </is>
      </c>
    </row>
    <row r="5">
      <c r="A5" s="77" t="inlineStr">
        <is>
          <t>Altaria</t>
        </is>
      </c>
      <c r="B5" s="77" t="inlineStr">
        <is>
          <t>Wild</t>
        </is>
      </c>
      <c r="C5" s="77" t="inlineStr">
        <is>
          <t>Unassigned</t>
        </is>
      </c>
      <c r="D5" s="77" t="inlineStr">
        <is>
          <t>Unassigned</t>
        </is>
      </c>
      <c r="E5" s="77" t="inlineStr">
        <is>
          <t>MAP_SKY_PILLAR_5F</t>
        </is>
      </c>
      <c r="F5" s="77" t="n">
        <v>38</v>
      </c>
      <c r="G5" s="77" t="n"/>
      <c r="H5" s="77" t="inlineStr">
        <is>
          <t>see Evolution Changes sheet</t>
        </is>
      </c>
    </row>
    <row r="6">
      <c r="A6" s="32" t="inlineStr">
        <is>
          <t>Anorith</t>
        </is>
      </c>
      <c r="B6" s="32" t="inlineStr">
        <is>
          <t>Gift</t>
        </is>
      </c>
      <c r="C6" s="32" t="inlineStr">
        <is>
          <t>Split 2</t>
        </is>
      </c>
      <c r="D6" s="32" t="inlineStr">
        <is>
          <t>Split 2</t>
        </is>
      </c>
      <c r="E6" s="32" t="inlineStr">
        <is>
          <t>RustboroCity_DevonCorp_2F</t>
        </is>
      </c>
      <c r="F6" s="32" t="n"/>
      <c r="G6" s="32" t="inlineStr">
        <is>
          <t>Lv 40 -&gt; Armaldo</t>
        </is>
      </c>
      <c r="H6" s="32" t="inlineStr">
        <is>
          <t>see Evolution Changes sheet</t>
        </is>
      </c>
    </row>
    <row r="7">
      <c r="A7" s="77" t="inlineStr">
        <is>
          <t>Aron</t>
        </is>
      </c>
      <c r="B7" s="77" t="inlineStr">
        <is>
          <t>Wild</t>
        </is>
      </c>
      <c r="C7" s="77" t="inlineStr">
        <is>
          <t>Split 1</t>
        </is>
      </c>
      <c r="D7" s="77" t="inlineStr">
        <is>
          <t>Split 1, Elite Four &amp; Champion</t>
        </is>
      </c>
      <c r="E7" s="77" t="inlineStr">
        <is>
          <t>MAP_PETALBURG_COAST, MAP_VICTORY_ROAD_1F</t>
        </is>
      </c>
      <c r="F7" s="77" t="n">
        <v>8</v>
      </c>
      <c r="G7" s="77" t="inlineStr">
        <is>
          <t>Lv 32 -&gt; Lairon</t>
        </is>
      </c>
      <c r="H7" s="7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77" t="inlineStr">
        <is>
          <t>Baltoy</t>
        </is>
      </c>
      <c r="B9" s="77" t="inlineStr">
        <is>
          <t>Wild</t>
        </is>
      </c>
      <c r="C9" s="77" t="inlineStr">
        <is>
          <t>Split 5</t>
        </is>
      </c>
      <c r="D9" s="77" t="inlineStr">
        <is>
          <t>Split 5</t>
        </is>
      </c>
      <c r="E9" s="77" t="inlineStr">
        <is>
          <t>MAP_ROUTE111</t>
        </is>
      </c>
      <c r="F9" s="77" t="n">
        <v>19</v>
      </c>
      <c r="G9" s="77" t="inlineStr">
        <is>
          <t>Lv 36 -&gt; Claydol</t>
        </is>
      </c>
      <c r="H9" s="7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77" t="inlineStr">
        <is>
          <t>Barboach</t>
        </is>
      </c>
      <c r="B11" s="77" t="inlineStr">
        <is>
          <t>Wild</t>
        </is>
      </c>
      <c r="C11" s="77" t="inlineStr">
        <is>
          <t>Split 4</t>
        </is>
      </c>
      <c r="D11" s="77" t="inlineStr">
        <is>
          <t>Split 4, Split 5, Split 7, Elite Four &amp; Champion, Unassigned</t>
        </is>
      </c>
      <c r="E11" s="77" t="inlineStr">
        <is>
          <t>MAP_METEOR_FALLS_1F_1R, MAP_METEOR_FALLS_1F_2R, MAP_METEOR_FALLS_B1F_1R, MAP_METEOR_FALLS_B1F_2R, MAP_ROUTE111, MAP_ROUTE114, MAP_ROUTE117, MAP_ROUTE120, MAP_VICTORY_ROAD_B2F</t>
        </is>
      </c>
      <c r="F11" s="77" t="n">
        <v>10</v>
      </c>
      <c r="G11" s="77" t="inlineStr">
        <is>
          <t>Lv 30 -&gt; Whiscash</t>
        </is>
      </c>
      <c r="H11" s="77" t="inlineStr">
        <is>
          <t>see Evolution Changes sheet</t>
        </is>
      </c>
    </row>
    <row r="12">
      <c r="A12" s="32" t="inlineStr">
        <is>
          <t>Beldum</t>
        </is>
      </c>
      <c r="B12" s="32" t="inlineStr">
        <is>
          <t>Gift</t>
        </is>
      </c>
      <c r="C12" s="32" t="inlineStr">
        <is>
          <t>Split 7</t>
        </is>
      </c>
      <c r="D12" s="32" t="inlineStr">
        <is>
          <t>Split 7</t>
        </is>
      </c>
      <c r="E12" s="32" t="inlineStr">
        <is>
          <t>MossdeepCity_StevensHouse</t>
        </is>
      </c>
      <c r="F12" s="32" t="n"/>
      <c r="G12" s="32" t="inlineStr">
        <is>
          <t>Lv 20 -&gt; Metang</t>
        </is>
      </c>
      <c r="H12" s="32" t="inlineStr">
        <is>
          <t>see Evolution Changes sheet</t>
        </is>
      </c>
    </row>
    <row r="13">
      <c r="A13" s="77" t="inlineStr">
        <is>
          <t>Bellsprout</t>
        </is>
      </c>
      <c r="B13" s="77" t="inlineStr">
        <is>
          <t>Wild</t>
        </is>
      </c>
      <c r="C13" s="77" t="inlineStr">
        <is>
          <t>Split 2</t>
        </is>
      </c>
      <c r="D13" s="77" t="inlineStr">
        <is>
          <t>Split 2</t>
        </is>
      </c>
      <c r="E13" s="77" t="inlineStr">
        <is>
          <t>MAP_RUSTBORO_CITY</t>
        </is>
      </c>
      <c r="F13" s="77" t="n">
        <v>12</v>
      </c>
      <c r="G13" s="77" t="inlineStr">
        <is>
          <t>Lv 21 -&gt; Weepinbell</t>
        </is>
      </c>
      <c r="H13" s="77"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77" t="inlineStr">
        <is>
          <t>Bidoof</t>
        </is>
      </c>
      <c r="B15" s="77" t="inlineStr">
        <is>
          <t>Wild</t>
        </is>
      </c>
      <c r="C15" s="77" t="inlineStr">
        <is>
          <t>Unassigned</t>
        </is>
      </c>
      <c r="D15" s="77" t="inlineStr">
        <is>
          <t>Unassigned</t>
        </is>
      </c>
      <c r="E15" s="77" t="inlineStr">
        <is>
          <t>MAP_TRAINER_GROVE</t>
        </is>
      </c>
      <c r="F15" s="77" t="n">
        <v>8</v>
      </c>
      <c r="G15" s="77" t="inlineStr">
        <is>
          <t>Lv 15 -&gt; Bibarel</t>
        </is>
      </c>
      <c r="H15" s="77"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77" t="inlineStr">
        <is>
          <t>Breloom</t>
        </is>
      </c>
      <c r="B17" s="77" t="inlineStr">
        <is>
          <t>Wild</t>
        </is>
      </c>
      <c r="C17" s="77" t="inlineStr">
        <is>
          <t>Unassigned</t>
        </is>
      </c>
      <c r="D17" s="77" t="inlineStr">
        <is>
          <t>Unassigned</t>
        </is>
      </c>
      <c r="E17" s="77" t="n"/>
      <c r="F17" s="77" t="n">
        <v>5</v>
      </c>
      <c r="G17" s="77" t="n"/>
      <c r="H17" s="77"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77" t="inlineStr">
        <is>
          <t>Budew</t>
        </is>
      </c>
      <c r="B19" s="77" t="inlineStr">
        <is>
          <t>Wild</t>
        </is>
      </c>
      <c r="C19" s="77" t="inlineStr">
        <is>
          <t>Split 2</t>
        </is>
      </c>
      <c r="D19" s="77" t="inlineStr">
        <is>
          <t>Split 2</t>
        </is>
      </c>
      <c r="E19" s="77" t="inlineStr">
        <is>
          <t>MAP_RUSTBORO_CITY</t>
        </is>
      </c>
      <c r="F19" s="77" t="n">
        <v>12</v>
      </c>
      <c r="G19" s="77" t="inlineStr">
        <is>
          <t>Lv 16 -&gt; Roselia</t>
        </is>
      </c>
      <c r="H19" s="77"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77" t="inlineStr">
        <is>
          <t>Cacnea</t>
        </is>
      </c>
      <c r="B21" s="77" t="inlineStr">
        <is>
          <t>Wild</t>
        </is>
      </c>
      <c r="C21" s="77" t="inlineStr">
        <is>
          <t>Split 2</t>
        </is>
      </c>
      <c r="D21" s="77" t="inlineStr">
        <is>
          <t>Split 2, Split 5</t>
        </is>
      </c>
      <c r="E21" s="77" t="inlineStr">
        <is>
          <t>MAP_ROUTE104, MAP_ROUTE111</t>
        </is>
      </c>
      <c r="F21" s="77" t="n">
        <v>6</v>
      </c>
      <c r="G21" s="77" t="inlineStr">
        <is>
          <t>Lv 32 -&gt; Cacturne</t>
        </is>
      </c>
      <c r="H21" s="77" t="inlineStr">
        <is>
          <t>see Evolution Changes sheet</t>
        </is>
      </c>
    </row>
    <row r="22">
      <c r="A22" s="32" t="inlineStr">
        <is>
          <t>Carnivine</t>
        </is>
      </c>
      <c r="B22" s="32" t="inlineStr">
        <is>
          <t>Wild</t>
        </is>
      </c>
      <c r="C22" s="32" t="inlineStr">
        <is>
          <t>Split 2</t>
        </is>
      </c>
      <c r="D22" s="32" t="inlineStr">
        <is>
          <t>Split 2</t>
        </is>
      </c>
      <c r="E22" s="32" t="inlineStr">
        <is>
          <t>MAP_RUSTBORO_CITY</t>
        </is>
      </c>
      <c r="F22" s="32" t="n">
        <v>13</v>
      </c>
      <c r="G22" s="32" t="n"/>
      <c r="H22" s="32" t="inlineStr">
        <is>
          <t>see Evolution Changes sheet</t>
        </is>
      </c>
    </row>
    <row r="23">
      <c r="A23" s="77" t="inlineStr">
        <is>
          <t>Carvanha</t>
        </is>
      </c>
      <c r="B23" s="77" t="inlineStr">
        <is>
          <t>Wild</t>
        </is>
      </c>
      <c r="C23" s="77" t="inlineStr">
        <is>
          <t>Split 1</t>
        </is>
      </c>
      <c r="D23" s="77" t="inlineStr">
        <is>
          <t>Split 1, Split 6</t>
        </is>
      </c>
      <c r="E23" s="77" t="inlineStr">
        <is>
          <t>MAP_ROUTE102, MAP_ROUTE118, MAP_ROUTE119</t>
        </is>
      </c>
      <c r="F23" s="77" t="n">
        <v>4</v>
      </c>
      <c r="G23" s="77" t="inlineStr">
        <is>
          <t>Lv 30 -&gt; Sharpedo</t>
        </is>
      </c>
      <c r="H23" s="77" t="inlineStr">
        <is>
          <t>see Evolution Changes sheet</t>
        </is>
      </c>
    </row>
    <row r="24">
      <c r="A24" s="32" t="inlineStr">
        <is>
          <t>Caterpie</t>
        </is>
      </c>
      <c r="B24" s="32" t="inlineStr">
        <is>
          <t>Wild</t>
        </is>
      </c>
      <c r="C24" s="32" t="inlineStr">
        <is>
          <t>Split 1</t>
        </is>
      </c>
      <c r="D24" s="32" t="inlineStr">
        <is>
          <t>Split 1</t>
        </is>
      </c>
      <c r="E24" s="32" t="inlineStr">
        <is>
          <t>MAP_VIRIDIAN_FOREST</t>
        </is>
      </c>
      <c r="F24" s="32" t="n">
        <v>9</v>
      </c>
      <c r="G24" s="32" t="inlineStr">
        <is>
          <t>Lv 7 -&gt; Metapod</t>
        </is>
      </c>
      <c r="H24" s="32" t="inlineStr">
        <is>
          <t>see Evolution Changes sheet</t>
        </is>
      </c>
    </row>
    <row r="25">
      <c r="A25" s="77" t="inlineStr">
        <is>
          <t>Charizard</t>
        </is>
      </c>
      <c r="B25" s="77" t="inlineStr">
        <is>
          <t>Wild</t>
        </is>
      </c>
      <c r="C25" s="77" t="inlineStr">
        <is>
          <t>Unassigned</t>
        </is>
      </c>
      <c r="D25" s="77" t="inlineStr">
        <is>
          <t>Unassigned</t>
        </is>
      </c>
      <c r="E25" s="77" t="n"/>
      <c r="F25" s="77" t="n">
        <v>5</v>
      </c>
      <c r="G25" s="77" t="n"/>
      <c r="H25" s="77" t="inlineStr">
        <is>
          <t>see Evolution Changes sheet</t>
        </is>
      </c>
    </row>
    <row r="26">
      <c r="A26" s="32" t="inlineStr">
        <is>
          <t>Charmander</t>
        </is>
      </c>
      <c r="B26" s="32" t="inlineStr">
        <is>
          <t>Wild</t>
        </is>
      </c>
      <c r="C26" s="32" t="inlineStr">
        <is>
          <t>Split 1</t>
        </is>
      </c>
      <c r="D26" s="32" t="inlineStr">
        <is>
          <t>Split 1, Unassigned</t>
        </is>
      </c>
      <c r="E26" s="32" t="inlineStr">
        <is>
          <t>MAP_OLDALE_TOWN</t>
        </is>
      </c>
      <c r="F26" s="32" t="n">
        <v>3</v>
      </c>
      <c r="G26" s="32" t="inlineStr">
        <is>
          <t>Lv 16 -&gt; Charmeleon</t>
        </is>
      </c>
      <c r="H26" s="32" t="inlineStr">
        <is>
          <t>see Evolution Changes sheet</t>
        </is>
      </c>
    </row>
    <row r="27">
      <c r="A27" s="77" t="inlineStr">
        <is>
          <t>Charmeleon</t>
        </is>
      </c>
      <c r="B27" s="77" t="inlineStr">
        <is>
          <t>Wild</t>
        </is>
      </c>
      <c r="C27" s="77" t="inlineStr">
        <is>
          <t>Unassigned</t>
        </is>
      </c>
      <c r="D27" s="77" t="inlineStr">
        <is>
          <t>Unassigned</t>
        </is>
      </c>
      <c r="E27" s="77" t="n"/>
      <c r="F27" s="77" t="n">
        <v>5</v>
      </c>
      <c r="G27" s="77" t="inlineStr">
        <is>
          <t>Lv 36 -&gt; Charizard</t>
        </is>
      </c>
      <c r="H27" s="77" t="inlineStr">
        <is>
          <t>see Evolution Changes sheet</t>
        </is>
      </c>
    </row>
    <row r="28">
      <c r="A28" s="32" t="inlineStr">
        <is>
          <t>Chikorita</t>
        </is>
      </c>
      <c r="B28" s="32" t="inlineStr">
        <is>
          <t>Gift, Trade, Wild</t>
        </is>
      </c>
      <c r="C28" s="32" t="inlineStr">
        <is>
          <t>Split 1</t>
        </is>
      </c>
      <c r="D28" s="32" t="inlineStr">
        <is>
          <t>Split 1, Split 2, Unassigned</t>
        </is>
      </c>
      <c r="E28" s="32" t="inlineStr">
        <is>
          <t>LittlerootTown_ProfessorBirchsLab, MAP_ROUTE104, StarterRoom</t>
        </is>
      </c>
      <c r="F28" s="32" t="n">
        <v>7</v>
      </c>
      <c r="G28" s="32" t="inlineStr">
        <is>
          <t>Lv 16 -&gt; Bayleef</t>
        </is>
      </c>
      <c r="H28" s="32" t="inlineStr">
        <is>
          <t>see Evolution Changes sheet</t>
        </is>
      </c>
    </row>
    <row r="29">
      <c r="A29" s="77" t="inlineStr">
        <is>
          <t>Chimecho</t>
        </is>
      </c>
      <c r="B29" s="77" t="inlineStr">
        <is>
          <t>Wild</t>
        </is>
      </c>
      <c r="C29" s="77" t="inlineStr">
        <is>
          <t>Split 7</t>
        </is>
      </c>
      <c r="D29" s="77" t="inlineStr">
        <is>
          <t>Split 7</t>
        </is>
      </c>
      <c r="E29" s="77" t="inlineStr">
        <is>
          <t>MAP_MT_PYRE_SUMMIT</t>
        </is>
      </c>
      <c r="F29" s="77" t="n">
        <v>28</v>
      </c>
      <c r="G29" s="77" t="n"/>
      <c r="H29" s="77" t="inlineStr">
        <is>
          <t>see Evolution Changes sheet</t>
        </is>
      </c>
    </row>
    <row r="30">
      <c r="A30" s="32" t="inlineStr">
        <is>
          <t>Chinchou</t>
        </is>
      </c>
      <c r="B30" s="32" t="inlineStr">
        <is>
          <t>Wild</t>
        </is>
      </c>
      <c r="C30" s="32" t="inlineStr">
        <is>
          <t>Split 1</t>
        </is>
      </c>
      <c r="D30" s="32" t="inlineStr">
        <is>
          <t>Split 1, Split 2, Unassigned</t>
        </is>
      </c>
      <c r="E30" s="32" t="inlineStr">
        <is>
          <t>MAP_ROUTE103, MAP_ROUTE104, MAP_UNDERWATER_ROUTE124, MAP_UNDERWATER_ROUTE126</t>
        </is>
      </c>
      <c r="F30" s="32" t="n">
        <v>3</v>
      </c>
      <c r="G30" s="32" t="inlineStr">
        <is>
          <t>Lv 27 -&gt; Lanturn</t>
        </is>
      </c>
      <c r="H30" s="32" t="inlineStr">
        <is>
          <t>see Evolution Changes sheet</t>
        </is>
      </c>
    </row>
    <row r="31">
      <c r="A31" s="77" t="inlineStr">
        <is>
          <t>Chingling</t>
        </is>
      </c>
      <c r="B31" s="77" t="inlineStr">
        <is>
          <t>Wild</t>
        </is>
      </c>
      <c r="C31" s="77" t="inlineStr">
        <is>
          <t>Split 2</t>
        </is>
      </c>
      <c r="D31" s="77" t="inlineStr">
        <is>
          <t>Split 2, Unassigned</t>
        </is>
      </c>
      <c r="E31" s="77" t="inlineStr">
        <is>
          <t>MAP_LOST_CAVE, MAP_ROUTE116</t>
        </is>
      </c>
      <c r="F31" s="77" t="n">
        <v>15</v>
      </c>
      <c r="G31" s="77" t="inlineStr">
        <is>
          <t>Lv 18 -&gt; Chimecho</t>
        </is>
      </c>
      <c r="H31" s="77" t="inlineStr">
        <is>
          <t>see Evolution Changes sheet</t>
        </is>
      </c>
    </row>
    <row r="32">
      <c r="A32" s="32" t="inlineStr">
        <is>
          <t>Clamperl</t>
        </is>
      </c>
      <c r="B32" s="32" t="inlineStr">
        <is>
          <t>Wild</t>
        </is>
      </c>
      <c r="C32" s="32" t="inlineStr">
        <is>
          <t>Split 1</t>
        </is>
      </c>
      <c r="D32" s="32" t="inlineStr">
        <is>
          <t>Split 1, Unassigned</t>
        </is>
      </c>
      <c r="E32" s="32" t="inlineStr">
        <is>
          <t>MAP_PETALBURG_COAST, MAP_UNDERWATER_ROUTE124, MAP_UNDERWATER_ROUTE126</t>
        </is>
      </c>
      <c r="F32" s="32" t="n">
        <v>20</v>
      </c>
      <c r="G32" s="32" t="inlineStr">
        <is>
          <t>Trade Item (Deep Sea Tooth) -&gt; Huntail; Trade Item (Deep Sea Scale) -&gt; Gorebyss; Item (Deep Sea Tooth) -&gt; Huntail; Item (Deep Sea Scale) -&gt; Gorebyss</t>
        </is>
      </c>
      <c r="H32" s="32" t="inlineStr">
        <is>
          <t>see Evolution Changes sheet</t>
        </is>
      </c>
    </row>
    <row r="33">
      <c r="A33" s="77" t="inlineStr">
        <is>
          <t>Clauncher</t>
        </is>
      </c>
      <c r="B33" s="77" t="inlineStr">
        <is>
          <t>Wild</t>
        </is>
      </c>
      <c r="C33" s="77" t="inlineStr">
        <is>
          <t>Split 1</t>
        </is>
      </c>
      <c r="D33" s="77" t="inlineStr">
        <is>
          <t>Split 1</t>
        </is>
      </c>
      <c r="E33" s="77" t="inlineStr">
        <is>
          <t>MAP_PETALBURG_COAST</t>
        </is>
      </c>
      <c r="F33" s="77" t="n">
        <v>10</v>
      </c>
      <c r="G33" s="77" t="inlineStr">
        <is>
          <t>Lv 37 -&gt; Clawitzer</t>
        </is>
      </c>
      <c r="H33" s="77" t="inlineStr">
        <is>
          <t>see Evolution Changes sheet</t>
        </is>
      </c>
    </row>
    <row r="34">
      <c r="A34" s="32" t="inlineStr">
        <is>
          <t>Clawitzer</t>
        </is>
      </c>
      <c r="B34" s="32" t="inlineStr">
        <is>
          <t>Wild</t>
        </is>
      </c>
      <c r="C34" s="32" t="inlineStr">
        <is>
          <t>Split 1</t>
        </is>
      </c>
      <c r="D34" s="32" t="inlineStr">
        <is>
          <t>Split 1</t>
        </is>
      </c>
      <c r="E34" s="32" t="inlineStr">
        <is>
          <t>MAP_PETALBURG_COAST</t>
        </is>
      </c>
      <c r="F34" s="32" t="n">
        <v>42</v>
      </c>
      <c r="G34" s="32" t="n"/>
      <c r="H34" s="32" t="inlineStr">
        <is>
          <t>see Evolution Changes sheet</t>
        </is>
      </c>
    </row>
    <row r="35">
      <c r="A35" s="77" t="inlineStr">
        <is>
          <t>Claydol</t>
        </is>
      </c>
      <c r="B35" s="77" t="inlineStr">
        <is>
          <t>Wild</t>
        </is>
      </c>
      <c r="C35" s="77" t="inlineStr">
        <is>
          <t>Unassigned</t>
        </is>
      </c>
      <c r="D35" s="77" t="inlineStr">
        <is>
          <t>Unassigned</t>
        </is>
      </c>
      <c r="E35" s="77" t="inlineStr">
        <is>
          <t>MAP_SKY_PILLAR_1F, MAP_SKY_PILLAR_3F, MAP_SKY_PILLAR_5F</t>
        </is>
      </c>
      <c r="F35" s="77" t="n">
        <v>36</v>
      </c>
      <c r="G35" s="77" t="n"/>
      <c r="H35" s="77" t="inlineStr">
        <is>
          <t>see Evolution Changes sheet</t>
        </is>
      </c>
    </row>
    <row r="36">
      <c r="A36" s="32" t="inlineStr">
        <is>
          <t>Cloyster</t>
        </is>
      </c>
      <c r="B36" s="32" t="inlineStr">
        <is>
          <t>Wild</t>
        </is>
      </c>
      <c r="C36" s="32" t="inlineStr">
        <is>
          <t>Split 1</t>
        </is>
      </c>
      <c r="D36" s="32" t="inlineStr">
        <is>
          <t>Split 1</t>
        </is>
      </c>
      <c r="E36" s="32" t="inlineStr">
        <is>
          <t>MAP_PETALBURG_COAST</t>
        </is>
      </c>
      <c r="F36" s="32" t="n">
        <v>42</v>
      </c>
      <c r="G36" s="32" t="n"/>
      <c r="H36" s="32" t="inlineStr">
        <is>
          <t>see Evolution Changes sheet</t>
        </is>
      </c>
    </row>
    <row r="37">
      <c r="A37" s="77" t="inlineStr">
        <is>
          <t>Combee</t>
        </is>
      </c>
      <c r="B37" s="77" t="inlineStr">
        <is>
          <t>Wild</t>
        </is>
      </c>
      <c r="C37" s="77" t="inlineStr">
        <is>
          <t>Split 2</t>
        </is>
      </c>
      <c r="D37" s="77" t="inlineStr">
        <is>
          <t>Split 2</t>
        </is>
      </c>
      <c r="E37" s="77" t="inlineStr">
        <is>
          <t>MAP_PETALBURG_WOODS</t>
        </is>
      </c>
      <c r="F37" s="77" t="n">
        <v>11</v>
      </c>
      <c r="G37" s="77" t="inlineStr">
        <is>
          <t>Level Female 21 -&gt; Vespiquen</t>
        </is>
      </c>
      <c r="H37" s="77" t="inlineStr">
        <is>
          <t>see Evolution Changes sheet</t>
        </is>
      </c>
    </row>
    <row r="38">
      <c r="A38" s="32" t="inlineStr">
        <is>
          <t>Corphish</t>
        </is>
      </c>
      <c r="B38" s="32" t="inlineStr">
        <is>
          <t>Wild</t>
        </is>
      </c>
      <c r="C38" s="32" t="inlineStr">
        <is>
          <t>Split 1</t>
        </is>
      </c>
      <c r="D38" s="32" t="inlineStr">
        <is>
          <t>Split 1, Split 4</t>
        </is>
      </c>
      <c r="E38" s="32" t="inlineStr">
        <is>
          <t>MAP_PETALBURG_CITY, MAP_ROUTE102, MAP_ROUTE117</t>
        </is>
      </c>
      <c r="F38" s="32" t="n">
        <v>20</v>
      </c>
      <c r="G38" s="32" t="inlineStr">
        <is>
          <t>Lv 30 -&gt; Crawdaunt</t>
        </is>
      </c>
      <c r="H38" s="32" t="inlineStr">
        <is>
          <t>see Evolution Changes sheet</t>
        </is>
      </c>
    </row>
    <row r="39">
      <c r="A39" s="77" t="inlineStr">
        <is>
          <t>Corsola</t>
        </is>
      </c>
      <c r="B39" s="77" t="inlineStr">
        <is>
          <t>Wild</t>
        </is>
      </c>
      <c r="C39" s="77" t="inlineStr">
        <is>
          <t>Split 8</t>
        </is>
      </c>
      <c r="D39" s="77" t="inlineStr">
        <is>
          <t>Split 8, Elite Four &amp; Champion</t>
        </is>
      </c>
      <c r="E39" s="77" t="inlineStr">
        <is>
          <t>MAP_EVER_GRANDE_CITY, MAP_ROUTE128</t>
        </is>
      </c>
      <c r="F39" s="77" t="n">
        <v>30</v>
      </c>
      <c r="G39" s="77" t="n"/>
      <c r="H39" s="77" t="inlineStr">
        <is>
          <t>see Evolution Changes sheet</t>
        </is>
      </c>
    </row>
    <row r="40">
      <c r="A40" s="32" t="inlineStr">
        <is>
          <t>Crawdaunt</t>
        </is>
      </c>
      <c r="B40" s="32" t="inlineStr">
        <is>
          <t>Wild</t>
        </is>
      </c>
      <c r="C40" s="32" t="inlineStr">
        <is>
          <t>Split 4</t>
        </is>
      </c>
      <c r="D40" s="32" t="inlineStr">
        <is>
          <t>Split 4</t>
        </is>
      </c>
      <c r="E40" s="32" t="inlineStr">
        <is>
          <t>MAP_ROUTE117</t>
        </is>
      </c>
      <c r="F40" s="32" t="n">
        <v>42</v>
      </c>
      <c r="G40" s="32" t="n"/>
      <c r="H40" s="32" t="inlineStr">
        <is>
          <t>see Evolution Changes sheet</t>
        </is>
      </c>
    </row>
    <row r="41">
      <c r="A41" s="77" t="inlineStr">
        <is>
          <t>Croagunk</t>
        </is>
      </c>
      <c r="B41" s="77" t="inlineStr">
        <is>
          <t>Wild</t>
        </is>
      </c>
      <c r="C41" s="77" t="inlineStr">
        <is>
          <t>Split 1</t>
        </is>
      </c>
      <c r="D41" s="77" t="inlineStr">
        <is>
          <t>Split 1</t>
        </is>
      </c>
      <c r="E41" s="77" t="inlineStr">
        <is>
          <t>MAP_PETALBURG_CITY</t>
        </is>
      </c>
      <c r="F41" s="77" t="n">
        <v>5</v>
      </c>
      <c r="G41" s="77" t="inlineStr">
        <is>
          <t>Lv 37 -&gt; Toxicroak</t>
        </is>
      </c>
      <c r="H41" s="77" t="inlineStr">
        <is>
          <t>see Evolution Changes sheet</t>
        </is>
      </c>
    </row>
    <row r="42">
      <c r="A42" s="32" t="inlineStr">
        <is>
          <t>Cyndaquil</t>
        </is>
      </c>
      <c r="B42" s="32" t="inlineStr">
        <is>
          <t>Gift, Trade</t>
        </is>
      </c>
      <c r="C42" s="32" t="inlineStr">
        <is>
          <t>Split 1</t>
        </is>
      </c>
      <c r="D42" s="32" t="inlineStr">
        <is>
          <t>Split 1, Unassigned</t>
        </is>
      </c>
      <c r="E42" s="32" t="inlineStr">
        <is>
          <t>LittlerootTown_ProfessorBirchsLab, StarterRoom</t>
        </is>
      </c>
      <c r="F42" s="32" t="n"/>
      <c r="G42" s="32" t="inlineStr">
        <is>
          <t>Lv 14 -&gt; Quilava</t>
        </is>
      </c>
      <c r="H42" s="32" t="inlineStr">
        <is>
          <t>see Evolution Changes sheet</t>
        </is>
      </c>
    </row>
    <row r="43">
      <c r="A43" s="77" t="inlineStr">
        <is>
          <t>Delibird</t>
        </is>
      </c>
      <c r="B43" s="77" t="inlineStr">
        <is>
          <t>Wild</t>
        </is>
      </c>
      <c r="C43" s="77" t="inlineStr">
        <is>
          <t>Split 1</t>
        </is>
      </c>
      <c r="D43" s="77" t="inlineStr">
        <is>
          <t>Split 1</t>
        </is>
      </c>
      <c r="E43" s="77" t="inlineStr">
        <is>
          <t>MAP_ROUTE101, MAP_ROUTE103</t>
        </is>
      </c>
      <c r="F43" s="77" t="n">
        <v>3</v>
      </c>
      <c r="G43" s="77" t="n"/>
      <c r="H43" s="77" t="inlineStr">
        <is>
          <t>see Evolution Changes sheet</t>
        </is>
      </c>
    </row>
    <row r="44">
      <c r="A44" s="32" t="inlineStr">
        <is>
          <t>Ditto</t>
        </is>
      </c>
      <c r="B44" s="32" t="inlineStr">
        <is>
          <t>Wild</t>
        </is>
      </c>
      <c r="C44" s="32" t="inlineStr">
        <is>
          <t>Postgame</t>
        </is>
      </c>
      <c r="D44" s="32" t="inlineStr">
        <is>
          <t>Postgame</t>
        </is>
      </c>
      <c r="E44" s="32" t="inlineStr">
        <is>
          <t>MAP_DESERT_UNDERPASS</t>
        </is>
      </c>
      <c r="F44" s="32" t="n">
        <v>38</v>
      </c>
      <c r="G44" s="32" t="n"/>
      <c r="H44" s="32" t="inlineStr">
        <is>
          <t>see Evolution Changes sheet</t>
        </is>
      </c>
    </row>
    <row r="45">
      <c r="A45" s="77" t="inlineStr">
        <is>
          <t>Dodrio</t>
        </is>
      </c>
      <c r="B45" s="77" t="inlineStr">
        <is>
          <t>Wild</t>
        </is>
      </c>
      <c r="C45" s="77" t="inlineStr">
        <is>
          <t>Postgame</t>
        </is>
      </c>
      <c r="D45" s="77" t="inlineStr">
        <is>
          <t>Postgame</t>
        </is>
      </c>
      <c r="E45" s="77" t="inlineStr">
        <is>
          <t>MAP_SAFARI_ZONE_NORTHWEST</t>
        </is>
      </c>
      <c r="F45" s="77" t="n">
        <v>29</v>
      </c>
      <c r="G45" s="77" t="n"/>
      <c r="H45" s="77" t="inlineStr">
        <is>
          <t>see Evolution Changes sheet</t>
        </is>
      </c>
    </row>
    <row r="46">
      <c r="A46" s="32" t="inlineStr">
        <is>
          <t>Doduo</t>
        </is>
      </c>
      <c r="B46" s="32" t="inlineStr">
        <is>
          <t>Wild</t>
        </is>
      </c>
      <c r="C46" s="32" t="inlineStr">
        <is>
          <t>Postgame</t>
        </is>
      </c>
      <c r="D46" s="32" t="inlineStr">
        <is>
          <t>Postgame</t>
        </is>
      </c>
      <c r="E46" s="32" t="inlineStr">
        <is>
          <t>MAP_SAFARI_ZONE_NORTHWEST, MAP_SAFARI_ZONE_SOUTH, MAP_SAFARI_ZONE_SOUTHWEST</t>
        </is>
      </c>
      <c r="F46" s="32" t="n">
        <v>25</v>
      </c>
      <c r="G46" s="32" t="inlineStr">
        <is>
          <t>Lv 31 -&gt; Dodrio</t>
        </is>
      </c>
      <c r="H46" s="32" t="inlineStr">
        <is>
          <t>see Evolution Changes sheet</t>
        </is>
      </c>
    </row>
    <row r="47">
      <c r="A47" s="77" t="inlineStr">
        <is>
          <t>Dragalge</t>
        </is>
      </c>
      <c r="B47" s="77" t="inlineStr">
        <is>
          <t>Wild</t>
        </is>
      </c>
      <c r="C47" s="77" t="inlineStr">
        <is>
          <t>Split 1</t>
        </is>
      </c>
      <c r="D47" s="77" t="inlineStr">
        <is>
          <t>Split 1</t>
        </is>
      </c>
      <c r="E47" s="77" t="inlineStr">
        <is>
          <t>MAP_PETALBURG_COAST</t>
        </is>
      </c>
      <c r="F47" s="77" t="n">
        <v>42</v>
      </c>
      <c r="G47" s="77" t="n"/>
      <c r="H47" s="77" t="inlineStr">
        <is>
          <t>see Evolution Changes sheet</t>
        </is>
      </c>
    </row>
    <row r="48">
      <c r="A48" s="32" t="inlineStr">
        <is>
          <t>Drilbur</t>
        </is>
      </c>
      <c r="B48" s="32" t="inlineStr">
        <is>
          <t>Wild</t>
        </is>
      </c>
      <c r="C48" s="32" t="inlineStr">
        <is>
          <t>Unassigned</t>
        </is>
      </c>
      <c r="D48" s="32" t="inlineStr">
        <is>
          <t>Unassigned</t>
        </is>
      </c>
      <c r="E48" s="32" t="inlineStr">
        <is>
          <t>MAP_LOST_CAVE</t>
        </is>
      </c>
      <c r="F48" s="32" t="n">
        <v>13</v>
      </c>
      <c r="G48" s="32" t="inlineStr">
        <is>
          <t>Lv 31 -&gt; Excadrill</t>
        </is>
      </c>
      <c r="H48" s="32" t="inlineStr">
        <is>
          <t>see Evolution Changes sheet</t>
        </is>
      </c>
    </row>
    <row r="49">
      <c r="A49" s="77" t="inlineStr">
        <is>
          <t>Dusclops</t>
        </is>
      </c>
      <c r="B49" s="77" t="inlineStr">
        <is>
          <t>Wild</t>
        </is>
      </c>
      <c r="C49" s="77" t="inlineStr">
        <is>
          <t>Unassigned</t>
        </is>
      </c>
      <c r="D49" s="77" t="inlineStr">
        <is>
          <t>Unassigned</t>
        </is>
      </c>
      <c r="E49" s="77" t="n"/>
      <c r="F49" s="77" t="n">
        <v>5</v>
      </c>
      <c r="G49" s="77" t="inlineStr">
        <is>
          <t>Trade Item (Reaper Cloth) -&gt; Dusknoir; Item (Reaper Cloth) -&gt; Dusknoir</t>
        </is>
      </c>
      <c r="H49" s="77" t="inlineStr">
        <is>
          <t>see Evolution Changes sheet</t>
        </is>
      </c>
    </row>
    <row r="50">
      <c r="A50" s="32" t="inlineStr">
        <is>
          <t>Duskull</t>
        </is>
      </c>
      <c r="B50" s="32" t="inlineStr">
        <is>
          <t>Wild</t>
        </is>
      </c>
      <c r="C50" s="32" t="inlineStr">
        <is>
          <t>Split 7</t>
        </is>
      </c>
      <c r="D50" s="32" t="inlineStr">
        <is>
          <t>Split 7</t>
        </is>
      </c>
      <c r="E50" s="32" t="inlineStr">
        <is>
          <t>MAP_MT_PYRE_4F, MAP_MT_PYRE_5F, MAP_MT_PYRE_6F, MAP_MT_PYRE_SUMMIT</t>
        </is>
      </c>
      <c r="F50" s="32" t="n">
        <v>25</v>
      </c>
      <c r="G50" s="32" t="inlineStr">
        <is>
          <t>Lv 37 -&gt; Dusclops</t>
        </is>
      </c>
      <c r="H50" s="32" t="inlineStr">
        <is>
          <t>see Evolution Changes sheet</t>
        </is>
      </c>
    </row>
    <row r="51">
      <c r="A51" s="77" t="inlineStr">
        <is>
          <t>Dustox</t>
        </is>
      </c>
      <c r="B51" s="77" t="inlineStr">
        <is>
          <t>Wild</t>
        </is>
      </c>
      <c r="C51" s="77" t="inlineStr">
        <is>
          <t>Split 2</t>
        </is>
      </c>
      <c r="D51" s="77" t="inlineStr">
        <is>
          <t>Split 2</t>
        </is>
      </c>
      <c r="E51" s="77" t="inlineStr">
        <is>
          <t>MAP_PETALBURG_WOODS</t>
        </is>
      </c>
      <c r="F51" s="77" t="n">
        <v>11</v>
      </c>
      <c r="G51" s="77" t="n"/>
      <c r="H51" s="77" t="inlineStr">
        <is>
          <t>see Evolution Changes sheet</t>
        </is>
      </c>
    </row>
    <row r="52">
      <c r="A52" s="32" t="inlineStr">
        <is>
          <t>Dwebble</t>
        </is>
      </c>
      <c r="B52" s="32" t="inlineStr">
        <is>
          <t>Gift</t>
        </is>
      </c>
      <c r="C52" s="32" t="inlineStr">
        <is>
          <t>Split 3</t>
        </is>
      </c>
      <c r="D52" s="32" t="inlineStr">
        <is>
          <t>Split 3</t>
        </is>
      </c>
      <c r="E52" s="32" t="inlineStr">
        <is>
          <t>GraniteShore</t>
        </is>
      </c>
      <c r="F52" s="32" t="n"/>
      <c r="G52" s="32" t="inlineStr">
        <is>
          <t>Lv 26 -&gt; Crustle</t>
        </is>
      </c>
      <c r="H52" s="32" t="inlineStr">
        <is>
          <t>see Evolution Changes sheet</t>
        </is>
      </c>
    </row>
    <row r="53">
      <c r="A53" s="77" t="inlineStr">
        <is>
          <t>Electrike</t>
        </is>
      </c>
      <c r="B53" s="77" t="inlineStr">
        <is>
          <t>Wild</t>
        </is>
      </c>
      <c r="C53" s="77" t="inlineStr">
        <is>
          <t>Split 2</t>
        </is>
      </c>
      <c r="D53" s="77" t="inlineStr">
        <is>
          <t>Split 2, Split 4, Split 6</t>
        </is>
      </c>
      <c r="E53" s="77" t="inlineStr">
        <is>
          <t>MAP_ROUTE110, MAP_ROUTE116, MAP_ROUTE118</t>
        </is>
      </c>
      <c r="F53" s="77" t="n">
        <v>12</v>
      </c>
      <c r="G53" s="77" t="inlineStr">
        <is>
          <t>Lv 26 -&gt; Manectric</t>
        </is>
      </c>
      <c r="H53" s="77" t="inlineStr">
        <is>
          <t>see Evolution Changes sheet</t>
        </is>
      </c>
    </row>
    <row r="54">
      <c r="A54" s="32" t="inlineStr">
        <is>
          <t>Electrode</t>
        </is>
      </c>
      <c r="B54" s="32" t="inlineStr">
        <is>
          <t>Wild</t>
        </is>
      </c>
      <c r="C54" s="32" t="inlineStr">
        <is>
          <t>Split 4</t>
        </is>
      </c>
      <c r="D54" s="32" t="inlineStr">
        <is>
          <t>Split 4, Unassigned</t>
        </is>
      </c>
      <c r="E54" s="32" t="inlineStr">
        <is>
          <t>MAP_NEW_MAUVILLE_INSIDE</t>
        </is>
      </c>
      <c r="F54" s="32" t="n">
        <v>5</v>
      </c>
      <c r="G54" s="32" t="n"/>
      <c r="H54" s="32" t="inlineStr">
        <is>
          <t>see Evolution Changes sheet</t>
        </is>
      </c>
    </row>
    <row r="55">
      <c r="A55" s="77" t="inlineStr">
        <is>
          <t>Elgyem</t>
        </is>
      </c>
      <c r="B55" s="77" t="inlineStr">
        <is>
          <t>Wild</t>
        </is>
      </c>
      <c r="C55" s="77" t="inlineStr">
        <is>
          <t>Unassigned</t>
        </is>
      </c>
      <c r="D55" s="77" t="inlineStr">
        <is>
          <t>Unassigned</t>
        </is>
      </c>
      <c r="E55" s="77" t="inlineStr">
        <is>
          <t>MAP_LOST_CAVE</t>
        </is>
      </c>
      <c r="F55" s="77" t="n">
        <v>15</v>
      </c>
      <c r="G55" s="77" t="inlineStr">
        <is>
          <t>Lv 42 -&gt; Beheeyem</t>
        </is>
      </c>
      <c r="H55" s="77" t="inlineStr">
        <is>
          <t>see Evolution Changes sheet</t>
        </is>
      </c>
    </row>
    <row r="56">
      <c r="A56" s="32" t="inlineStr">
        <is>
          <t>Espurr</t>
        </is>
      </c>
      <c r="B56" s="32" t="inlineStr">
        <is>
          <t>Wild</t>
        </is>
      </c>
      <c r="C56" s="32" t="inlineStr">
        <is>
          <t>Unassigned</t>
        </is>
      </c>
      <c r="D56" s="32" t="inlineStr">
        <is>
          <t>Unassigned</t>
        </is>
      </c>
      <c r="E56" s="32" t="inlineStr">
        <is>
          <t>MAP_TRAINER_GROVE</t>
        </is>
      </c>
      <c r="F56" s="32" t="n">
        <v>9</v>
      </c>
      <c r="G56" s="32" t="inlineStr">
        <is>
          <t>Level Male 25 -&gt; Meowstic M; Level Female 25 -&gt; Meowstic F</t>
        </is>
      </c>
      <c r="H56" s="32" t="inlineStr">
        <is>
          <t>see Evolution Changes sheet</t>
        </is>
      </c>
    </row>
    <row r="57">
      <c r="A57" s="77" t="inlineStr">
        <is>
          <t>Exeggcute</t>
        </is>
      </c>
      <c r="B57" s="77" t="inlineStr">
        <is>
          <t>Wild</t>
        </is>
      </c>
      <c r="C57" s="77" t="inlineStr">
        <is>
          <t>Split 2</t>
        </is>
      </c>
      <c r="D57" s="77" t="inlineStr">
        <is>
          <t>Split 2</t>
        </is>
      </c>
      <c r="E57" s="77" t="inlineStr">
        <is>
          <t>MAP_RUSTBORO_CITY</t>
        </is>
      </c>
      <c r="F57" s="77" t="n">
        <v>12</v>
      </c>
      <c r="G57" s="77" t="inlineStr">
        <is>
          <t>Item (Leaf Stone) -&gt; Exeggutor; None -&gt; Exeggutor Alola</t>
        </is>
      </c>
      <c r="H57" s="77" t="inlineStr">
        <is>
          <t>see Evolution Changes sheet</t>
        </is>
      </c>
    </row>
    <row r="58">
      <c r="A58" s="32" t="inlineStr">
        <is>
          <t>Feebas</t>
        </is>
      </c>
      <c r="B58" s="32" t="inlineStr">
        <is>
          <t>Wild</t>
        </is>
      </c>
      <c r="C58" s="32" t="inlineStr">
        <is>
          <t>Split 4</t>
        </is>
      </c>
      <c r="D58" s="32" t="inlineStr">
        <is>
          <t>Split 4</t>
        </is>
      </c>
      <c r="E58" s="32" t="inlineStr">
        <is>
          <t>MAP_ROUTE117</t>
        </is>
      </c>
      <c r="F58" s="32" t="n">
        <v>42</v>
      </c>
      <c r="G58" s="32" t="inlineStr">
        <is>
          <t>Beauty 170 -&gt; Milotic; Trade Item (Prism Scale) -&gt; Milotic; Item (Prism Scale) -&gt; Milotic</t>
        </is>
      </c>
      <c r="H58" s="32" t="inlineStr">
        <is>
          <t>see Evolution Changes sheet</t>
        </is>
      </c>
    </row>
    <row r="59">
      <c r="A59" s="77" t="inlineStr">
        <is>
          <t>Ferroseed</t>
        </is>
      </c>
      <c r="B59" s="77" t="inlineStr">
        <is>
          <t>Wild</t>
        </is>
      </c>
      <c r="C59" s="77" t="inlineStr">
        <is>
          <t>Split 2</t>
        </is>
      </c>
      <c r="D59" s="77" t="inlineStr">
        <is>
          <t>Split 2, Unassigned</t>
        </is>
      </c>
      <c r="E59" s="77" t="inlineStr">
        <is>
          <t>MAP_LOST_CAVE, MAP_RUSTBORO_CITY</t>
        </is>
      </c>
      <c r="F59" s="77" t="n">
        <v>12</v>
      </c>
      <c r="G59" s="77" t="inlineStr">
        <is>
          <t>Lv 40 -&gt; Ferrothorn</t>
        </is>
      </c>
      <c r="H59" s="77" t="inlineStr">
        <is>
          <t>see Evolution Changes sheet</t>
        </is>
      </c>
    </row>
    <row r="60">
      <c r="A60" s="32" t="inlineStr">
        <is>
          <t>Fletchling</t>
        </is>
      </c>
      <c r="B60" s="32" t="inlineStr">
        <is>
          <t>Wild</t>
        </is>
      </c>
      <c r="C60" s="32" t="inlineStr">
        <is>
          <t>Split 1</t>
        </is>
      </c>
      <c r="D60" s="32" t="inlineStr">
        <is>
          <t>Split 1</t>
        </is>
      </c>
      <c r="E60" s="32" t="inlineStr">
        <is>
          <t>MAP_ROUTE101, MAP_ROUTE103</t>
        </is>
      </c>
      <c r="F60" s="32" t="n">
        <v>4</v>
      </c>
      <c r="G60" s="32" t="inlineStr">
        <is>
          <t>Lv 17 -&gt; Fletchinder</t>
        </is>
      </c>
      <c r="H60" s="32" t="inlineStr">
        <is>
          <t>see Evolution Changes sheet</t>
        </is>
      </c>
    </row>
    <row r="61">
      <c r="A61" s="77" t="inlineStr">
        <is>
          <t>Foongus</t>
        </is>
      </c>
      <c r="B61" s="77" t="inlineStr">
        <is>
          <t>Wild</t>
        </is>
      </c>
      <c r="C61" s="77" t="inlineStr">
        <is>
          <t>Split 2</t>
        </is>
      </c>
      <c r="D61" s="77" t="inlineStr">
        <is>
          <t>Split 2</t>
        </is>
      </c>
      <c r="E61" s="77" t="inlineStr">
        <is>
          <t>MAP_PETALBURG_WOODS, MAP_RUSTBORO_CITY</t>
        </is>
      </c>
      <c r="F61" s="77" t="n">
        <v>12</v>
      </c>
      <c r="G61" s="77" t="inlineStr">
        <is>
          <t>Lv 39 -&gt; Amoonguss</t>
        </is>
      </c>
      <c r="H61" s="77" t="inlineStr">
        <is>
          <t>see Evolution Changes sheet</t>
        </is>
      </c>
    </row>
    <row r="62">
      <c r="A62" s="32" t="inlineStr">
        <is>
          <t>Froakie</t>
        </is>
      </c>
      <c r="B62" s="32" t="inlineStr">
        <is>
          <t>Wild</t>
        </is>
      </c>
      <c r="C62" s="32" t="inlineStr">
        <is>
          <t>Split 1</t>
        </is>
      </c>
      <c r="D62" s="32" t="inlineStr">
        <is>
          <t>Split 1</t>
        </is>
      </c>
      <c r="E62" s="32" t="inlineStr">
        <is>
          <t>MAP_PETALBURG_CITY</t>
        </is>
      </c>
      <c r="F62" s="32" t="n">
        <v>6</v>
      </c>
      <c r="G62" s="32" t="inlineStr">
        <is>
          <t>Lv 16 -&gt; Frogadier</t>
        </is>
      </c>
      <c r="H62" s="32" t="inlineStr">
        <is>
          <t>see Evolution Changes sheet</t>
        </is>
      </c>
    </row>
    <row r="63">
      <c r="A63" s="77" t="inlineStr">
        <is>
          <t>Geodude</t>
        </is>
      </c>
      <c r="B63" s="77" t="inlineStr">
        <is>
          <t>Trade, Wild</t>
        </is>
      </c>
      <c r="C63" s="77" t="inlineStr">
        <is>
          <t>Split 1</t>
        </is>
      </c>
      <c r="D63" s="77" t="inlineStr">
        <is>
          <t>Split 1, Split 3, Split 5, Elite Four &amp; Champion, Postgame</t>
        </is>
      </c>
      <c r="E63" s="77" t="inlineStr">
        <is>
          <t>MAP_GRANITE_CAVE_1F, MAP_GRANITE_CAVE_B1F, MAP_GRANITE_CAVE_B2F, MAP_GRANITE_CAVE_STEVENS_ROOM, MAP_MAGMA_HIDEOUT_1F, MAP_MAGMA_HIDEOUT_2F_1R, MAP_MAGMA_HIDEOUT_2F_2R, MAP_MAGMA_HIDEOUT_2F_3R, MAP_MAGMA_HIDEOUT_3F_1R, MAP_MAGMA_HIDEOUT_3F_2R, MAP_MAG</t>
        </is>
      </c>
      <c r="F63" s="77" t="n">
        <v>5</v>
      </c>
      <c r="G63" s="77" t="inlineStr">
        <is>
          <t>Lv 25 -&gt; Graveler</t>
        </is>
      </c>
      <c r="H63" s="77" t="inlineStr">
        <is>
          <t>see Evolution Changes sheet</t>
        </is>
      </c>
    </row>
    <row r="64">
      <c r="A64" s="32" t="inlineStr">
        <is>
          <t>Girafarig</t>
        </is>
      </c>
      <c r="B64" s="32" t="inlineStr">
        <is>
          <t>Wild</t>
        </is>
      </c>
      <c r="C64" s="32" t="inlineStr">
        <is>
          <t>Postgame</t>
        </is>
      </c>
      <c r="D64" s="32" t="inlineStr">
        <is>
          <t>Postgame</t>
        </is>
      </c>
      <c r="E64" s="32" t="inlineStr">
        <is>
          <t>MAP_SAFARI_ZONE_SOUTH, MAP_SAFARI_ZONE_SOUTHWEST</t>
        </is>
      </c>
      <c r="F64" s="32" t="n">
        <v>25</v>
      </c>
      <c r="G64" s="32" t="inlineStr">
        <is>
          <t>Move MOVE_TWIN_BEAM -&gt; Farigiraf</t>
        </is>
      </c>
      <c r="H64" s="32" t="inlineStr">
        <is>
          <t>see Evolution Changes sheet</t>
        </is>
      </c>
    </row>
    <row r="65">
      <c r="A65" s="77" t="inlineStr">
        <is>
          <t>Glameow</t>
        </is>
      </c>
      <c r="B65" s="77" t="inlineStr">
        <is>
          <t>Wild</t>
        </is>
      </c>
      <c r="C65" s="77" t="inlineStr">
        <is>
          <t>Split 1</t>
        </is>
      </c>
      <c r="D65" s="77" t="inlineStr">
        <is>
          <t>Split 1</t>
        </is>
      </c>
      <c r="E65" s="77" t="inlineStr">
        <is>
          <t>MAP_ROUTE102</t>
        </is>
      </c>
      <c r="F65" s="77" t="n">
        <v>4</v>
      </c>
      <c r="G65" s="77" t="inlineStr">
        <is>
          <t>Lv 38 -&gt; Purugly</t>
        </is>
      </c>
      <c r="H65" s="77" t="inlineStr">
        <is>
          <t>see Evolution Changes sheet</t>
        </is>
      </c>
    </row>
    <row r="66">
      <c r="A66" s="32" t="inlineStr">
        <is>
          <t>Gligar</t>
        </is>
      </c>
      <c r="B66" s="32" t="inlineStr">
        <is>
          <t>Wild</t>
        </is>
      </c>
      <c r="C66" s="32" t="inlineStr">
        <is>
          <t>Split 1</t>
        </is>
      </c>
      <c r="D66" s="32" t="inlineStr">
        <is>
          <t>Split 1, Postgame</t>
        </is>
      </c>
      <c r="E66" s="32" t="inlineStr">
        <is>
          <t>MAP_PETALBURG_COAST, MAP_SAFARI_ZONE_SOUTHEAST</t>
        </is>
      </c>
      <c r="F66" s="32" t="n">
        <v>7</v>
      </c>
      <c r="G66" s="32" t="inlineStr">
        <is>
          <t>Item Hold Night (Razor Fang) -&gt; Gliscor; Item Night (Razor Fang) -&gt; Gliscor</t>
        </is>
      </c>
      <c r="H66" s="32" t="inlineStr">
        <is>
          <t>see Evolution Changes sheet</t>
        </is>
      </c>
    </row>
    <row r="67">
      <c r="A67" s="77" t="inlineStr">
        <is>
          <t>Gloom</t>
        </is>
      </c>
      <c r="B67" s="77" t="inlineStr">
        <is>
          <t>Wild</t>
        </is>
      </c>
      <c r="C67" s="77" t="inlineStr">
        <is>
          <t>Split 7</t>
        </is>
      </c>
      <c r="D67" s="77" t="inlineStr">
        <is>
          <t>Split 7, Postgame</t>
        </is>
      </c>
      <c r="E67" s="77" t="inlineStr">
        <is>
          <t>MAP_ROUTE121, MAP_ROUTE123, MAP_SAFARI_ZONE_NORTH, MAP_SAFARI_ZONE_NORTHWEST, MAP_SAFARI_ZONE_SOUTH, MAP_SAFARI_ZONE_SOUTHWEST</t>
        </is>
      </c>
      <c r="F67" s="77" t="n">
        <v>25</v>
      </c>
      <c r="G67" s="77" t="inlineStr">
        <is>
          <t>Item (Leaf Stone) -&gt; Vileplume; Item (Sun Stone) -&gt; Bellossom</t>
        </is>
      </c>
      <c r="H67" s="77" t="inlineStr">
        <is>
          <t>see Evolution Changes sheet</t>
        </is>
      </c>
    </row>
    <row r="68">
      <c r="A68" s="32" t="inlineStr">
        <is>
          <t>Golbat</t>
        </is>
      </c>
      <c r="B68" s="32" t="inlineStr">
        <is>
          <t>Wild</t>
        </is>
      </c>
      <c r="C68" s="32" t="inlineStr">
        <is>
          <t>Split 7</t>
        </is>
      </c>
      <c r="D68" s="32" t="inlineStr">
        <is>
          <t>Split 7, Split 8, Elite Four &amp; Champion, Unassigned</t>
        </is>
      </c>
      <c r="E68" s="32" t="inlineStr">
        <is>
          <t>MAP_CAVE_OF_ORIGIN_1F, MAP_CAVE_OF_ORIGIN_ENTRANCE, MAP_CAVE_OF_ORIGIN_UNUSED_RUBY_SAPPHIRE_MAP1, MAP_CAVE_OF_ORIGIN_UNUSED_RUBY_SAPPHIRE_MAP2, MAP_CAVE_OF_ORIGIN_UNUSED_RUBY_SAPPHIRE_MAP3, MAP_METEOR_FALLS_1F_2R, MAP_METEOR_FALLS_B1F_1R, MAP_METEOR_</t>
        </is>
      </c>
      <c r="F68" s="32" t="n">
        <v>25</v>
      </c>
      <c r="G68" s="32" t="inlineStr">
        <is>
          <t>Lv 48 -&gt; Crobat</t>
        </is>
      </c>
      <c r="H68" s="32" t="inlineStr">
        <is>
          <t>see Evolution Changes sheet</t>
        </is>
      </c>
    </row>
    <row r="69">
      <c r="A69" s="77" t="inlineStr">
        <is>
          <t>Goldeen</t>
        </is>
      </c>
      <c r="B69" s="77" t="inlineStr">
        <is>
          <t>Wild</t>
        </is>
      </c>
      <c r="C69" s="77" t="inlineStr">
        <is>
          <t>Split 1</t>
        </is>
      </c>
      <c r="D69" s="77" t="inlineStr">
        <is>
          <t>Split 1, Split 4, Split 5, Split 7, Elite Four &amp; Champion, Unassigned, Postgame</t>
        </is>
      </c>
      <c r="E69" s="77" t="inlineStr">
        <is>
          <t>MAP_METEOR_FALLS_1F_1R, MAP_METEOR_FALLS_1F_2R, MAP_METEOR_FALLS_B1F_1R, MAP_METEOR_FALLS_B1F_2R, MAP_PETALBURG_CITY, MAP_ROUTE102, MAP_ROUTE111, MAP_ROUTE114, MAP_ROUTE117, MAP_ROUTE120, MAP_SAFARI_ZONE_NORTHWEST, MAP_SAFARI_ZONE_SOUTHEAST, MAP_SAFA</t>
        </is>
      </c>
      <c r="F69" s="77" t="n">
        <v>4</v>
      </c>
      <c r="G69" s="77" t="inlineStr">
        <is>
          <t>Lv 33 -&gt; Seaking</t>
        </is>
      </c>
      <c r="H69" s="77" t="inlineStr">
        <is>
          <t>see Evolution Changes sheet</t>
        </is>
      </c>
    </row>
    <row r="70">
      <c r="A70" s="32" t="inlineStr">
        <is>
          <t>Golduck</t>
        </is>
      </c>
      <c r="B70" s="32" t="inlineStr">
        <is>
          <t>Wild</t>
        </is>
      </c>
      <c r="C70" s="32" t="inlineStr">
        <is>
          <t>Postgame</t>
        </is>
      </c>
      <c r="D70" s="32" t="inlineStr">
        <is>
          <t>Postgame</t>
        </is>
      </c>
      <c r="E70" s="32" t="inlineStr">
        <is>
          <t>MAP_SAFARI_ZONE_NORTHWEST</t>
        </is>
      </c>
      <c r="F70" s="32" t="n">
        <v>25</v>
      </c>
      <c r="G70" s="32" t="n"/>
      <c r="H70" s="32" t="inlineStr">
        <is>
          <t>see Evolution Changes sheet</t>
        </is>
      </c>
    </row>
    <row r="71">
      <c r="A71" s="77" t="inlineStr">
        <is>
          <t>Graveler</t>
        </is>
      </c>
      <c r="B71" s="77" t="inlineStr">
        <is>
          <t>Wild</t>
        </is>
      </c>
      <c r="C71" s="77" t="inlineStr">
        <is>
          <t>Split 5</t>
        </is>
      </c>
      <c r="D71" s="77" t="inlineStr">
        <is>
          <t>Split 5, Elite Four &amp; Champion</t>
        </is>
      </c>
      <c r="E71" s="77" t="inlineStr">
        <is>
          <t>MAP_MAGMA_HIDEOUT_1F, MAP_MAGMA_HIDEOUT_2F_1R, MAP_MAGMA_HIDEOUT_2F_2R, MAP_MAGMA_HIDEOUT_2F_3R, MAP_MAGMA_HIDEOUT_3F_1R, MAP_MAGMA_HIDEOUT_3F_2R, MAP_MAGMA_HIDEOUT_3F_3R, MAP_MAGMA_HIDEOUT_4F, MAP_VICTORY_ROAD_B1F</t>
        </is>
      </c>
      <c r="F71" s="77" t="n">
        <v>30</v>
      </c>
      <c r="G71" s="77" t="inlineStr">
        <is>
          <t>Trade -&gt; Golem; Item (Linking Cord) -&gt; Golem</t>
        </is>
      </c>
      <c r="H71" s="77" t="inlineStr">
        <is>
          <t>see Evolution Changes sheet</t>
        </is>
      </c>
    </row>
    <row r="72">
      <c r="A72" s="32" t="inlineStr">
        <is>
          <t>Grimer</t>
        </is>
      </c>
      <c r="B72" s="32" t="inlineStr">
        <is>
          <t>Wild</t>
        </is>
      </c>
      <c r="C72" s="32" t="inlineStr">
        <is>
          <t>Split 1</t>
        </is>
      </c>
      <c r="D72" s="32" t="inlineStr">
        <is>
          <t>Split 1, Split 5</t>
        </is>
      </c>
      <c r="E72" s="32" t="inlineStr">
        <is>
          <t>MAP_FIERY_PATH, MAP_OLDALE_TOWN</t>
        </is>
      </c>
      <c r="F72" s="32" t="n">
        <v>3</v>
      </c>
      <c r="G72" s="32" t="inlineStr">
        <is>
          <t>Lv 38 -&gt; Muk</t>
        </is>
      </c>
      <c r="H72" s="32" t="inlineStr">
        <is>
          <t>see Evolution Changes sheet</t>
        </is>
      </c>
    </row>
    <row r="73">
      <c r="A73" s="77" t="inlineStr">
        <is>
          <t>Growlithe</t>
        </is>
      </c>
      <c r="B73" s="77" t="inlineStr">
        <is>
          <t>Wild</t>
        </is>
      </c>
      <c r="C73" s="77" t="inlineStr">
        <is>
          <t>Split 1</t>
        </is>
      </c>
      <c r="D73" s="77" t="inlineStr">
        <is>
          <t>Split 1</t>
        </is>
      </c>
      <c r="E73" s="77" t="inlineStr">
        <is>
          <t>MAP_OLDALE_TOWN</t>
        </is>
      </c>
      <c r="F73" s="77" t="n">
        <v>4</v>
      </c>
      <c r="G73" s="77" t="inlineStr">
        <is>
          <t>Item (Fire Stone) -&gt; Arcanine</t>
        </is>
      </c>
      <c r="H73" s="77" t="inlineStr">
        <is>
          <t>see Evolution Changes sheet</t>
        </is>
      </c>
    </row>
    <row r="74">
      <c r="A74" s="32" t="inlineStr">
        <is>
          <t>Gulpin</t>
        </is>
      </c>
      <c r="B74" s="32" t="inlineStr">
        <is>
          <t>Wild</t>
        </is>
      </c>
      <c r="C74" s="32" t="inlineStr">
        <is>
          <t>Split 4</t>
        </is>
      </c>
      <c r="D74" s="32" t="inlineStr">
        <is>
          <t>Split 4</t>
        </is>
      </c>
      <c r="E74" s="32" t="inlineStr">
        <is>
          <t>MAP_ROUTE110</t>
        </is>
      </c>
      <c r="F74" s="32" t="n">
        <v>12</v>
      </c>
      <c r="G74" s="32" t="inlineStr">
        <is>
          <t>Lv 26 -&gt; Swalot</t>
        </is>
      </c>
      <c r="H74" s="32" t="inlineStr">
        <is>
          <t>see Evolution Changes sheet</t>
        </is>
      </c>
    </row>
    <row r="75">
      <c r="A75" s="77" t="inlineStr">
        <is>
          <t>Gyarados</t>
        </is>
      </c>
      <c r="B75" s="77" t="inlineStr">
        <is>
          <t>Wild</t>
        </is>
      </c>
      <c r="C75" s="77" t="inlineStr">
        <is>
          <t>Split 8</t>
        </is>
      </c>
      <c r="D75" s="77" t="inlineStr">
        <is>
          <t>Split 8</t>
        </is>
      </c>
      <c r="E75" s="77" t="inlineStr">
        <is>
          <t>MAP_SOOTOPOLIS_CITY</t>
        </is>
      </c>
      <c r="F75" s="77" t="n">
        <v>5</v>
      </c>
      <c r="G75" s="77" t="n"/>
      <c r="H75" s="77" t="inlineStr">
        <is>
          <t>see Evolution Changes sheet</t>
        </is>
      </c>
    </row>
    <row r="76">
      <c r="A76" s="32" t="inlineStr">
        <is>
          <t>Hariyama</t>
        </is>
      </c>
      <c r="B76" s="32" t="inlineStr">
        <is>
          <t>Wild</t>
        </is>
      </c>
      <c r="C76" s="32" t="inlineStr">
        <is>
          <t>Elite Four &amp; Champion</t>
        </is>
      </c>
      <c r="D76" s="32" t="inlineStr">
        <is>
          <t>Elite Four &amp; Champion</t>
        </is>
      </c>
      <c r="E76" s="32" t="inlineStr">
        <is>
          <t>MAP_VICTORY_ROAD_1F, MAP_VICTORY_ROAD_B1F</t>
        </is>
      </c>
      <c r="F76" s="32" t="n">
        <v>38</v>
      </c>
      <c r="G76" s="32" t="n"/>
      <c r="H76" s="32" t="inlineStr">
        <is>
          <t>see Evolution Changes sheet</t>
        </is>
      </c>
    </row>
    <row r="77">
      <c r="A77" s="77" t="inlineStr">
        <is>
          <t>Helioptile</t>
        </is>
      </c>
      <c r="B77" s="77" t="inlineStr">
        <is>
          <t>Wild</t>
        </is>
      </c>
      <c r="C77" s="77" t="inlineStr">
        <is>
          <t>Split 1</t>
        </is>
      </c>
      <c r="D77" s="77" t="inlineStr">
        <is>
          <t>Split 1</t>
        </is>
      </c>
      <c r="E77" s="77" t="inlineStr">
        <is>
          <t>MAP_PETALBURG_COAST</t>
        </is>
      </c>
      <c r="F77" s="77" t="n">
        <v>7</v>
      </c>
      <c r="G77" s="77" t="inlineStr">
        <is>
          <t>Item (Sun Stone) -&gt; Heliolisk</t>
        </is>
      </c>
      <c r="H77" s="77" t="inlineStr">
        <is>
          <t>see Evolution Changes sheet</t>
        </is>
      </c>
    </row>
    <row r="78">
      <c r="A78" s="32" t="inlineStr">
        <is>
          <t>Heracross</t>
        </is>
      </c>
      <c r="B78" s="32" t="inlineStr">
        <is>
          <t>Wild</t>
        </is>
      </c>
      <c r="C78" s="32" t="inlineStr">
        <is>
          <t>Postgame</t>
        </is>
      </c>
      <c r="D78" s="32" t="inlineStr">
        <is>
          <t>Postgame</t>
        </is>
      </c>
      <c r="E78" s="32" t="inlineStr">
        <is>
          <t>MAP_SAFARI_ZONE_NORTH</t>
        </is>
      </c>
      <c r="F78" s="32" t="n">
        <v>27</v>
      </c>
      <c r="G78" s="32" t="n"/>
      <c r="H78" s="32" t="inlineStr">
        <is>
          <t>see Evolution Changes sheet</t>
        </is>
      </c>
    </row>
    <row r="79">
      <c r="A79" s="77" t="inlineStr">
        <is>
          <t>Hoothoot</t>
        </is>
      </c>
      <c r="B79" s="77" t="inlineStr">
        <is>
          <t>Wild</t>
        </is>
      </c>
      <c r="C79" s="77" t="inlineStr">
        <is>
          <t>Postgame</t>
        </is>
      </c>
      <c r="D79" s="77" t="inlineStr">
        <is>
          <t>Postgame</t>
        </is>
      </c>
      <c r="E79" s="77" t="inlineStr">
        <is>
          <t>MAP_SAFARI_ZONE_NORTHEAST, MAP_SAFARI_ZONE_SOUTHEAST</t>
        </is>
      </c>
      <c r="F79" s="77" t="n">
        <v>35</v>
      </c>
      <c r="G79" s="77" t="inlineStr">
        <is>
          <t>Lv 20 -&gt; Noctowl</t>
        </is>
      </c>
      <c r="H79" s="77" t="inlineStr">
        <is>
          <t>see Evolution Changes sheet</t>
        </is>
      </c>
    </row>
    <row r="80">
      <c r="A80" s="32" t="inlineStr">
        <is>
          <t>Horsea</t>
        </is>
      </c>
      <c r="B80" s="32" t="inlineStr">
        <is>
          <t>Trade, Wild</t>
        </is>
      </c>
      <c r="C80" s="32" t="inlineStr">
        <is>
          <t>Unassigned</t>
        </is>
      </c>
      <c r="D80" s="32" t="inlineStr">
        <is>
          <t>Unassigned</t>
        </is>
      </c>
      <c r="E80" s="32" t="inlineStr">
        <is>
          <t>MAP_ROUTE115, MAP_ROUTE132, MAP_ROUTE133, MAP_ROUTE134, PacifidlogTown_House3</t>
        </is>
      </c>
      <c r="F80" s="32" t="n">
        <v>15</v>
      </c>
      <c r="G80" s="32" t="inlineStr">
        <is>
          <t>Lv 32 -&gt; Seadra</t>
        </is>
      </c>
      <c r="H80" s="32" t="inlineStr">
        <is>
          <t>see Evolution Changes sheet</t>
        </is>
      </c>
    </row>
    <row r="81">
      <c r="A81" s="77" t="inlineStr">
        <is>
          <t>Houndour</t>
        </is>
      </c>
      <c r="B81" s="77" t="inlineStr">
        <is>
          <t>Wild</t>
        </is>
      </c>
      <c r="C81" s="77" t="inlineStr">
        <is>
          <t>Postgame</t>
        </is>
      </c>
      <c r="D81" s="77" t="inlineStr">
        <is>
          <t>Postgame</t>
        </is>
      </c>
      <c r="E81" s="77" t="inlineStr">
        <is>
          <t>MAP_ALTERING_CAVE, MAP_SAFARI_ZONE_NORTHEAST</t>
        </is>
      </c>
      <c r="F81" s="77" t="n">
        <v>12</v>
      </c>
      <c r="G81" s="77" t="inlineStr">
        <is>
          <t>Lv 24 -&gt; Houndoom</t>
        </is>
      </c>
      <c r="H81" s="77" t="inlineStr">
        <is>
          <t>see Evolution Changes sheet</t>
        </is>
      </c>
    </row>
    <row r="82">
      <c r="A82" s="32" t="inlineStr">
        <is>
          <t>Igglybuff</t>
        </is>
      </c>
      <c r="B82" s="32" t="inlineStr">
        <is>
          <t>Wild</t>
        </is>
      </c>
      <c r="C82" s="32" t="inlineStr">
        <is>
          <t>Split 1</t>
        </is>
      </c>
      <c r="D82" s="32" t="inlineStr">
        <is>
          <t>Split 1</t>
        </is>
      </c>
      <c r="E82" s="32" t="inlineStr">
        <is>
          <t>MAP_ROUTE102</t>
        </is>
      </c>
      <c r="F82" s="32" t="n">
        <v>4</v>
      </c>
      <c r="G82" s="32" t="inlineStr">
        <is>
          <t>Lv 15 -&gt; Jigglypuff</t>
        </is>
      </c>
      <c r="H82" s="32" t="inlineStr">
        <is>
          <t>see Evolution Changes sheet</t>
        </is>
      </c>
    </row>
    <row r="83">
      <c r="A83" s="77" t="inlineStr">
        <is>
          <t>Illumise</t>
        </is>
      </c>
      <c r="B83" s="77" t="inlineStr">
        <is>
          <t>Wild</t>
        </is>
      </c>
      <c r="C83" s="77" t="inlineStr">
        <is>
          <t>Split 4</t>
        </is>
      </c>
      <c r="D83" s="77" t="inlineStr">
        <is>
          <t>Split 4</t>
        </is>
      </c>
      <c r="E83" s="77" t="inlineStr">
        <is>
          <t>MAP_ROUTE117</t>
        </is>
      </c>
      <c r="F83" s="77" t="n">
        <v>13</v>
      </c>
      <c r="G83" s="77" t="n"/>
      <c r="H83" s="77" t="inlineStr">
        <is>
          <t>see Evolution Changes sheet</t>
        </is>
      </c>
    </row>
    <row r="84">
      <c r="A84" s="32" t="inlineStr">
        <is>
          <t>Inkay</t>
        </is>
      </c>
      <c r="B84" s="32" t="inlineStr">
        <is>
          <t>Wild</t>
        </is>
      </c>
      <c r="C84" s="32" t="inlineStr">
        <is>
          <t>Split 1</t>
        </is>
      </c>
      <c r="D84" s="32" t="inlineStr">
        <is>
          <t>Split 1</t>
        </is>
      </c>
      <c r="E84" s="32" t="inlineStr">
        <is>
          <t>MAP_PETALBURG_COAST</t>
        </is>
      </c>
      <c r="F84" s="32" t="n">
        <v>7</v>
      </c>
      <c r="G84" s="32" t="inlineStr">
        <is>
          <t>Lv 30 -&gt; Malamar</t>
        </is>
      </c>
      <c r="H84" s="32" t="inlineStr">
        <is>
          <t>see Evolution Changes sheet</t>
        </is>
      </c>
    </row>
    <row r="85">
      <c r="A85" s="77" t="inlineStr">
        <is>
          <t>Ivysaur</t>
        </is>
      </c>
      <c r="B85" s="77" t="inlineStr">
        <is>
          <t>Wild</t>
        </is>
      </c>
      <c r="C85" s="77" t="inlineStr">
        <is>
          <t>Unassigned</t>
        </is>
      </c>
      <c r="D85" s="77" t="inlineStr">
        <is>
          <t>Unassigned</t>
        </is>
      </c>
      <c r="E85" s="77" t="n"/>
      <c r="F85" s="77" t="n">
        <v>5</v>
      </c>
      <c r="G85" s="77" t="inlineStr">
        <is>
          <t>Lv 32 -&gt; Venusaur</t>
        </is>
      </c>
      <c r="H85" s="77" t="inlineStr">
        <is>
          <t>see Evolution Changes sheet</t>
        </is>
      </c>
    </row>
    <row r="86">
      <c r="A86" s="32" t="inlineStr">
        <is>
          <t>Jigglypuff</t>
        </is>
      </c>
      <c r="B86" s="32" t="inlineStr">
        <is>
          <t>Wild</t>
        </is>
      </c>
      <c r="C86" s="32" t="inlineStr">
        <is>
          <t>Unassigned</t>
        </is>
      </c>
      <c r="D86" s="32" t="inlineStr">
        <is>
          <t>Unassigned</t>
        </is>
      </c>
      <c r="E86" s="32" t="inlineStr">
        <is>
          <t>MAP_ROUTE115</t>
        </is>
      </c>
      <c r="F86" s="32" t="n">
        <v>24</v>
      </c>
      <c r="G86" s="32" t="inlineStr">
        <is>
          <t>Item (Moon Stone) -&gt; Wigglytuff</t>
        </is>
      </c>
      <c r="H86" s="32" t="inlineStr">
        <is>
          <t>see Evolution Changes sheet</t>
        </is>
      </c>
    </row>
    <row r="87">
      <c r="A87" s="77" t="inlineStr">
        <is>
          <t>Kabuto</t>
        </is>
      </c>
      <c r="B87" s="77" t="inlineStr">
        <is>
          <t>Wild</t>
        </is>
      </c>
      <c r="C87" s="77" t="inlineStr">
        <is>
          <t>Split 1</t>
        </is>
      </c>
      <c r="D87" s="77" t="inlineStr">
        <is>
          <t>Split 1</t>
        </is>
      </c>
      <c r="E87" s="77" t="inlineStr">
        <is>
          <t>MAP_LITTLEROOT_TOWN</t>
        </is>
      </c>
      <c r="F87" s="77" t="n">
        <v>3</v>
      </c>
      <c r="G87" s="77" t="inlineStr">
        <is>
          <t>Lv 40 -&gt; Kabutops</t>
        </is>
      </c>
      <c r="H87" s="77" t="inlineStr">
        <is>
          <t>see Evolution Changes sheet</t>
        </is>
      </c>
    </row>
    <row r="88">
      <c r="A88" s="32" t="inlineStr">
        <is>
          <t>Kakuna</t>
        </is>
      </c>
      <c r="B88" s="32" t="inlineStr">
        <is>
          <t>Wild</t>
        </is>
      </c>
      <c r="C88" s="32" t="inlineStr">
        <is>
          <t>Split 1</t>
        </is>
      </c>
      <c r="D88" s="32" t="inlineStr">
        <is>
          <t>Split 1</t>
        </is>
      </c>
      <c r="E88" s="32" t="inlineStr">
        <is>
          <t>MAP_VIRIDIAN_FOREST</t>
        </is>
      </c>
      <c r="F88" s="32" t="n">
        <v>10</v>
      </c>
      <c r="G88" s="32" t="inlineStr">
        <is>
          <t>Lv 10 -&gt; Beedrill</t>
        </is>
      </c>
      <c r="H88" s="32" t="inlineStr">
        <is>
          <t>see Evolution Changes sheet</t>
        </is>
      </c>
    </row>
    <row r="89">
      <c r="A89" s="77" t="inlineStr">
        <is>
          <t>Karrablast</t>
        </is>
      </c>
      <c r="B89" s="77" t="inlineStr">
        <is>
          <t>Wild</t>
        </is>
      </c>
      <c r="C89" s="77" t="inlineStr">
        <is>
          <t>Split 2</t>
        </is>
      </c>
      <c r="D89" s="77" t="inlineStr">
        <is>
          <t>Split 2</t>
        </is>
      </c>
      <c r="E89" s="77" t="inlineStr">
        <is>
          <t>MAP_PETALBURG_WOODS, MAP_ROUTE116</t>
        </is>
      </c>
      <c r="F89" s="77" t="n">
        <v>12</v>
      </c>
      <c r="G89" s="77" t="inlineStr">
        <is>
          <t>Lv 34 -&gt; Escavalier</t>
        </is>
      </c>
      <c r="H89" s="77" t="inlineStr">
        <is>
          <t>see Evolution Changes sheet</t>
        </is>
      </c>
    </row>
    <row r="90">
      <c r="A90" s="32" t="inlineStr">
        <is>
          <t>Kecleon</t>
        </is>
      </c>
      <c r="B90" s="32" t="inlineStr">
        <is>
          <t>Wild</t>
        </is>
      </c>
      <c r="C90" s="32" t="inlineStr">
        <is>
          <t>Split 6</t>
        </is>
      </c>
      <c r="D90" s="32" t="inlineStr">
        <is>
          <t>Split 6, Split 7</t>
        </is>
      </c>
      <c r="E90" s="32" t="inlineStr">
        <is>
          <t>MAP_ROUTE118, MAP_ROUTE119, MAP_ROUTE120, MAP_ROUTE121, MAP_ROUTE123</t>
        </is>
      </c>
      <c r="F90" s="32" t="n">
        <v>25</v>
      </c>
      <c r="G90" s="32" t="n"/>
      <c r="H90" s="32" t="inlineStr">
        <is>
          <t>see Evolution Changes sheet</t>
        </is>
      </c>
    </row>
    <row r="91">
      <c r="A91" s="77" t="inlineStr">
        <is>
          <t>Klefki</t>
        </is>
      </c>
      <c r="B91" s="77" t="inlineStr">
        <is>
          <t>Wild</t>
        </is>
      </c>
      <c r="C91" s="77" t="inlineStr">
        <is>
          <t>Unassigned</t>
        </is>
      </c>
      <c r="D91" s="77" t="inlineStr">
        <is>
          <t>Unassigned</t>
        </is>
      </c>
      <c r="E91" s="77" t="inlineStr">
        <is>
          <t>MAP_LOST_CAVE</t>
        </is>
      </c>
      <c r="F91" s="77" t="n">
        <v>13</v>
      </c>
      <c r="G91" s="77" t="n"/>
      <c r="H91" s="77" t="inlineStr">
        <is>
          <t>see Evolution Changes sheet</t>
        </is>
      </c>
    </row>
    <row r="92">
      <c r="A92" s="32" t="inlineStr">
        <is>
          <t>Klink</t>
        </is>
      </c>
      <c r="B92" s="32" t="inlineStr">
        <is>
          <t>Wild</t>
        </is>
      </c>
      <c r="C92" s="32" t="inlineStr">
        <is>
          <t>Unassigned</t>
        </is>
      </c>
      <c r="D92" s="32" t="inlineStr">
        <is>
          <t>Unassigned</t>
        </is>
      </c>
      <c r="E92" s="32" t="inlineStr">
        <is>
          <t>MAP_LOST_CAVE</t>
        </is>
      </c>
      <c r="F92" s="32" t="n">
        <v>14</v>
      </c>
      <c r="G92" s="32" t="inlineStr">
        <is>
          <t>Lv 38 -&gt; Klang</t>
        </is>
      </c>
      <c r="H92" s="32" t="inlineStr">
        <is>
          <t>see Evolution Changes sheet</t>
        </is>
      </c>
    </row>
    <row r="93">
      <c r="A93" s="77" t="inlineStr">
        <is>
          <t>Koffing</t>
        </is>
      </c>
      <c r="B93" s="77" t="inlineStr">
        <is>
          <t>Wild</t>
        </is>
      </c>
      <c r="C93" s="77" t="inlineStr">
        <is>
          <t>Split 1</t>
        </is>
      </c>
      <c r="D93" s="77" t="inlineStr">
        <is>
          <t>Split 1, Split 5</t>
        </is>
      </c>
      <c r="E93" s="77" t="inlineStr">
        <is>
          <t>MAP_FIERY_PATH, MAP_OLDALE_TOWN</t>
        </is>
      </c>
      <c r="F93" s="77" t="n">
        <v>3</v>
      </c>
      <c r="G93" s="77" t="inlineStr">
        <is>
          <t>Lv 35 -&gt; Weezing; None -&gt; Weezing Galar</t>
        </is>
      </c>
      <c r="H93" s="77" t="inlineStr">
        <is>
          <t>see Evolution Changes sheet</t>
        </is>
      </c>
    </row>
    <row r="94">
      <c r="A94" s="32" t="inlineStr">
        <is>
          <t>Krabby</t>
        </is>
      </c>
      <c r="B94" s="32" t="inlineStr">
        <is>
          <t>Wild</t>
        </is>
      </c>
      <c r="C94" s="32" t="inlineStr">
        <is>
          <t>Split 1</t>
        </is>
      </c>
      <c r="D94" s="32" t="inlineStr">
        <is>
          <t>Split 1, Split 2</t>
        </is>
      </c>
      <c r="E94" s="32" t="inlineStr">
        <is>
          <t>MAP_ROUTE103, MAP_ROUTE104</t>
        </is>
      </c>
      <c r="F94" s="32" t="n">
        <v>3</v>
      </c>
      <c r="G94" s="32" t="inlineStr">
        <is>
          <t>Lv 28 -&gt; Kingler</t>
        </is>
      </c>
      <c r="H94" s="32" t="inlineStr">
        <is>
          <t>see Evolution Changes sheet</t>
        </is>
      </c>
    </row>
    <row r="95">
      <c r="A95" s="77" t="inlineStr">
        <is>
          <t>Lairon</t>
        </is>
      </c>
      <c r="B95" s="77" t="inlineStr">
        <is>
          <t>Wild</t>
        </is>
      </c>
      <c r="C95" s="77" t="inlineStr">
        <is>
          <t>Elite Four &amp; Champion</t>
        </is>
      </c>
      <c r="D95" s="77" t="inlineStr">
        <is>
          <t>Elite Four &amp; Champion</t>
        </is>
      </c>
      <c r="E95" s="77" t="inlineStr">
        <is>
          <t>MAP_VICTORY_ROAD_1F, MAP_VICTORY_ROAD_B1F, MAP_VICTORY_ROAD_B2F</t>
        </is>
      </c>
      <c r="F95" s="77" t="n">
        <v>40</v>
      </c>
      <c r="G95" s="77" t="inlineStr">
        <is>
          <t>Lv 42 -&gt; Aggron</t>
        </is>
      </c>
      <c r="H95" s="77" t="inlineStr">
        <is>
          <t>see Evolution Changes sheet</t>
        </is>
      </c>
    </row>
    <row r="96">
      <c r="A96" s="32" t="inlineStr">
        <is>
          <t>Ledyba</t>
        </is>
      </c>
      <c r="B96" s="32" t="inlineStr">
        <is>
          <t>Wild</t>
        </is>
      </c>
      <c r="C96" s="32" t="inlineStr">
        <is>
          <t>Postgame</t>
        </is>
      </c>
      <c r="D96" s="32" t="inlineStr">
        <is>
          <t>Postgame</t>
        </is>
      </c>
      <c r="E96" s="32" t="inlineStr">
        <is>
          <t>MAP_SAFARI_ZONE_NORTHEAST</t>
        </is>
      </c>
      <c r="F96" s="32" t="n">
        <v>33</v>
      </c>
      <c r="G96" s="32" t="inlineStr">
        <is>
          <t>Lv 18 -&gt; Ledian</t>
        </is>
      </c>
      <c r="H96" s="32" t="inlineStr">
        <is>
          <t>see Evolution Changes sheet</t>
        </is>
      </c>
    </row>
    <row r="97">
      <c r="A97" s="77" t="inlineStr">
        <is>
          <t>Lileep</t>
        </is>
      </c>
      <c r="B97" s="77" t="inlineStr">
        <is>
          <t>Gift</t>
        </is>
      </c>
      <c r="C97" s="77" t="inlineStr">
        <is>
          <t>Split 2</t>
        </is>
      </c>
      <c r="D97" s="77" t="inlineStr">
        <is>
          <t>Split 2</t>
        </is>
      </c>
      <c r="E97" s="77" t="inlineStr">
        <is>
          <t>RustboroCity_DevonCorp_2F</t>
        </is>
      </c>
      <c r="F97" s="77" t="n"/>
      <c r="G97" s="77" t="inlineStr">
        <is>
          <t>Lv 40 -&gt; Cradily</t>
        </is>
      </c>
      <c r="H97" s="77" t="inlineStr">
        <is>
          <t>see Evolution Changes sheet</t>
        </is>
      </c>
    </row>
    <row r="98">
      <c r="A98" s="32" t="inlineStr">
        <is>
          <t>Linoone</t>
        </is>
      </c>
      <c r="B98" s="32" t="inlineStr">
        <is>
          <t>Wild</t>
        </is>
      </c>
      <c r="C98" s="32" t="inlineStr">
        <is>
          <t>Split 6</t>
        </is>
      </c>
      <c r="D98" s="32" t="inlineStr">
        <is>
          <t>Split 6</t>
        </is>
      </c>
      <c r="E98" s="32" t="inlineStr">
        <is>
          <t>MAP_ROUTE118, MAP_ROUTE119</t>
        </is>
      </c>
      <c r="F98" s="32" t="n">
        <v>25</v>
      </c>
      <c r="G98" s="32" t="n"/>
      <c r="H98" s="32" t="inlineStr">
        <is>
          <t>see Evolution Changes sheet</t>
        </is>
      </c>
    </row>
    <row r="99">
      <c r="A99" s="77" t="inlineStr">
        <is>
          <t>Litleo</t>
        </is>
      </c>
      <c r="B99" s="77" t="inlineStr">
        <is>
          <t>Wild</t>
        </is>
      </c>
      <c r="C99" s="77" t="inlineStr">
        <is>
          <t>Split 2</t>
        </is>
      </c>
      <c r="D99" s="77" t="inlineStr">
        <is>
          <t>Split 2</t>
        </is>
      </c>
      <c r="E99" s="77" t="inlineStr">
        <is>
          <t>MAP_ROUTE116</t>
        </is>
      </c>
      <c r="F99" s="77" t="n">
        <v>14</v>
      </c>
      <c r="G99" s="77" t="inlineStr">
        <is>
          <t>Lv 35 -&gt; Pyroar</t>
        </is>
      </c>
      <c r="H99" s="77" t="inlineStr">
        <is>
          <t>see Evolution Changes sheet</t>
        </is>
      </c>
    </row>
    <row r="100">
      <c r="A100" s="32" t="inlineStr">
        <is>
          <t>Lombre</t>
        </is>
      </c>
      <c r="B100" s="32" t="inlineStr">
        <is>
          <t>Wild</t>
        </is>
      </c>
      <c r="C100" s="32" t="inlineStr">
        <is>
          <t>Split 5</t>
        </is>
      </c>
      <c r="D100" s="32" t="inlineStr">
        <is>
          <t>Split 5</t>
        </is>
      </c>
      <c r="E100" s="32" t="inlineStr">
        <is>
          <t>MAP_ROUTE114</t>
        </is>
      </c>
      <c r="F100" s="32" t="n">
        <v>16</v>
      </c>
      <c r="G100" s="32" t="inlineStr">
        <is>
          <t>Item (Water Stone) -&gt; Ludicolo</t>
        </is>
      </c>
      <c r="H100" s="32" t="inlineStr">
        <is>
          <t>see Evolution Changes sheet</t>
        </is>
      </c>
    </row>
    <row r="101">
      <c r="A101" s="77" t="inlineStr">
        <is>
          <t>Lotad</t>
        </is>
      </c>
      <c r="B101" s="77" t="inlineStr">
        <is>
          <t>Wild</t>
        </is>
      </c>
      <c r="C101" s="77" t="inlineStr">
        <is>
          <t>Split 5</t>
        </is>
      </c>
      <c r="D101" s="77" t="inlineStr">
        <is>
          <t>Split 5</t>
        </is>
      </c>
      <c r="E101" s="77" t="inlineStr">
        <is>
          <t>MAP_ROUTE114</t>
        </is>
      </c>
      <c r="F101" s="77" t="n">
        <v>15</v>
      </c>
      <c r="G101" s="77" t="inlineStr">
        <is>
          <t>Lv 14 -&gt; Lombre</t>
        </is>
      </c>
      <c r="H101" s="77" t="inlineStr">
        <is>
          <t>see Evolution Changes sheet</t>
        </is>
      </c>
    </row>
    <row r="102">
      <c r="A102" s="32" t="inlineStr">
        <is>
          <t>Loudred</t>
        </is>
      </c>
      <c r="B102" s="32" t="inlineStr">
        <is>
          <t>Wild</t>
        </is>
      </c>
      <c r="C102" s="32" t="inlineStr">
        <is>
          <t>Elite Four &amp; Champion</t>
        </is>
      </c>
      <c r="D102" s="32" t="inlineStr">
        <is>
          <t>Elite Four &amp; Champion, Postgame</t>
        </is>
      </c>
      <c r="E102" s="32" t="inlineStr">
        <is>
          <t>MAP_DESERT_UNDERPASS, MAP_VICTORY_ROAD_1F</t>
        </is>
      </c>
      <c r="F102" s="32" t="n">
        <v>38</v>
      </c>
      <c r="G102" s="32" t="inlineStr">
        <is>
          <t>Lv 40 -&gt; Exploud</t>
        </is>
      </c>
      <c r="H102" s="32" t="inlineStr">
        <is>
          <t>see Evolution Changes sheet</t>
        </is>
      </c>
    </row>
    <row r="103">
      <c r="A103" s="77" t="inlineStr">
        <is>
          <t>Luvdisc</t>
        </is>
      </c>
      <c r="B103" s="77" t="inlineStr">
        <is>
          <t>Wild</t>
        </is>
      </c>
      <c r="C103" s="77" t="inlineStr">
        <is>
          <t>Split 8</t>
        </is>
      </c>
      <c r="D103" s="77" t="inlineStr">
        <is>
          <t>Split 8, Elite Four &amp; Champion</t>
        </is>
      </c>
      <c r="E103" s="77" t="inlineStr">
        <is>
          <t>MAP_EVER_GRANDE_CITY, MAP_ROUTE128</t>
        </is>
      </c>
      <c r="F103" s="77" t="n">
        <v>10</v>
      </c>
      <c r="G103" s="77" t="n"/>
      <c r="H103" s="77" t="inlineStr">
        <is>
          <t>see Evolution Changes sheet</t>
        </is>
      </c>
    </row>
    <row r="104">
      <c r="A104" s="32" t="inlineStr">
        <is>
          <t>Machop</t>
        </is>
      </c>
      <c r="B104" s="32" t="inlineStr">
        <is>
          <t>Wild</t>
        </is>
      </c>
      <c r="C104" s="32" t="inlineStr">
        <is>
          <t>Split 3</t>
        </is>
      </c>
      <c r="D104" s="32" t="inlineStr">
        <is>
          <t>Split 3, Split 5</t>
        </is>
      </c>
      <c r="E104" s="32" t="inlineStr">
        <is>
          <t>MAP_FIERY_PATH, MAP_GRANITE_CAVE_1F, MAP_GRANITE_CAVE_B1F, MAP_GRANITE_CAVE_B2F, MAP_GRANITE_CAVE_STEVENS_ROOM, MAP_JAGGED_PASS</t>
        </is>
      </c>
      <c r="F104" s="32" t="n">
        <v>15</v>
      </c>
      <c r="G104" s="32" t="inlineStr">
        <is>
          <t>Lv 28 -&gt; Machoke</t>
        </is>
      </c>
      <c r="H104" s="32" t="inlineStr">
        <is>
          <t>see Evolution Changes sheet</t>
        </is>
      </c>
    </row>
    <row r="105">
      <c r="A105" s="77" t="inlineStr">
        <is>
          <t>Magikarp</t>
        </is>
      </c>
      <c r="B105" s="77" t="inlineStr">
        <is>
          <t>Wild</t>
        </is>
      </c>
      <c r="C105" s="77" t="inlineStr">
        <is>
          <t>Split 1</t>
        </is>
      </c>
      <c r="D105" s="77" t="inlineStr">
        <is>
          <t>Split 1, Split 2, Split 3, Split 4, Split 5, Split 6, Split 7, Split 8, Elite Four &amp; Champion, Unassigned, Postgame</t>
        </is>
      </c>
      <c r="E105" s="77" t="inlineStr">
        <is>
          <t>MAP_ABANDONED_SHIP_HIDDEN_FLOOR_CORRIDORS, MAP_ABANDONED_SHIP_ROOMS_B1F, MAP_DEWFORD_TOWN, MAP_EVER_GRANDE_CITY, MAP_LILYCOVE_CITY, MAP_LITTLEROOT_TOWN, MAP_METEOR_FALLS_1F_1R, MAP_METEOR_FALLS_1F_2R, MAP_METEOR_FALLS_B1F_1R, MAP_METEOR_FALLS_B1F_2R,</t>
        </is>
      </c>
      <c r="F105" s="77" t="n">
        <v>5</v>
      </c>
      <c r="G105" s="77" t="inlineStr">
        <is>
          <t>Lv 20 -&gt; Gyarados</t>
        </is>
      </c>
      <c r="H105" s="77" t="inlineStr">
        <is>
          <t>see Evolution Changes sheet</t>
        </is>
      </c>
    </row>
    <row r="106">
      <c r="A106" s="32" t="inlineStr">
        <is>
          <t>Magnemite</t>
        </is>
      </c>
      <c r="B106" s="32" t="inlineStr">
        <is>
          <t>Wild</t>
        </is>
      </c>
      <c r="C106" s="32" t="inlineStr">
        <is>
          <t>Split 4</t>
        </is>
      </c>
      <c r="D106" s="32" t="inlineStr">
        <is>
          <t>Split 4, Unassigned</t>
        </is>
      </c>
      <c r="E106" s="32" t="inlineStr">
        <is>
          <t>MAP_LOST_CAVE, MAP_NEW_MAUVILLE_ENTRANCE, MAP_NEW_MAUVILLE_INSIDE</t>
        </is>
      </c>
      <c r="F106" s="32" t="n">
        <v>13</v>
      </c>
      <c r="G106" s="32" t="inlineStr">
        <is>
          <t>Lv 30 -&gt; Magneton</t>
        </is>
      </c>
      <c r="H106" s="32" t="inlineStr">
        <is>
          <t>see Evolution Changes sheet</t>
        </is>
      </c>
    </row>
    <row r="107">
      <c r="A107" s="77" t="inlineStr">
        <is>
          <t>Magneton</t>
        </is>
      </c>
      <c r="B107" s="77" t="inlineStr">
        <is>
          <t>Wild</t>
        </is>
      </c>
      <c r="C107" s="77" t="inlineStr">
        <is>
          <t>Split 4</t>
        </is>
      </c>
      <c r="D107" s="77" t="inlineStr">
        <is>
          <t>Split 4</t>
        </is>
      </c>
      <c r="E107" s="77" t="inlineStr">
        <is>
          <t>MAP_NEW_MAUVILLE_INSIDE</t>
        </is>
      </c>
      <c r="F107" s="77" t="n">
        <v>26</v>
      </c>
      <c r="G107" s="77" t="inlineStr">
        <is>
          <t>Mapsec MAPSEC_NEW_MAUVILLE -&gt; Magnezone; Item (Thunder Stone) -&gt; Magnezone</t>
        </is>
      </c>
      <c r="H107" s="77" t="inlineStr">
        <is>
          <t>see Evolution Changes sheet</t>
        </is>
      </c>
    </row>
    <row r="108">
      <c r="A108" s="32" t="inlineStr">
        <is>
          <t>Makuhita</t>
        </is>
      </c>
      <c r="B108" s="32" t="inlineStr">
        <is>
          <t>Wild</t>
        </is>
      </c>
      <c r="C108" s="32" t="inlineStr">
        <is>
          <t>Split 3</t>
        </is>
      </c>
      <c r="D108" s="32" t="inlineStr">
        <is>
          <t>Split 3, Elite Four &amp; Champion, Unassigned</t>
        </is>
      </c>
      <c r="E108" s="32" t="inlineStr">
        <is>
          <t>MAP_GRANITE_CAVE_1F, MAP_GRANITE_CAVE_B1F, MAP_GRANITE_CAVE_B2F, MAP_GRANITE_CAVE_STEVENS_ROOM, MAP_TRAINER_GROVE, MAP_VICTORY_ROAD_1F</t>
        </is>
      </c>
      <c r="F108" s="32" t="n">
        <v>9</v>
      </c>
      <c r="G108" s="32" t="inlineStr">
        <is>
          <t>Lv 24 -&gt; Hariyama</t>
        </is>
      </c>
      <c r="H108" s="32" t="inlineStr">
        <is>
          <t>see Evolution Changes sheet</t>
        </is>
      </c>
    </row>
    <row r="109">
      <c r="A109" s="77" t="inlineStr">
        <is>
          <t>Manectric</t>
        </is>
      </c>
      <c r="B109" s="77" t="inlineStr">
        <is>
          <t>Wild</t>
        </is>
      </c>
      <c r="C109" s="77" t="inlineStr">
        <is>
          <t>Split 6</t>
        </is>
      </c>
      <c r="D109" s="77" t="inlineStr">
        <is>
          <t>Split 6</t>
        </is>
      </c>
      <c r="E109" s="77" t="inlineStr">
        <is>
          <t>MAP_ROUTE118</t>
        </is>
      </c>
      <c r="F109" s="77" t="n">
        <v>26</v>
      </c>
      <c r="G109" s="77" t="n"/>
      <c r="H109" s="77" t="inlineStr">
        <is>
          <t>see Evolution Changes sheet</t>
        </is>
      </c>
    </row>
    <row r="110">
      <c r="A110" s="32" t="inlineStr">
        <is>
          <t>Maractus</t>
        </is>
      </c>
      <c r="B110" s="32" t="inlineStr">
        <is>
          <t>Wild</t>
        </is>
      </c>
      <c r="C110" s="32" t="inlineStr">
        <is>
          <t>Split 2</t>
        </is>
      </c>
      <c r="D110" s="32" t="inlineStr">
        <is>
          <t>Split 2</t>
        </is>
      </c>
      <c r="E110" s="32" t="inlineStr">
        <is>
          <t>MAP_RUSTBORO_CITY</t>
        </is>
      </c>
      <c r="F110" s="32" t="n">
        <v>13</v>
      </c>
      <c r="G110" s="32" t="n"/>
      <c r="H110" s="32" t="inlineStr">
        <is>
          <t>see Evolution Changes sheet</t>
        </is>
      </c>
    </row>
    <row r="111">
      <c r="A111" s="77" t="inlineStr">
        <is>
          <t>Mareep</t>
        </is>
      </c>
      <c r="B111" s="77" t="inlineStr">
        <is>
          <t>Wild</t>
        </is>
      </c>
      <c r="C111" s="77" t="inlineStr">
        <is>
          <t>Split 1</t>
        </is>
      </c>
      <c r="D111" s="77" t="inlineStr">
        <is>
          <t>Split 1, Postgame</t>
        </is>
      </c>
      <c r="E111" s="77" t="inlineStr">
        <is>
          <t>MAP_ALTERING_CAVE, MAP_ROUTE102, MAP_SAFARI_ZONE_SOUTHEAST</t>
        </is>
      </c>
      <c r="F111" s="77" t="n">
        <v>3</v>
      </c>
      <c r="G111" s="77" t="inlineStr">
        <is>
          <t>Lv 15 -&gt; Flaaffy</t>
        </is>
      </c>
      <c r="H111" s="77" t="inlineStr">
        <is>
          <t>see Evolution Changes sheet</t>
        </is>
      </c>
    </row>
    <row r="112">
      <c r="A112" s="32" t="inlineStr">
        <is>
          <t>Marill</t>
        </is>
      </c>
      <c r="B112" s="32" t="inlineStr">
        <is>
          <t>Wild</t>
        </is>
      </c>
      <c r="C112" s="32" t="inlineStr">
        <is>
          <t>Split 1</t>
        </is>
      </c>
      <c r="D112" s="32" t="inlineStr">
        <is>
          <t>Split 1, Split 4, Split 5, Split 7, Postgame</t>
        </is>
      </c>
      <c r="E112" s="32" t="inlineStr">
        <is>
          <t>MAP_PETALBURG_CITY, MAP_ROUTE102, MAP_ROUTE111, MAP_ROUTE112, MAP_ROUTE114, MAP_ROUTE117, MAP_ROUTE120, MAP_SAFARI_ZONE_SOUTHEAST</t>
        </is>
      </c>
      <c r="F112" s="32" t="n">
        <v>5</v>
      </c>
      <c r="G112" s="32" t="inlineStr">
        <is>
          <t>Lv 18 -&gt; Azumarill</t>
        </is>
      </c>
      <c r="H112" s="32" t="inlineStr">
        <is>
          <t>see Evolution Changes sheet</t>
        </is>
      </c>
    </row>
    <row r="113">
      <c r="A113" s="77" t="inlineStr">
        <is>
          <t>Mawile</t>
        </is>
      </c>
      <c r="B113" s="77" t="inlineStr">
        <is>
          <t>Wild</t>
        </is>
      </c>
      <c r="C113" s="77" t="inlineStr">
        <is>
          <t>Elite Four &amp; Champion</t>
        </is>
      </c>
      <c r="D113" s="77" t="inlineStr">
        <is>
          <t>Elite Four &amp; Champion, Unassigned</t>
        </is>
      </c>
      <c r="E113" s="77" t="inlineStr">
        <is>
          <t>MAP_LOST_CAVE, MAP_VICTORY_ROAD_B1F, MAP_VICTORY_ROAD_B2F</t>
        </is>
      </c>
      <c r="F113" s="77" t="n">
        <v>14</v>
      </c>
      <c r="G113" s="77" t="n"/>
      <c r="H113" s="77" t="inlineStr">
        <is>
          <t>see Evolution Changes sheet</t>
        </is>
      </c>
    </row>
    <row r="114">
      <c r="A114" s="32" t="inlineStr">
        <is>
          <t>Meditite</t>
        </is>
      </c>
      <c r="B114" s="32" t="inlineStr">
        <is>
          <t>Wild</t>
        </is>
      </c>
      <c r="C114" s="32" t="inlineStr">
        <is>
          <t>Split 3</t>
        </is>
      </c>
      <c r="D114" s="32" t="inlineStr">
        <is>
          <t>Split 3</t>
        </is>
      </c>
      <c r="E114" s="32" t="inlineStr">
        <is>
          <t>MAP_GRANITE_CAVE_1F, MAP_GRANITE_CAVE_B1F, MAP_GRANITE_CAVE_B2F, MAP_GRANITE_CAVE_STEVENS_ROOM</t>
        </is>
      </c>
      <c r="F114" s="32" t="n">
        <v>16</v>
      </c>
      <c r="G114" s="32" t="inlineStr">
        <is>
          <t>Lv 37 -&gt; Medicham</t>
        </is>
      </c>
      <c r="H114" s="32" t="inlineStr">
        <is>
          <t>see Evolution Changes sheet</t>
        </is>
      </c>
    </row>
    <row r="115">
      <c r="A115" s="77" t="inlineStr">
        <is>
          <t>Meowth</t>
        </is>
      </c>
      <c r="B115" s="77" t="inlineStr">
        <is>
          <t>Trade</t>
        </is>
      </c>
      <c r="C115" s="77" t="inlineStr">
        <is>
          <t>Postgame</t>
        </is>
      </c>
      <c r="D115" s="77" t="inlineStr">
        <is>
          <t>Postgame</t>
        </is>
      </c>
      <c r="E115" s="77" t="inlineStr">
        <is>
          <t>BattleFrontier_Lounge6</t>
        </is>
      </c>
      <c r="F115" s="77" t="n"/>
      <c r="G115" s="77" t="inlineStr">
        <is>
          <t>Lv 28 -&gt; Persian</t>
        </is>
      </c>
      <c r="H115" s="77" t="inlineStr">
        <is>
          <t>see Evolution Changes sheet</t>
        </is>
      </c>
    </row>
    <row r="116">
      <c r="A116" s="32" t="inlineStr">
        <is>
          <t>Metapod</t>
        </is>
      </c>
      <c r="B116" s="32" t="inlineStr">
        <is>
          <t>Wild</t>
        </is>
      </c>
      <c r="C116" s="32" t="inlineStr">
        <is>
          <t>Split 1</t>
        </is>
      </c>
      <c r="D116" s="32" t="inlineStr">
        <is>
          <t>Split 1</t>
        </is>
      </c>
      <c r="E116" s="32" t="inlineStr">
        <is>
          <t>MAP_VIRIDIAN_FOREST</t>
        </is>
      </c>
      <c r="F116" s="32" t="n">
        <v>10</v>
      </c>
      <c r="G116" s="32" t="inlineStr">
        <is>
          <t>Lv 10 -&gt; Butterfree</t>
        </is>
      </c>
      <c r="H116" s="32" t="inlineStr">
        <is>
          <t>see Evolution Changes sheet</t>
        </is>
      </c>
    </row>
    <row r="117">
      <c r="A117" s="77" t="inlineStr">
        <is>
          <t>Mienfoo</t>
        </is>
      </c>
      <c r="B117" s="77" t="inlineStr">
        <is>
          <t>Wild</t>
        </is>
      </c>
      <c r="C117" s="77" t="inlineStr">
        <is>
          <t>Unassigned</t>
        </is>
      </c>
      <c r="D117" s="77" t="inlineStr">
        <is>
          <t>Unassigned</t>
        </is>
      </c>
      <c r="E117" s="77" t="inlineStr">
        <is>
          <t>MAP_TRAINER_GROVE</t>
        </is>
      </c>
      <c r="F117" s="77" t="n">
        <v>8</v>
      </c>
      <c r="G117" s="77" t="inlineStr">
        <is>
          <t>Lv 34 -&gt; Mienshao</t>
        </is>
      </c>
      <c r="H117" s="77" t="inlineStr">
        <is>
          <t>see Evolution Changes sheet</t>
        </is>
      </c>
    </row>
    <row r="118">
      <c r="A118" s="32" t="inlineStr">
        <is>
          <t>Mightyena</t>
        </is>
      </c>
      <c r="B118" s="32" t="inlineStr">
        <is>
          <t>Wild</t>
        </is>
      </c>
      <c r="C118" s="32" t="inlineStr">
        <is>
          <t>Split 7</t>
        </is>
      </c>
      <c r="D118" s="32" t="inlineStr">
        <is>
          <t>Split 7</t>
        </is>
      </c>
      <c r="E118" s="32" t="inlineStr">
        <is>
          <t>MAP_ROUTE120, MAP_ROUTE121, MAP_ROUTE123</t>
        </is>
      </c>
      <c r="F118" s="32" t="n">
        <v>25</v>
      </c>
      <c r="G118" s="32" t="n"/>
      <c r="H118" s="32" t="inlineStr">
        <is>
          <t>see Evolution Changes sheet</t>
        </is>
      </c>
    </row>
    <row r="119">
      <c r="A119" s="77" t="inlineStr">
        <is>
          <t>Milotic</t>
        </is>
      </c>
      <c r="B119" s="77" t="inlineStr">
        <is>
          <t>Wild</t>
        </is>
      </c>
      <c r="C119" s="77" t="inlineStr">
        <is>
          <t>Unassigned</t>
        </is>
      </c>
      <c r="D119" s="77" t="inlineStr">
        <is>
          <t>Unassigned</t>
        </is>
      </c>
      <c r="E119" s="77" t="n"/>
      <c r="F119" s="77" t="n">
        <v>5</v>
      </c>
      <c r="G119" s="77" t="n"/>
      <c r="H119" s="77" t="inlineStr">
        <is>
          <t>see Evolution Changes sheet</t>
        </is>
      </c>
    </row>
    <row r="120">
      <c r="A120" s="32" t="inlineStr">
        <is>
          <t>Miltank</t>
        </is>
      </c>
      <c r="B120" s="32" t="inlineStr">
        <is>
          <t>Wild</t>
        </is>
      </c>
      <c r="C120" s="32" t="inlineStr">
        <is>
          <t>Postgame</t>
        </is>
      </c>
      <c r="D120" s="32" t="inlineStr">
        <is>
          <t>Postgame</t>
        </is>
      </c>
      <c r="E120" s="32" t="inlineStr">
        <is>
          <t>MAP_SAFARI_ZONE_NORTHEAST</t>
        </is>
      </c>
      <c r="F120" s="32" t="n">
        <v>37</v>
      </c>
      <c r="G120" s="32" t="n"/>
      <c r="H120" s="32" t="inlineStr">
        <is>
          <t>see Evolution Changes sheet</t>
        </is>
      </c>
    </row>
    <row r="121">
      <c r="A121" s="77" t="inlineStr">
        <is>
          <t>Minccino</t>
        </is>
      </c>
      <c r="B121" s="77" t="inlineStr">
        <is>
          <t>Wild</t>
        </is>
      </c>
      <c r="C121" s="77" t="inlineStr">
        <is>
          <t>Unassigned</t>
        </is>
      </c>
      <c r="D121" s="77" t="inlineStr">
        <is>
          <t>Unassigned</t>
        </is>
      </c>
      <c r="E121" s="77" t="inlineStr">
        <is>
          <t>MAP_TRAINER_GROVE</t>
        </is>
      </c>
      <c r="F121" s="77" t="n">
        <v>8</v>
      </c>
      <c r="G121" s="77" t="inlineStr">
        <is>
          <t>Item (Shiny Stone) -&gt; Cinccino</t>
        </is>
      </c>
      <c r="H121" s="77" t="inlineStr">
        <is>
          <t>see Evolution Changes sheet</t>
        </is>
      </c>
    </row>
    <row r="122">
      <c r="A122" s="32" t="inlineStr">
        <is>
          <t>Minun</t>
        </is>
      </c>
      <c r="B122" s="32" t="inlineStr">
        <is>
          <t>Wild</t>
        </is>
      </c>
      <c r="C122" s="32" t="inlineStr">
        <is>
          <t>Split 4</t>
        </is>
      </c>
      <c r="D122" s="32" t="inlineStr">
        <is>
          <t>Split 4</t>
        </is>
      </c>
      <c r="E122" s="32" t="inlineStr">
        <is>
          <t>MAP_ROUTE110</t>
        </is>
      </c>
      <c r="F122" s="32" t="n">
        <v>13</v>
      </c>
      <c r="G122" s="32" t="n"/>
      <c r="H122" s="32" t="inlineStr">
        <is>
          <t>see Evolution Changes sheet</t>
        </is>
      </c>
    </row>
    <row r="123">
      <c r="A123" s="77" t="inlineStr">
        <is>
          <t>Natu</t>
        </is>
      </c>
      <c r="B123" s="77" t="inlineStr">
        <is>
          <t>Wild</t>
        </is>
      </c>
      <c r="C123" s="77" t="inlineStr">
        <is>
          <t>Unassigned</t>
        </is>
      </c>
      <c r="D123" s="77" t="inlineStr">
        <is>
          <t>Unassigned, Postgame</t>
        </is>
      </c>
      <c r="E123" s="77" t="inlineStr">
        <is>
          <t>MAP_SAFARI_ZONE_NORTH, MAP_SAFARI_ZONE_SOUTH, MAP_SAFARI_ZONE_SOUTHWEST, MAP_TRAINER_GROVE</t>
        </is>
      </c>
      <c r="F123" s="77" t="n">
        <v>9</v>
      </c>
      <c r="G123" s="77" t="inlineStr">
        <is>
          <t>Lv 25 -&gt; Xatu</t>
        </is>
      </c>
      <c r="H123" s="77" t="inlineStr">
        <is>
          <t>see Evolution Changes sheet</t>
        </is>
      </c>
    </row>
    <row r="124">
      <c r="A124" s="32" t="inlineStr">
        <is>
          <t>Nosepass</t>
        </is>
      </c>
      <c r="B124" s="32" t="inlineStr">
        <is>
          <t>Wild</t>
        </is>
      </c>
      <c r="C124" s="32" t="inlineStr">
        <is>
          <t>Split 1</t>
        </is>
      </c>
      <c r="D124" s="32" t="inlineStr">
        <is>
          <t>Split 1, Split 3, Unassigned</t>
        </is>
      </c>
      <c r="E124" s="32" t="inlineStr">
        <is>
          <t>MAP_GRANITE_CAVE_B2F, MAP_LOST_CAVE, MAP_PETALBURG_COAST</t>
        </is>
      </c>
      <c r="F124" s="32" t="n">
        <v>8</v>
      </c>
      <c r="G124" s="32" t="inlineStr">
        <is>
          <t>Mapsec MAPSEC_NEW_MAUVILLE -&gt; Probopass; Item (Thunder Stone) -&gt; Probopass</t>
        </is>
      </c>
      <c r="H124" s="32" t="inlineStr">
        <is>
          <t>see Evolution Changes sheet</t>
        </is>
      </c>
    </row>
    <row r="125">
      <c r="A125" s="77" t="inlineStr">
        <is>
          <t>Numel</t>
        </is>
      </c>
      <c r="B125" s="77" t="inlineStr">
        <is>
          <t>Wild</t>
        </is>
      </c>
      <c r="C125" s="77" t="inlineStr">
        <is>
          <t>Split 1</t>
        </is>
      </c>
      <c r="D125" s="77" t="inlineStr">
        <is>
          <t>Split 1, Split 5</t>
        </is>
      </c>
      <c r="E125" s="77" t="inlineStr">
        <is>
          <t>MAP_FIERY_PATH, MAP_JAGGED_PASS, MAP_OLDALE_TOWN, MAP_ROUTE112</t>
        </is>
      </c>
      <c r="F125" s="77" t="n">
        <v>3</v>
      </c>
      <c r="G125" s="77" t="inlineStr">
        <is>
          <t>Lv 33 -&gt; Camerupt</t>
        </is>
      </c>
      <c r="H125" s="77" t="inlineStr">
        <is>
          <t>see Evolution Changes sheet</t>
        </is>
      </c>
    </row>
    <row r="126">
      <c r="A126" s="32" t="inlineStr">
        <is>
          <t>Nuzleaf</t>
        </is>
      </c>
      <c r="B126" s="32" t="inlineStr">
        <is>
          <t>Wild</t>
        </is>
      </c>
      <c r="C126" s="32" t="inlineStr">
        <is>
          <t>Split 5</t>
        </is>
      </c>
      <c r="D126" s="32" t="inlineStr">
        <is>
          <t>Split 5</t>
        </is>
      </c>
      <c r="E126" s="32" t="inlineStr">
        <is>
          <t>MAP_ROUTE114</t>
        </is>
      </c>
      <c r="F126" s="32" t="n">
        <v>15</v>
      </c>
      <c r="G126" s="32" t="inlineStr">
        <is>
          <t>Item (Leaf Stone) -&gt; Shiftry</t>
        </is>
      </c>
      <c r="H126" s="32" t="inlineStr">
        <is>
          <t>see Evolution Changes sheet</t>
        </is>
      </c>
    </row>
    <row r="127">
      <c r="A127" s="77" t="inlineStr">
        <is>
          <t>Octillery</t>
        </is>
      </c>
      <c r="B127" s="77" t="inlineStr">
        <is>
          <t>Wild</t>
        </is>
      </c>
      <c r="C127" s="77" t="inlineStr">
        <is>
          <t>Postgame</t>
        </is>
      </c>
      <c r="D127" s="77" t="inlineStr">
        <is>
          <t>Postgame</t>
        </is>
      </c>
      <c r="E127" s="77" t="inlineStr">
        <is>
          <t>MAP_SAFARI_ZONE_SOUTHEAST</t>
        </is>
      </c>
      <c r="F127" s="77" t="n">
        <v>35</v>
      </c>
      <c r="G127" s="77" t="n"/>
      <c r="H127" s="77" t="inlineStr">
        <is>
          <t>see Evolution Changes sheet</t>
        </is>
      </c>
    </row>
    <row r="128">
      <c r="A128" s="32" t="inlineStr">
        <is>
          <t>Oddish</t>
        </is>
      </c>
      <c r="B128" s="32" t="inlineStr">
        <is>
          <t>Wild</t>
        </is>
      </c>
      <c r="C128" s="32" t="inlineStr">
        <is>
          <t>Split 2</t>
        </is>
      </c>
      <c r="D128" s="32" t="inlineStr">
        <is>
          <t>Split 2, Split 4, Split 6, Split 7, Postgame</t>
        </is>
      </c>
      <c r="E128" s="32" t="inlineStr">
        <is>
          <t>MAP_ROUTE104, MAP_ROUTE110, MAP_ROUTE117, MAP_ROUTE119, MAP_ROUTE120, MAP_ROUTE121, MAP_ROUTE123, MAP_SAFARI_ZONE_NORTH, MAP_SAFARI_ZONE_NORTHWEST, MAP_SAFARI_ZONE_SOUTH, MAP_SAFARI_ZONE_SOUTHWEST</t>
        </is>
      </c>
      <c r="F128" s="32" t="n">
        <v>6</v>
      </c>
      <c r="G128" s="32" t="inlineStr">
        <is>
          <t>Lv 21 -&gt; Gloom</t>
        </is>
      </c>
      <c r="H128" s="32" t="inlineStr">
        <is>
          <t>see Evolution Changes sheet</t>
        </is>
      </c>
    </row>
    <row r="129">
      <c r="A129" s="77" t="inlineStr">
        <is>
          <t>Omanyte</t>
        </is>
      </c>
      <c r="B129" s="77" t="inlineStr">
        <is>
          <t>Wild</t>
        </is>
      </c>
      <c r="C129" s="77" t="inlineStr">
        <is>
          <t>Split 1</t>
        </is>
      </c>
      <c r="D129" s="77" t="inlineStr">
        <is>
          <t>Split 1</t>
        </is>
      </c>
      <c r="E129" s="77" t="inlineStr">
        <is>
          <t>MAP_LITTLEROOT_TOWN</t>
        </is>
      </c>
      <c r="F129" s="77" t="n">
        <v>3</v>
      </c>
      <c r="G129" s="77" t="inlineStr">
        <is>
          <t>Lv 40 -&gt; Omastar</t>
        </is>
      </c>
      <c r="H129" s="77" t="inlineStr">
        <is>
          <t>see Evolution Changes sheet</t>
        </is>
      </c>
    </row>
    <row r="130">
      <c r="A130" s="32" t="inlineStr">
        <is>
          <t>Onix</t>
        </is>
      </c>
      <c r="B130" s="32" t="inlineStr">
        <is>
          <t>Wild</t>
        </is>
      </c>
      <c r="C130" s="32" t="inlineStr">
        <is>
          <t>Split 1</t>
        </is>
      </c>
      <c r="D130" s="32" t="inlineStr">
        <is>
          <t>Split 1, Split 3</t>
        </is>
      </c>
      <c r="E130" s="32" t="inlineStr">
        <is>
          <t>MAP_GRANITE_CAVE_1F, MAP_GRANITE_CAVE_B1F, MAP_GRANITE_CAVE_B2F, MAP_GRANITE_CAVE_STEVENS_ROOM, MAP_PETALBURG_COAST</t>
        </is>
      </c>
      <c r="F130" s="32" t="n">
        <v>8</v>
      </c>
      <c r="G130" s="32" t="inlineStr">
        <is>
          <t>Trade Item (Metal Coat) -&gt; Steelix; Item (Metal Coat) -&gt; Steelix</t>
        </is>
      </c>
      <c r="H130" s="32" t="inlineStr">
        <is>
          <t>see Evolution Changes sheet</t>
        </is>
      </c>
    </row>
    <row r="131">
      <c r="A131" s="77" t="inlineStr">
        <is>
          <t>Oshawott</t>
        </is>
      </c>
      <c r="B131" s="77" t="inlineStr">
        <is>
          <t>Wild</t>
        </is>
      </c>
      <c r="C131" s="77" t="inlineStr">
        <is>
          <t>Split 1</t>
        </is>
      </c>
      <c r="D131" s="77" t="inlineStr">
        <is>
          <t>Split 1</t>
        </is>
      </c>
      <c r="E131" s="77" t="inlineStr">
        <is>
          <t>MAP_PETALBURG_CITY</t>
        </is>
      </c>
      <c r="F131" s="77" t="n">
        <v>6</v>
      </c>
      <c r="G131" s="77" t="inlineStr">
        <is>
          <t>Lv 17 -&gt; Dewott</t>
        </is>
      </c>
      <c r="H131" s="77" t="inlineStr">
        <is>
          <t>see Evolution Changes sheet</t>
        </is>
      </c>
    </row>
    <row r="132">
      <c r="A132" s="32" t="inlineStr">
        <is>
          <t>Pancham</t>
        </is>
      </c>
      <c r="B132" s="32" t="inlineStr">
        <is>
          <t>Wild</t>
        </is>
      </c>
      <c r="C132" s="32" t="inlineStr">
        <is>
          <t>Unassigned</t>
        </is>
      </c>
      <c r="D132" s="32" t="inlineStr">
        <is>
          <t>Unassigned</t>
        </is>
      </c>
      <c r="E132" s="32" t="inlineStr">
        <is>
          <t>MAP_TRAINER_GROVE</t>
        </is>
      </c>
      <c r="F132" s="32" t="n">
        <v>8</v>
      </c>
      <c r="G132" s="32" t="inlineStr">
        <is>
          <t>Level Dark Type Mon In Party 32 -&gt; Pangoro</t>
        </is>
      </c>
      <c r="H132" s="32" t="inlineStr">
        <is>
          <t>see Evolution Changes sheet</t>
        </is>
      </c>
    </row>
    <row r="133">
      <c r="A133" s="77" t="inlineStr">
        <is>
          <t>Paras</t>
        </is>
      </c>
      <c r="B133" s="77" t="inlineStr">
        <is>
          <t>Wild</t>
        </is>
      </c>
      <c r="C133" s="77" t="inlineStr">
        <is>
          <t>Split 2</t>
        </is>
      </c>
      <c r="D133" s="77" t="inlineStr">
        <is>
          <t>Split 2</t>
        </is>
      </c>
      <c r="E133" s="77" t="inlineStr">
        <is>
          <t>MAP_PETALBURG_WOODS</t>
        </is>
      </c>
      <c r="F133" s="77" t="n">
        <v>11</v>
      </c>
      <c r="G133" s="77" t="inlineStr">
        <is>
          <t>Lv 24 -&gt; Parasect</t>
        </is>
      </c>
      <c r="H133" s="77" t="inlineStr">
        <is>
          <t>see Evolution Changes sheet</t>
        </is>
      </c>
    </row>
    <row r="134">
      <c r="A134" s="32" t="inlineStr">
        <is>
          <t>Patrat</t>
        </is>
      </c>
      <c r="B134" s="32" t="inlineStr">
        <is>
          <t>Wild</t>
        </is>
      </c>
      <c r="C134" s="32" t="inlineStr">
        <is>
          <t>Split 1</t>
        </is>
      </c>
      <c r="D134" s="32" t="inlineStr">
        <is>
          <t>Split 1</t>
        </is>
      </c>
      <c r="E134" s="32" t="inlineStr">
        <is>
          <t>MAP_ROUTE102</t>
        </is>
      </c>
      <c r="F134" s="32" t="n">
        <v>4</v>
      </c>
      <c r="G134" s="32" t="inlineStr">
        <is>
          <t>Lv 17 -&gt; Watchog</t>
        </is>
      </c>
      <c r="H134" s="32" t="inlineStr">
        <is>
          <t>see Evolution Changes sheet</t>
        </is>
      </c>
    </row>
    <row r="135">
      <c r="A135" s="77" t="inlineStr">
        <is>
          <t>Pawniard</t>
        </is>
      </c>
      <c r="B135" s="77" t="inlineStr">
        <is>
          <t>Wild</t>
        </is>
      </c>
      <c r="C135" s="77" t="inlineStr">
        <is>
          <t>Split 2</t>
        </is>
      </c>
      <c r="D135" s="77" t="inlineStr">
        <is>
          <t>Split 2</t>
        </is>
      </c>
      <c r="E135" s="77" t="inlineStr">
        <is>
          <t>MAP_ROUTE116</t>
        </is>
      </c>
      <c r="F135" s="77" t="n">
        <v>13</v>
      </c>
      <c r="G135" s="77" t="inlineStr">
        <is>
          <t>Lv 44 -&gt; Bisharp</t>
        </is>
      </c>
      <c r="H135" s="77" t="inlineStr">
        <is>
          <t>see Evolution Changes sheet</t>
        </is>
      </c>
    </row>
    <row r="136">
      <c r="A136" s="32" t="inlineStr">
        <is>
          <t>Pelipper</t>
        </is>
      </c>
      <c r="B136" s="32" t="inlineStr">
        <is>
          <t>Wild</t>
        </is>
      </c>
      <c r="C136" s="32" t="inlineStr">
        <is>
          <t>Split 1</t>
        </is>
      </c>
      <c r="D136" s="32" t="inlineStr">
        <is>
          <t>Split 1, Split 2, Split 3, Split 4, Split 6, Split 7, Split 8, Elite Four &amp; Champion, Unassigned</t>
        </is>
      </c>
      <c r="E136" s="32" t="inlineStr">
        <is>
          <t>MAP_DEWFORD_TOWN, MAP_EVER_GRANDE_CITY, MAP_LILYCOVE_CITY, MAP_MOSSDEEP_CITY, MAP_PACIFIDLOG_TOWN, MAP_ROUTE103, MAP_ROUTE104, MAP_ROUTE105, MAP_ROUTE106, MAP_ROUTE107, MAP_ROUTE108, MAP_ROUTE109, MAP_ROUTE110, MAP_ROUTE115, MAP_ROUTE118, MAP_ROUTE11</t>
        </is>
      </c>
      <c r="F136" s="32" t="n">
        <v>25</v>
      </c>
      <c r="G136" s="32" t="n"/>
      <c r="H136" s="32" t="inlineStr">
        <is>
          <t>see Evolution Changes sheet</t>
        </is>
      </c>
    </row>
    <row r="137">
      <c r="A137" s="77" t="inlineStr">
        <is>
          <t>Petilil</t>
        </is>
      </c>
      <c r="B137" s="77" t="inlineStr">
        <is>
          <t>Wild</t>
        </is>
      </c>
      <c r="C137" s="77" t="inlineStr">
        <is>
          <t>Split 2</t>
        </is>
      </c>
      <c r="D137" s="77" t="inlineStr">
        <is>
          <t>Split 2</t>
        </is>
      </c>
      <c r="E137" s="77" t="inlineStr">
        <is>
          <t>MAP_ROUTE104</t>
        </is>
      </c>
      <c r="F137" s="77" t="n">
        <v>7</v>
      </c>
      <c r="G137" s="77" t="inlineStr">
        <is>
          <t>Item (Sun Stone) -&gt; Lilligant; None -&gt; Lilligant Hisui</t>
        </is>
      </c>
      <c r="H137" s="77" t="inlineStr">
        <is>
          <t>see Evolution Changes sheet</t>
        </is>
      </c>
    </row>
    <row r="138">
      <c r="A138" s="32" t="inlineStr">
        <is>
          <t>Phanpy</t>
        </is>
      </c>
      <c r="B138" s="32" t="inlineStr">
        <is>
          <t>Wild</t>
        </is>
      </c>
      <c r="C138" s="32" t="inlineStr">
        <is>
          <t>Unassigned</t>
        </is>
      </c>
      <c r="D138" s="32" t="inlineStr">
        <is>
          <t>Unassigned, Postgame</t>
        </is>
      </c>
      <c r="E138" s="32" t="inlineStr">
        <is>
          <t>MAP_SAFARI_ZONE_NORTH, MAP_TRAINER_GROVE</t>
        </is>
      </c>
      <c r="F138" s="32" t="n">
        <v>9</v>
      </c>
      <c r="G138" s="32" t="inlineStr">
        <is>
          <t>Lv 25 -&gt; Donphan</t>
        </is>
      </c>
      <c r="H138" s="32" t="inlineStr">
        <is>
          <t>see Evolution Changes sheet</t>
        </is>
      </c>
    </row>
    <row r="139">
      <c r="A139" s="77" t="inlineStr">
        <is>
          <t>Pidgey</t>
        </is>
      </c>
      <c r="B139" s="77" t="inlineStr">
        <is>
          <t>Wild</t>
        </is>
      </c>
      <c r="C139" s="77" t="inlineStr">
        <is>
          <t>Split 1</t>
        </is>
      </c>
      <c r="D139" s="77" t="inlineStr">
        <is>
          <t>Split 1</t>
        </is>
      </c>
      <c r="E139" s="77" t="inlineStr">
        <is>
          <t>MAP_VIRIDIAN_FOREST</t>
        </is>
      </c>
      <c r="F139" s="77" t="n">
        <v>9</v>
      </c>
      <c r="G139" s="77" t="inlineStr">
        <is>
          <t>Lv 18 -&gt; Pidgeotto</t>
        </is>
      </c>
      <c r="H139" s="77" t="inlineStr">
        <is>
          <t>see Evolution Changes sheet</t>
        </is>
      </c>
    </row>
    <row r="140">
      <c r="A140" s="32" t="inlineStr">
        <is>
          <t>Pikachu</t>
        </is>
      </c>
      <c r="B140" s="32" t="inlineStr">
        <is>
          <t>Wild</t>
        </is>
      </c>
      <c r="C140" s="32" t="inlineStr">
        <is>
          <t>Split 1</t>
        </is>
      </c>
      <c r="D140" s="32" t="inlineStr">
        <is>
          <t>Split 1, Postgame</t>
        </is>
      </c>
      <c r="E140" s="32" t="inlineStr">
        <is>
          <t>MAP_SAFARI_ZONE_SOUTH, MAP_SAFARI_ZONE_SOUTHWEST, MAP_VIRIDIAN_FOREST</t>
        </is>
      </c>
      <c r="F140" s="32" t="n">
        <v>10</v>
      </c>
      <c r="G140" s="32" t="inlineStr">
        <is>
          <t>Item (Thunder Stone) -&gt; Raichu; None -&gt; Raichu Alola</t>
        </is>
      </c>
      <c r="H140" s="32" t="inlineStr">
        <is>
          <t>see Evolution Changes sheet</t>
        </is>
      </c>
    </row>
    <row r="141">
      <c r="A141" s="77" t="inlineStr">
        <is>
          <t>Pineco</t>
        </is>
      </c>
      <c r="B141" s="77" t="inlineStr">
        <is>
          <t>Wild</t>
        </is>
      </c>
      <c r="C141" s="77" t="inlineStr">
        <is>
          <t>Split 2</t>
        </is>
      </c>
      <c r="D141" s="77" t="inlineStr">
        <is>
          <t>Split 2, Postgame</t>
        </is>
      </c>
      <c r="E141" s="77" t="inlineStr">
        <is>
          <t>MAP_ALTERING_CAVE, MAP_PETALBURG_WOODS, MAP_SAFARI_ZONE_NORTHEAST</t>
        </is>
      </c>
      <c r="F141" s="77" t="n">
        <v>12</v>
      </c>
      <c r="G141" s="77" t="inlineStr">
        <is>
          <t>Lv 31 -&gt; Forretress</t>
        </is>
      </c>
      <c r="H141" s="77" t="inlineStr">
        <is>
          <t>see Evolution Changes sheet</t>
        </is>
      </c>
    </row>
    <row r="142">
      <c r="A142" s="32" t="inlineStr">
        <is>
          <t>Pinsir</t>
        </is>
      </c>
      <c r="B142" s="32" t="inlineStr">
        <is>
          <t>Wild</t>
        </is>
      </c>
      <c r="C142" s="32" t="inlineStr">
        <is>
          <t>Postgame</t>
        </is>
      </c>
      <c r="D142" s="32" t="inlineStr">
        <is>
          <t>Postgame</t>
        </is>
      </c>
      <c r="E142" s="32" t="inlineStr">
        <is>
          <t>MAP_SAFARI_ZONE_NORTHWEST</t>
        </is>
      </c>
      <c r="F142" s="32" t="n">
        <v>27</v>
      </c>
      <c r="G142" s="32" t="n"/>
      <c r="H142" s="32" t="inlineStr">
        <is>
          <t>see Evolution Changes sheet</t>
        </is>
      </c>
    </row>
    <row r="143">
      <c r="A143" s="77" t="inlineStr">
        <is>
          <t>Plusle</t>
        </is>
      </c>
      <c r="B143" s="77" t="inlineStr">
        <is>
          <t>Trade, Wild</t>
        </is>
      </c>
      <c r="C143" s="77" t="inlineStr">
        <is>
          <t>Split 4</t>
        </is>
      </c>
      <c r="D143" s="77" t="inlineStr">
        <is>
          <t>Split 4, Split 6</t>
        </is>
      </c>
      <c r="E143" s="77" t="inlineStr">
        <is>
          <t>FortreeCity_House1, MAP_ROUTE110</t>
        </is>
      </c>
      <c r="F143" s="77" t="n">
        <v>12</v>
      </c>
      <c r="G143" s="77" t="n"/>
      <c r="H143" s="77" t="inlineStr">
        <is>
          <t>see Evolution Changes sheet</t>
        </is>
      </c>
    </row>
    <row r="144">
      <c r="A144" s="32" t="inlineStr">
        <is>
          <t>Poliwag</t>
        </is>
      </c>
      <c r="B144" s="32" t="inlineStr">
        <is>
          <t>Wild</t>
        </is>
      </c>
      <c r="C144" s="32" t="inlineStr">
        <is>
          <t>Split 4</t>
        </is>
      </c>
      <c r="D144" s="32" t="inlineStr">
        <is>
          <t>Split 4</t>
        </is>
      </c>
      <c r="E144" s="32" t="inlineStr">
        <is>
          <t>MAP_ROUTE117</t>
        </is>
      </c>
      <c r="F144" s="32" t="n">
        <v>30</v>
      </c>
      <c r="G144" s="32" t="inlineStr">
        <is>
          <t>Lv 25 -&gt; Poliwhirl</t>
        </is>
      </c>
      <c r="H144" s="32" t="inlineStr">
        <is>
          <t>see Evolution Changes sheet</t>
        </is>
      </c>
    </row>
    <row r="145">
      <c r="A145" s="77" t="inlineStr">
        <is>
          <t>Poliwhirl</t>
        </is>
      </c>
      <c r="B145" s="77" t="inlineStr">
        <is>
          <t>Wild</t>
        </is>
      </c>
      <c r="C145" s="77" t="inlineStr">
        <is>
          <t>Split 4</t>
        </is>
      </c>
      <c r="D145" s="77" t="inlineStr">
        <is>
          <t>Split 4</t>
        </is>
      </c>
      <c r="E145" s="77" t="inlineStr">
        <is>
          <t>MAP_ROUTE117</t>
        </is>
      </c>
      <c r="F145" s="77" t="n">
        <v>42</v>
      </c>
      <c r="G145" s="77" t="inlineStr">
        <is>
          <t>Item (Water Stone) -&gt; Poliwrath; Lv 36 -&gt; Politoed</t>
        </is>
      </c>
      <c r="H145" s="77" t="inlineStr">
        <is>
          <t>see Evolution Changes sheet</t>
        </is>
      </c>
    </row>
    <row r="146">
      <c r="A146" s="32" t="inlineStr">
        <is>
          <t>Poochyena</t>
        </is>
      </c>
      <c r="B146" s="32" t="inlineStr">
        <is>
          <t>Wild</t>
        </is>
      </c>
      <c r="C146" s="32" t="inlineStr">
        <is>
          <t>Split 4</t>
        </is>
      </c>
      <c r="D146" s="32" t="inlineStr">
        <is>
          <t>Split 4, Split 7</t>
        </is>
      </c>
      <c r="E146" s="32" t="inlineStr">
        <is>
          <t>MAP_ROUTE110, MAP_ROUTE117, MAP_ROUTE120, MAP_ROUTE121, MAP_ROUTE123</t>
        </is>
      </c>
      <c r="F146" s="32" t="n">
        <v>12</v>
      </c>
      <c r="G146" s="32" t="inlineStr">
        <is>
          <t>Lv 18 -&gt; Mightyena</t>
        </is>
      </c>
      <c r="H146" s="32" t="inlineStr">
        <is>
          <t>see Evolution Changes sheet</t>
        </is>
      </c>
    </row>
    <row r="147">
      <c r="A147" s="77" t="inlineStr">
        <is>
          <t>Psyduck</t>
        </is>
      </c>
      <c r="B147" s="77" t="inlineStr">
        <is>
          <t>Wild</t>
        </is>
      </c>
      <c r="C147" s="77" t="inlineStr">
        <is>
          <t>Split 4</t>
        </is>
      </c>
      <c r="D147" s="77" t="inlineStr">
        <is>
          <t>Split 4, Postgame</t>
        </is>
      </c>
      <c r="E147" s="77" t="inlineStr">
        <is>
          <t>MAP_ROUTE117, MAP_SAFARI_ZONE_NORTHWEST, MAP_SAFARI_ZONE_SOUTHWEST</t>
        </is>
      </c>
      <c r="F147" s="77" t="n">
        <v>20</v>
      </c>
      <c r="G147" s="77" t="inlineStr">
        <is>
          <t>Lv 33 -&gt; Golduck</t>
        </is>
      </c>
      <c r="H147" s="77" t="inlineStr">
        <is>
          <t>see Evolution Changes sheet</t>
        </is>
      </c>
    </row>
    <row r="148">
      <c r="A148" s="32" t="inlineStr">
        <is>
          <t>Purrloin</t>
        </is>
      </c>
      <c r="B148" s="32" t="inlineStr">
        <is>
          <t>Wild</t>
        </is>
      </c>
      <c r="C148" s="32" t="inlineStr">
        <is>
          <t>Split 2</t>
        </is>
      </c>
      <c r="D148" s="32" t="inlineStr">
        <is>
          <t>Split 2</t>
        </is>
      </c>
      <c r="E148" s="32" t="inlineStr">
        <is>
          <t>MAP_ROUTE116</t>
        </is>
      </c>
      <c r="F148" s="32" t="n">
        <v>13</v>
      </c>
      <c r="G148" s="32" t="inlineStr">
        <is>
          <t>Lv 20 -&gt; Liepard</t>
        </is>
      </c>
      <c r="H148" s="32" t="inlineStr">
        <is>
          <t>see Evolution Changes sheet</t>
        </is>
      </c>
    </row>
    <row r="149">
      <c r="A149" s="77" t="inlineStr">
        <is>
          <t>Quagsire</t>
        </is>
      </c>
      <c r="B149" s="77" t="inlineStr">
        <is>
          <t>Wild</t>
        </is>
      </c>
      <c r="C149" s="77" t="inlineStr">
        <is>
          <t>Split 4</t>
        </is>
      </c>
      <c r="D149" s="77" t="inlineStr">
        <is>
          <t>Split 4, Postgame</t>
        </is>
      </c>
      <c r="E149" s="77" t="inlineStr">
        <is>
          <t>MAP_ROUTE117, MAP_SAFARI_ZONE_SOUTHEAST</t>
        </is>
      </c>
      <c r="F149" s="77" t="n">
        <v>35</v>
      </c>
      <c r="G149" s="77" t="n"/>
      <c r="H149" s="77" t="inlineStr">
        <is>
          <t>see Evolution Changes sheet</t>
        </is>
      </c>
    </row>
    <row r="150">
      <c r="A150" s="32" t="inlineStr">
        <is>
          <t>Quilava</t>
        </is>
      </c>
      <c r="B150" s="32" t="inlineStr">
        <is>
          <t>Wild</t>
        </is>
      </c>
      <c r="C150" s="32" t="inlineStr">
        <is>
          <t>Split 1</t>
        </is>
      </c>
      <c r="D150" s="32" t="inlineStr">
        <is>
          <t>Split 1</t>
        </is>
      </c>
      <c r="E150" s="32" t="inlineStr">
        <is>
          <t>MAP_OLDALE_TOWN</t>
        </is>
      </c>
      <c r="F150" s="32" t="n">
        <v>4</v>
      </c>
      <c r="G150" s="32" t="inlineStr">
        <is>
          <t>Lv 32 -&gt; Typhlosion; None -&gt; Typhlosion Hisui</t>
        </is>
      </c>
      <c r="H150" s="32" t="inlineStr">
        <is>
          <t>see Evolution Changes sheet</t>
        </is>
      </c>
    </row>
    <row r="151">
      <c r="A151" s="77" t="inlineStr">
        <is>
          <t>Relicanth</t>
        </is>
      </c>
      <c r="B151" s="77" t="inlineStr">
        <is>
          <t>Wild</t>
        </is>
      </c>
      <c r="C151" s="77" t="inlineStr">
        <is>
          <t>Unassigned</t>
        </is>
      </c>
      <c r="D151" s="77" t="inlineStr">
        <is>
          <t>Unassigned</t>
        </is>
      </c>
      <c r="E151" s="77" t="inlineStr">
        <is>
          <t>MAP_UNDERWATER_ROUTE124, MAP_UNDERWATER_ROUTE126</t>
        </is>
      </c>
      <c r="F151" s="77" t="n">
        <v>30</v>
      </c>
      <c r="G151" s="77" t="n"/>
      <c r="H151" s="77" t="inlineStr">
        <is>
          <t>see Evolution Changes sheet</t>
        </is>
      </c>
    </row>
    <row r="152">
      <c r="A152" s="32" t="inlineStr">
        <is>
          <t>Remoraid</t>
        </is>
      </c>
      <c r="B152" s="32" t="inlineStr">
        <is>
          <t>Wild</t>
        </is>
      </c>
      <c r="C152" s="32" t="inlineStr">
        <is>
          <t>Postgame</t>
        </is>
      </c>
      <c r="D152" s="32" t="inlineStr">
        <is>
          <t>Postgame</t>
        </is>
      </c>
      <c r="E152" s="32" t="inlineStr">
        <is>
          <t>MAP_SAFARI_ZONE_SOUTHEAST</t>
        </is>
      </c>
      <c r="F152" s="32" t="n">
        <v>25</v>
      </c>
      <c r="G152" s="32" t="inlineStr">
        <is>
          <t>Lv 25 -&gt; Octillery</t>
        </is>
      </c>
      <c r="H152" s="32" t="inlineStr">
        <is>
          <t>see Evolution Changes sheet</t>
        </is>
      </c>
    </row>
    <row r="153">
      <c r="A153" s="77" t="inlineStr">
        <is>
          <t>Rhyhorn</t>
        </is>
      </c>
      <c r="B153" s="77" t="inlineStr">
        <is>
          <t>Trade, Wild</t>
        </is>
      </c>
      <c r="C153" s="77" t="inlineStr">
        <is>
          <t>Split 1</t>
        </is>
      </c>
      <c r="D153" s="77" t="inlineStr">
        <is>
          <t>Split 1, Split 3, Postgame</t>
        </is>
      </c>
      <c r="E153" s="77" t="inlineStr">
        <is>
          <t>MAP_GRANITE_CAVE_1F, MAP_GRANITE_CAVE_B1F, MAP_GRANITE_CAVE_B2F, MAP_GRANITE_CAVE_STEVENS_ROOM, MAP_SAFARI_ZONE_NORTHWEST, PetalburgCity</t>
        </is>
      </c>
      <c r="F153" s="77" t="n">
        <v>16</v>
      </c>
      <c r="G153" s="77" t="inlineStr">
        <is>
          <t>Lv 42 -&gt; Rhydon</t>
        </is>
      </c>
      <c r="H153" s="77" t="inlineStr">
        <is>
          <t>see Evolution Changes sheet</t>
        </is>
      </c>
    </row>
    <row r="154">
      <c r="A154" s="32" t="inlineStr">
        <is>
          <t>Riolu</t>
        </is>
      </c>
      <c r="B154" s="32" t="inlineStr">
        <is>
          <t>Wild</t>
        </is>
      </c>
      <c r="C154" s="32" t="inlineStr">
        <is>
          <t>Split 3</t>
        </is>
      </c>
      <c r="D154" s="32" t="inlineStr">
        <is>
          <t>Split 3</t>
        </is>
      </c>
      <c r="E154" s="32" t="inlineStr">
        <is>
          <t>MAP_GRANITE_CAVE_1F, MAP_GRANITE_CAVE_B1F, MAP_GRANITE_CAVE_B2F, MAP_GRANITE_CAVE_STEVENS_ROOM</t>
        </is>
      </c>
      <c r="F154" s="32" t="n">
        <v>15</v>
      </c>
      <c r="G154" s="32" t="inlineStr">
        <is>
          <t>Lv 36 -&gt; Lucario</t>
        </is>
      </c>
      <c r="H154" s="32" t="inlineStr">
        <is>
          <t>see Evolution Changes sheet</t>
        </is>
      </c>
    </row>
    <row r="155">
      <c r="A155" s="77" t="inlineStr">
        <is>
          <t>Roggenrola</t>
        </is>
      </c>
      <c r="B155" s="77" t="inlineStr">
        <is>
          <t>Wild</t>
        </is>
      </c>
      <c r="C155" s="77" t="inlineStr">
        <is>
          <t>Split 1</t>
        </is>
      </c>
      <c r="D155" s="77" t="inlineStr">
        <is>
          <t>Split 1</t>
        </is>
      </c>
      <c r="E155" s="77" t="inlineStr">
        <is>
          <t>MAP_PETALBURG_COAST</t>
        </is>
      </c>
      <c r="F155" s="77" t="n">
        <v>7</v>
      </c>
      <c r="G155" s="77" t="inlineStr">
        <is>
          <t>Lv 22 -&gt; Boldore</t>
        </is>
      </c>
      <c r="H155" s="77" t="inlineStr">
        <is>
          <t>see Evolution Changes sheet</t>
        </is>
      </c>
    </row>
    <row r="156">
      <c r="A156" s="32" t="inlineStr">
        <is>
          <t>Sableye</t>
        </is>
      </c>
      <c r="B156" s="32" t="inlineStr">
        <is>
          <t>Wild</t>
        </is>
      </c>
      <c r="C156" s="32" t="inlineStr">
        <is>
          <t>Elite Four &amp; Champion</t>
        </is>
      </c>
      <c r="D156" s="32" t="inlineStr">
        <is>
          <t>Elite Four &amp; Champion, Unassigned</t>
        </is>
      </c>
      <c r="E156" s="32" t="inlineStr">
        <is>
          <t>MAP_CAVE_OF_ORIGIN_1F, MAP_CAVE_OF_ORIGIN_UNUSED_RUBY_SAPPHIRE_MAP1, MAP_CAVE_OF_ORIGIN_UNUSED_RUBY_SAPPHIRE_MAP2, MAP_CAVE_OF_ORIGIN_UNUSED_RUBY_SAPPHIRE_MAP3, MAP_SKY_PILLAR_1F, MAP_SKY_PILLAR_3F, MAP_SKY_PILLAR_5F, MAP_VICTORY_ROAD_B2F</t>
        </is>
      </c>
      <c r="F156" s="32" t="n">
        <v>30</v>
      </c>
      <c r="G156" s="32" t="n"/>
      <c r="H156" s="32" t="inlineStr">
        <is>
          <t>see Evolution Changes sheet</t>
        </is>
      </c>
    </row>
    <row r="157">
      <c r="A157" s="77" t="inlineStr">
        <is>
          <t>Sandile</t>
        </is>
      </c>
      <c r="B157" s="77" t="inlineStr">
        <is>
          <t>Wild</t>
        </is>
      </c>
      <c r="C157" s="77" t="inlineStr">
        <is>
          <t>Split 1</t>
        </is>
      </c>
      <c r="D157" s="77" t="inlineStr">
        <is>
          <t>Split 1</t>
        </is>
      </c>
      <c r="E157" s="77" t="inlineStr">
        <is>
          <t>MAP_PETALBURG_COAST</t>
        </is>
      </c>
      <c r="F157" s="77" t="n">
        <v>7</v>
      </c>
      <c r="G157" s="77" t="inlineStr">
        <is>
          <t>Lv 29 -&gt; Krokorok</t>
        </is>
      </c>
      <c r="H157" s="77" t="inlineStr">
        <is>
          <t>see Evolution Changes sheet</t>
        </is>
      </c>
    </row>
    <row r="158">
      <c r="A158" s="32" t="inlineStr">
        <is>
          <t>Sandshrew</t>
        </is>
      </c>
      <c r="B158" s="32" t="inlineStr">
        <is>
          <t>Wild</t>
        </is>
      </c>
      <c r="C158" s="32" t="inlineStr">
        <is>
          <t>Split 1</t>
        </is>
      </c>
      <c r="D158" s="32" t="inlineStr">
        <is>
          <t>Split 1, Split 5, Unassigned</t>
        </is>
      </c>
      <c r="E158" s="32" t="inlineStr">
        <is>
          <t>MAP_MIRAGE_TOWER_1F, MAP_MIRAGE_TOWER_2F, MAP_MIRAGE_TOWER_3F, MAP_MIRAGE_TOWER_4F, MAP_ROUTE101, MAP_ROUTE103, MAP_ROUTE111, MAP_TRAINER_GROVE</t>
        </is>
      </c>
      <c r="F158" s="32" t="n">
        <v>4</v>
      </c>
      <c r="G158" s="32" t="inlineStr">
        <is>
          <t>Lv 22 -&gt; Sandslash</t>
        </is>
      </c>
      <c r="H158" s="32" t="inlineStr">
        <is>
          <t>see Evolution Changes sheet</t>
        </is>
      </c>
    </row>
    <row r="159">
      <c r="A159" s="77" t="inlineStr">
        <is>
          <t>Scraggy</t>
        </is>
      </c>
      <c r="B159" s="77" t="inlineStr">
        <is>
          <t>Wild</t>
        </is>
      </c>
      <c r="C159" s="77" t="inlineStr">
        <is>
          <t>Split 2</t>
        </is>
      </c>
      <c r="D159" s="77" t="inlineStr">
        <is>
          <t>Split 2</t>
        </is>
      </c>
      <c r="E159" s="77" t="inlineStr">
        <is>
          <t>MAP_ROUTE116</t>
        </is>
      </c>
      <c r="F159" s="77" t="n">
        <v>14</v>
      </c>
      <c r="G159" s="77" t="inlineStr">
        <is>
          <t>Lv 39 -&gt; Scrafty</t>
        </is>
      </c>
      <c r="H159" s="77" t="inlineStr">
        <is>
          <t>see Evolution Changes sheet</t>
        </is>
      </c>
    </row>
    <row r="160">
      <c r="A160" s="32" t="inlineStr">
        <is>
          <t>Seaking</t>
        </is>
      </c>
      <c r="B160" s="32" t="inlineStr">
        <is>
          <t>Wild</t>
        </is>
      </c>
      <c r="C160" s="32" t="inlineStr">
        <is>
          <t>Postgame</t>
        </is>
      </c>
      <c r="D160" s="32" t="inlineStr">
        <is>
          <t>Postgame</t>
        </is>
      </c>
      <c r="E160" s="32" t="inlineStr">
        <is>
          <t>MAP_SAFARI_ZONE_NORTHWEST, MAP_SAFARI_ZONE_SOUTHWEST</t>
        </is>
      </c>
      <c r="F160" s="32" t="n">
        <v>25</v>
      </c>
      <c r="G160" s="32" t="n"/>
      <c r="H160" s="32" t="inlineStr">
        <is>
          <t>see Evolution Changes sheet</t>
        </is>
      </c>
    </row>
    <row r="161">
      <c r="A161" s="77" t="inlineStr">
        <is>
          <t>Seedot</t>
        </is>
      </c>
      <c r="B161" s="77" t="inlineStr">
        <is>
          <t>Trade, Wild</t>
        </is>
      </c>
      <c r="C161" s="77" t="inlineStr">
        <is>
          <t>Split 2</t>
        </is>
      </c>
      <c r="D161" s="77" t="inlineStr">
        <is>
          <t>Split 2, Split 4, Split 7</t>
        </is>
      </c>
      <c r="E161" s="77" t="inlineStr">
        <is>
          <t>MAP_ROUTE117, MAP_ROUTE120, RustboroCity_House1</t>
        </is>
      </c>
      <c r="F161" s="77" t="n">
        <v>13</v>
      </c>
      <c r="G161" s="77" t="inlineStr">
        <is>
          <t>Lv 14 -&gt; Nuzleaf</t>
        </is>
      </c>
      <c r="H161" s="77" t="inlineStr">
        <is>
          <t>see Evolution Changes sheet</t>
        </is>
      </c>
    </row>
    <row r="162">
      <c r="A162" s="32" t="inlineStr">
        <is>
          <t>Sentret</t>
        </is>
      </c>
      <c r="B162" s="32" t="inlineStr">
        <is>
          <t>Wild</t>
        </is>
      </c>
      <c r="C162" s="32" t="inlineStr">
        <is>
          <t>Split 1</t>
        </is>
      </c>
      <c r="D162" s="32" t="inlineStr">
        <is>
          <t>Split 1</t>
        </is>
      </c>
      <c r="E162" s="32" t="inlineStr">
        <is>
          <t>MAP_ROUTE101, MAP_ROUTE103</t>
        </is>
      </c>
      <c r="F162" s="32" t="n">
        <v>3</v>
      </c>
      <c r="G162" s="32" t="inlineStr">
        <is>
          <t>Lv 15 -&gt; Furret</t>
        </is>
      </c>
      <c r="H162" s="32" t="inlineStr">
        <is>
          <t>see Evolution Changes sheet</t>
        </is>
      </c>
    </row>
    <row r="163">
      <c r="A163" s="77" t="inlineStr">
        <is>
          <t>Seviper</t>
        </is>
      </c>
      <c r="B163" s="77" t="inlineStr">
        <is>
          <t>Wild</t>
        </is>
      </c>
      <c r="C163" s="77" t="inlineStr">
        <is>
          <t>Split 5</t>
        </is>
      </c>
      <c r="D163" s="77" t="inlineStr">
        <is>
          <t>Split 5, Unassigned</t>
        </is>
      </c>
      <c r="E163" s="77" t="inlineStr">
        <is>
          <t>MAP_ROUTE114</t>
        </is>
      </c>
      <c r="F163" s="77" t="n">
        <v>5</v>
      </c>
      <c r="G163" s="77" t="n"/>
      <c r="H163" s="77" t="inlineStr">
        <is>
          <t>see Evolution Changes sheet</t>
        </is>
      </c>
    </row>
    <row r="164">
      <c r="A164" s="32" t="inlineStr">
        <is>
          <t>Sewaddle</t>
        </is>
      </c>
      <c r="B164" s="32" t="inlineStr">
        <is>
          <t>Wild</t>
        </is>
      </c>
      <c r="C164" s="32" t="inlineStr">
        <is>
          <t>Split 2</t>
        </is>
      </c>
      <c r="D164" s="32" t="inlineStr">
        <is>
          <t>Split 2</t>
        </is>
      </c>
      <c r="E164" s="32" t="inlineStr">
        <is>
          <t>MAP_ROUTE104</t>
        </is>
      </c>
      <c r="F164" s="32" t="n">
        <v>7</v>
      </c>
      <c r="G164" s="32" t="inlineStr">
        <is>
          <t>Lv 16 -&gt; Swadloon</t>
        </is>
      </c>
      <c r="H164" s="32" t="inlineStr">
        <is>
          <t>see Evolution Changes sheet</t>
        </is>
      </c>
    </row>
    <row r="165">
      <c r="A165" s="77" t="inlineStr">
        <is>
          <t>Sharpedo</t>
        </is>
      </c>
      <c r="B165" s="77" t="inlineStr">
        <is>
          <t>Wild</t>
        </is>
      </c>
      <c r="C165" s="77" t="inlineStr">
        <is>
          <t>Split 1</t>
        </is>
      </c>
      <c r="D165" s="77" t="inlineStr">
        <is>
          <t>Split 1, Split 6, Split 7, Split 8, Unassigned</t>
        </is>
      </c>
      <c r="E165" s="77" t="inlineStr">
        <is>
          <t>MAP_MOSSDEEP_CITY, MAP_PACIFIDLOG_TOWN, MAP_ROUTE103, MAP_ROUTE118, MAP_ROUTE122, MAP_ROUTE124, MAP_ROUTE125, MAP_ROUTE126, MAP_ROUTE127, MAP_ROUTE129, MAP_ROUTE130, MAP_ROUTE131, MAP_ROUTE132, MAP_ROUTE133, MAP_ROUTE134</t>
        </is>
      </c>
      <c r="F165" s="77" t="n">
        <v>30</v>
      </c>
      <c r="G165" s="77" t="n"/>
      <c r="H165" s="77" t="inlineStr">
        <is>
          <t>see Evolution Changes sheet</t>
        </is>
      </c>
    </row>
    <row r="166">
      <c r="A166" s="32" t="inlineStr">
        <is>
          <t>Shellder</t>
        </is>
      </c>
      <c r="B166" s="32" t="inlineStr">
        <is>
          <t>Wild</t>
        </is>
      </c>
      <c r="C166" s="32" t="inlineStr">
        <is>
          <t>Split 1</t>
        </is>
      </c>
      <c r="D166" s="32" t="inlineStr">
        <is>
          <t>Split 1</t>
        </is>
      </c>
      <c r="E166" s="32" t="inlineStr">
        <is>
          <t>MAP_PETALBURG_COAST</t>
        </is>
      </c>
      <c r="F166" s="32" t="n">
        <v>10</v>
      </c>
      <c r="G166" s="32" t="inlineStr">
        <is>
          <t>Item (Water Stone) -&gt; Cloyster</t>
        </is>
      </c>
      <c r="H166" s="32" t="inlineStr">
        <is>
          <t>see Evolution Changes sheet</t>
        </is>
      </c>
    </row>
    <row r="167">
      <c r="A167" s="77" t="inlineStr">
        <is>
          <t>Shelmet</t>
        </is>
      </c>
      <c r="B167" s="77" t="inlineStr">
        <is>
          <t>Wild</t>
        </is>
      </c>
      <c r="C167" s="77" t="inlineStr">
        <is>
          <t>Split 2</t>
        </is>
      </c>
      <c r="D167" s="77" t="inlineStr">
        <is>
          <t>Split 2</t>
        </is>
      </c>
      <c r="E167" s="77" t="inlineStr">
        <is>
          <t>MAP_PETALBURG_WOODS, MAP_ROUTE116</t>
        </is>
      </c>
      <c r="F167" s="77" t="n">
        <v>12</v>
      </c>
      <c r="G167" s="77" t="inlineStr">
        <is>
          <t>Lv 34 -&gt; Accelgor</t>
        </is>
      </c>
      <c r="H167" s="77" t="inlineStr">
        <is>
          <t>see Evolution Changes sheet</t>
        </is>
      </c>
    </row>
    <row r="168">
      <c r="A168" s="32" t="inlineStr">
        <is>
          <t>Shroomish</t>
        </is>
      </c>
      <c r="B168" s="32" t="inlineStr">
        <is>
          <t>Wild</t>
        </is>
      </c>
      <c r="C168" s="32" t="inlineStr">
        <is>
          <t>Split 2</t>
        </is>
      </c>
      <c r="D168" s="32" t="inlineStr">
        <is>
          <t>Split 2</t>
        </is>
      </c>
      <c r="E168" s="32" t="inlineStr">
        <is>
          <t>MAP_PETALBURG_WOODS</t>
        </is>
      </c>
      <c r="F168" s="32" t="n">
        <v>11</v>
      </c>
      <c r="G168" s="32" t="inlineStr">
        <is>
          <t>Lv 23 -&gt; Breloom</t>
        </is>
      </c>
      <c r="H168" s="32" t="inlineStr">
        <is>
          <t>see Evolution Changes sheet</t>
        </is>
      </c>
    </row>
    <row r="169">
      <c r="A169" s="77" t="inlineStr">
        <is>
          <t>Shuckle</t>
        </is>
      </c>
      <c r="B169" s="77" t="inlineStr">
        <is>
          <t>Wild</t>
        </is>
      </c>
      <c r="C169" s="77" t="inlineStr">
        <is>
          <t>Postgame</t>
        </is>
      </c>
      <c r="D169" s="77" t="inlineStr">
        <is>
          <t>Postgame</t>
        </is>
      </c>
      <c r="E169" s="77" t="inlineStr">
        <is>
          <t>MAP_ALTERING_CAVE, MAP_SAFARI_ZONE_NORTHEAST</t>
        </is>
      </c>
      <c r="F169" s="77" t="n">
        <v>18</v>
      </c>
      <c r="G169" s="77" t="n"/>
      <c r="H169" s="77" t="inlineStr">
        <is>
          <t>see Evolution Changes sheet</t>
        </is>
      </c>
    </row>
    <row r="170">
      <c r="A170" s="32" t="inlineStr">
        <is>
          <t>Shuppet</t>
        </is>
      </c>
      <c r="B170" s="32" t="inlineStr">
        <is>
          <t>Wild</t>
        </is>
      </c>
      <c r="C170" s="32" t="inlineStr">
        <is>
          <t>Split 7</t>
        </is>
      </c>
      <c r="D170" s="32" t="inlineStr">
        <is>
          <t>Split 7</t>
        </is>
      </c>
      <c r="E170" s="32" t="inlineStr">
        <is>
          <t>MAP_MT_PYRE_1F, MAP_MT_PYRE_2F, MAP_MT_PYRE_3F, MAP_MT_PYRE_4F, MAP_MT_PYRE_5F, MAP_MT_PYRE_6F, MAP_MT_PYRE_EXTERIOR, MAP_MT_PYRE_SUMMIT, MAP_ROUTE121, MAP_ROUTE123</t>
        </is>
      </c>
      <c r="F170" s="32" t="n">
        <v>22</v>
      </c>
      <c r="G170" s="32" t="inlineStr">
        <is>
          <t>Lv 37 -&gt; Banette</t>
        </is>
      </c>
      <c r="H170" s="32" t="inlineStr">
        <is>
          <t>see Evolution Changes sheet</t>
        </is>
      </c>
    </row>
    <row r="171">
      <c r="A171" s="77" t="inlineStr">
        <is>
          <t>Skarmory</t>
        </is>
      </c>
      <c r="B171" s="77" t="inlineStr">
        <is>
          <t>Wild</t>
        </is>
      </c>
      <c r="C171" s="77" t="inlineStr">
        <is>
          <t>Split 5</t>
        </is>
      </c>
      <c r="D171" s="77" t="inlineStr">
        <is>
          <t>Split 5</t>
        </is>
      </c>
      <c r="E171" s="77" t="inlineStr">
        <is>
          <t>MAP_ROUTE113</t>
        </is>
      </c>
      <c r="F171" s="77" t="n">
        <v>16</v>
      </c>
      <c r="G171" s="77" t="n"/>
      <c r="H171" s="77" t="inlineStr">
        <is>
          <t>see Evolution Changes sheet</t>
        </is>
      </c>
    </row>
    <row r="172">
      <c r="A172" s="32" t="inlineStr">
        <is>
          <t>Skiddo</t>
        </is>
      </c>
      <c r="B172" s="32" t="inlineStr">
        <is>
          <t>Wild</t>
        </is>
      </c>
      <c r="C172" s="32" t="inlineStr">
        <is>
          <t>Split 2</t>
        </is>
      </c>
      <c r="D172" s="32" t="inlineStr">
        <is>
          <t>Split 2</t>
        </is>
      </c>
      <c r="E172" s="32" t="inlineStr">
        <is>
          <t>MAP_ROUTE104</t>
        </is>
      </c>
      <c r="F172" s="32" t="n">
        <v>6</v>
      </c>
      <c r="G172" s="32" t="inlineStr">
        <is>
          <t>Lv 28 -&gt; Gogoat</t>
        </is>
      </c>
      <c r="H172" s="32" t="inlineStr">
        <is>
          <t>see Evolution Changes sheet</t>
        </is>
      </c>
    </row>
    <row r="173">
      <c r="A173" s="77" t="inlineStr">
        <is>
          <t>Skorupi</t>
        </is>
      </c>
      <c r="B173" s="77" t="inlineStr">
        <is>
          <t>Trade</t>
        </is>
      </c>
      <c r="C173" s="77" t="inlineStr">
        <is>
          <t>Split 4</t>
        </is>
      </c>
      <c r="D173" s="77" t="inlineStr">
        <is>
          <t>Split 4</t>
        </is>
      </c>
      <c r="E173" s="77" t="inlineStr">
        <is>
          <t>VerdanturfTown</t>
        </is>
      </c>
      <c r="F173" s="77" t="n"/>
      <c r="G173" s="77" t="inlineStr">
        <is>
          <t>Lv 32 -&gt; Drapion</t>
        </is>
      </c>
      <c r="H173" s="77" t="inlineStr">
        <is>
          <t>see Evolution Changes sheet</t>
        </is>
      </c>
    </row>
    <row r="174">
      <c r="A174" s="32" t="inlineStr">
        <is>
          <t>Skrelp</t>
        </is>
      </c>
      <c r="B174" s="32" t="inlineStr">
        <is>
          <t>Wild</t>
        </is>
      </c>
      <c r="C174" s="32" t="inlineStr">
        <is>
          <t>Split 1</t>
        </is>
      </c>
      <c r="D174" s="32" t="inlineStr">
        <is>
          <t>Split 1, Unassigned</t>
        </is>
      </c>
      <c r="E174" s="32" t="inlineStr">
        <is>
          <t>MAP_PETALBURG_COAST, MAP_ROUTE115</t>
        </is>
      </c>
      <c r="F174" s="32" t="n">
        <v>10</v>
      </c>
      <c r="G174" s="32" t="inlineStr">
        <is>
          <t>Lv 42 -&gt; Dragalge</t>
        </is>
      </c>
      <c r="H174" s="32" t="inlineStr">
        <is>
          <t>see Evolution Changes sheet</t>
        </is>
      </c>
    </row>
    <row r="175">
      <c r="A175" s="77" t="inlineStr">
        <is>
          <t>Slugma</t>
        </is>
      </c>
      <c r="B175" s="77" t="inlineStr">
        <is>
          <t>Wild</t>
        </is>
      </c>
      <c r="C175" s="77" t="inlineStr">
        <is>
          <t>Split 1</t>
        </is>
      </c>
      <c r="D175" s="77" t="inlineStr">
        <is>
          <t>Split 1, Split 5</t>
        </is>
      </c>
      <c r="E175" s="77" t="inlineStr">
        <is>
          <t>MAP_FIERY_PATH, MAP_OLDALE_TOWN, MAP_ROUTE113</t>
        </is>
      </c>
      <c r="F175" s="77" t="n">
        <v>3</v>
      </c>
      <c r="G175" s="77" t="inlineStr">
        <is>
          <t>Lv 38 -&gt; Magcargo</t>
        </is>
      </c>
      <c r="H175" s="77" t="inlineStr">
        <is>
          <t>see Evolution Changes sheet</t>
        </is>
      </c>
    </row>
    <row r="176">
      <c r="A176" s="32" t="inlineStr">
        <is>
          <t>Smeargle</t>
        </is>
      </c>
      <c r="B176" s="32" t="inlineStr">
        <is>
          <t>Wild</t>
        </is>
      </c>
      <c r="C176" s="32" t="inlineStr">
        <is>
          <t>Unassigned</t>
        </is>
      </c>
      <c r="D176" s="32" t="inlineStr">
        <is>
          <t>Unassigned, Postgame</t>
        </is>
      </c>
      <c r="E176" s="32" t="inlineStr">
        <is>
          <t>MAP_ALTERING_CAVE, MAP_ARTISAN_CAVE_1F, MAP_ARTISAN_CAVE_B1F</t>
        </is>
      </c>
      <c r="F176" s="32" t="n">
        <v>18</v>
      </c>
      <c r="G176" s="32" t="n"/>
      <c r="H176" s="32" t="inlineStr">
        <is>
          <t>see Evolution Changes sheet</t>
        </is>
      </c>
    </row>
    <row r="177">
      <c r="A177" s="77" t="inlineStr">
        <is>
          <t>Snivy</t>
        </is>
      </c>
      <c r="B177" s="77" t="inlineStr">
        <is>
          <t>Wild</t>
        </is>
      </c>
      <c r="C177" s="77" t="inlineStr">
        <is>
          <t>Split 2</t>
        </is>
      </c>
      <c r="D177" s="77" t="inlineStr">
        <is>
          <t>Split 2</t>
        </is>
      </c>
      <c r="E177" s="77" t="inlineStr">
        <is>
          <t>MAP_ROUTE104</t>
        </is>
      </c>
      <c r="F177" s="77" t="n">
        <v>7</v>
      </c>
      <c r="G177" s="77" t="inlineStr">
        <is>
          <t>Lv 17 -&gt; Servine</t>
        </is>
      </c>
      <c r="H177" s="77" t="inlineStr">
        <is>
          <t>see Evolution Changes sheet</t>
        </is>
      </c>
    </row>
    <row r="178">
      <c r="A178" s="32" t="inlineStr">
        <is>
          <t>Snorunt</t>
        </is>
      </c>
      <c r="B178" s="32" t="inlineStr">
        <is>
          <t>Wild</t>
        </is>
      </c>
      <c r="C178" s="32" t="inlineStr">
        <is>
          <t>Split 7</t>
        </is>
      </c>
      <c r="D178" s="32" t="inlineStr">
        <is>
          <t>Split 7</t>
        </is>
      </c>
      <c r="E178" s="32" t="inlineStr">
        <is>
          <t>MAP_SHOAL_CAVE_LOW_TIDE_ICE_ROOM</t>
        </is>
      </c>
      <c r="F178" s="32" t="n">
        <v>26</v>
      </c>
      <c r="G178" s="32" t="inlineStr">
        <is>
          <t>Lv 42 -&gt; Glalie; Item Female (Dawn Stone) -&gt; Froslass</t>
        </is>
      </c>
      <c r="H178" s="32" t="inlineStr">
        <is>
          <t>see Evolution Changes sheet</t>
        </is>
      </c>
    </row>
    <row r="179">
      <c r="A179" s="77" t="inlineStr">
        <is>
          <t>Snubbull</t>
        </is>
      </c>
      <c r="B179" s="77" t="inlineStr">
        <is>
          <t>Wild</t>
        </is>
      </c>
      <c r="C179" s="77" t="inlineStr">
        <is>
          <t>Postgame</t>
        </is>
      </c>
      <c r="D179" s="77" t="inlineStr">
        <is>
          <t>Postgame</t>
        </is>
      </c>
      <c r="E179" s="77" t="inlineStr">
        <is>
          <t>MAP_SAFARI_ZONE_SOUTHEAST</t>
        </is>
      </c>
      <c r="F179" s="77" t="n">
        <v>34</v>
      </c>
      <c r="G179" s="77" t="inlineStr">
        <is>
          <t>Lv 23 -&gt; Granbull</t>
        </is>
      </c>
      <c r="H179" s="77" t="inlineStr">
        <is>
          <t>see Evolution Changes sheet</t>
        </is>
      </c>
    </row>
    <row r="180">
      <c r="A180" s="32" t="inlineStr">
        <is>
          <t>Solrock</t>
        </is>
      </c>
      <c r="B180" s="32" t="inlineStr">
        <is>
          <t>Wild</t>
        </is>
      </c>
      <c r="C180" s="32" t="inlineStr">
        <is>
          <t>Unassigned</t>
        </is>
      </c>
      <c r="D180" s="32" t="inlineStr">
        <is>
          <t>Unassigned</t>
        </is>
      </c>
      <c r="E180" s="32" t="inlineStr">
        <is>
          <t>MAP_METEOR_FALLS_1F_1R, MAP_METEOR_FALLS_1F_2R, MAP_METEOR_FALLS_B1F_1R, MAP_METEOR_FALLS_B1F_2R, MAP_METEOR_FALLS_STEVENS_CAVE</t>
        </is>
      </c>
      <c r="F180" s="32" t="n">
        <v>5</v>
      </c>
      <c r="G180" s="32" t="n"/>
      <c r="H180" s="32" t="inlineStr">
        <is>
          <t>see Evolution Changes sheet</t>
        </is>
      </c>
    </row>
    <row r="181">
      <c r="A181" s="77" t="inlineStr">
        <is>
          <t>Spheal</t>
        </is>
      </c>
      <c r="B181" s="77" t="inlineStr">
        <is>
          <t>Wild</t>
        </is>
      </c>
      <c r="C181" s="77" t="inlineStr">
        <is>
          <t>Split 1</t>
        </is>
      </c>
      <c r="D181" s="77" t="inlineStr">
        <is>
          <t>Split 1, Split 7</t>
        </is>
      </c>
      <c r="E181" s="77" t="inlineStr">
        <is>
          <t>MAP_PETALBURG_CITY, MAP_SHOAL_CAVE_LOW_TIDE_ENTRANCE_ROOM, MAP_SHOAL_CAVE_LOW_TIDE_ICE_ROOM, MAP_SHOAL_CAVE_LOW_TIDE_INNER_ROOM, MAP_SHOAL_CAVE_LOW_TIDE_LOWER_ROOM, MAP_SHOAL_CAVE_LOW_TIDE_STAIRS_ROOM</t>
        </is>
      </c>
      <c r="F181" s="77" t="n">
        <v>5</v>
      </c>
      <c r="G181" s="77" t="inlineStr">
        <is>
          <t>Lv 32 -&gt; Sealeo</t>
        </is>
      </c>
      <c r="H181" s="77" t="inlineStr">
        <is>
          <t>see Evolution Changes sheet</t>
        </is>
      </c>
    </row>
    <row r="182">
      <c r="A182" s="32" t="inlineStr">
        <is>
          <t>Spinarak</t>
        </is>
      </c>
      <c r="B182" s="32" t="inlineStr">
        <is>
          <t>Wild</t>
        </is>
      </c>
      <c r="C182" s="32" t="inlineStr">
        <is>
          <t>Split 2</t>
        </is>
      </c>
      <c r="D182" s="32" t="inlineStr">
        <is>
          <t>Split 2, Postgame</t>
        </is>
      </c>
      <c r="E182" s="32" t="inlineStr">
        <is>
          <t>MAP_PETALBURG_WOODS, MAP_SAFARI_ZONE_SOUTHEAST</t>
        </is>
      </c>
      <c r="F182" s="32" t="n">
        <v>11</v>
      </c>
      <c r="G182" s="32" t="inlineStr">
        <is>
          <t>Lv 22 -&gt; Ariados</t>
        </is>
      </c>
      <c r="H182" s="32" t="inlineStr">
        <is>
          <t>see Evolution Changes sheet</t>
        </is>
      </c>
    </row>
    <row r="183">
      <c r="A183" s="77" t="inlineStr">
        <is>
          <t>Spinda</t>
        </is>
      </c>
      <c r="B183" s="77" t="inlineStr">
        <is>
          <t>Wild</t>
        </is>
      </c>
      <c r="C183" s="77" t="inlineStr">
        <is>
          <t>Split 5</t>
        </is>
      </c>
      <c r="D183" s="77" t="inlineStr">
        <is>
          <t>Split 5</t>
        </is>
      </c>
      <c r="E183" s="77" t="inlineStr">
        <is>
          <t>MAP_ROUTE113</t>
        </is>
      </c>
      <c r="F183" s="77" t="n">
        <v>14</v>
      </c>
      <c r="G183" s="77" t="n"/>
      <c r="H183" s="77" t="inlineStr">
        <is>
          <t>see Evolution Changes sheet</t>
        </is>
      </c>
    </row>
    <row r="184">
      <c r="A184" s="32" t="inlineStr">
        <is>
          <t>Spoink</t>
        </is>
      </c>
      <c r="B184" s="32" t="inlineStr">
        <is>
          <t>Wild</t>
        </is>
      </c>
      <c r="C184" s="32" t="inlineStr">
        <is>
          <t>Split 1</t>
        </is>
      </c>
      <c r="D184" s="32" t="inlineStr">
        <is>
          <t>Split 1, Split 5</t>
        </is>
      </c>
      <c r="E184" s="32" t="inlineStr">
        <is>
          <t>MAP_JAGGED_PASS, MAP_ROUTE102</t>
        </is>
      </c>
      <c r="F184" s="32" t="n">
        <v>4</v>
      </c>
      <c r="G184" s="32" t="inlineStr">
        <is>
          <t>Lv 32 -&gt; Grumpig</t>
        </is>
      </c>
      <c r="H184" s="32" t="inlineStr">
        <is>
          <t>see Evolution Changes sheet</t>
        </is>
      </c>
    </row>
    <row r="185">
      <c r="A185" s="77" t="inlineStr">
        <is>
          <t>Squirtle</t>
        </is>
      </c>
      <c r="B185" s="77" t="inlineStr">
        <is>
          <t>Wild</t>
        </is>
      </c>
      <c r="C185" s="77" t="inlineStr">
        <is>
          <t>Unassigned</t>
        </is>
      </c>
      <c r="D185" s="77" t="inlineStr">
        <is>
          <t>Unassigned</t>
        </is>
      </c>
      <c r="E185" s="77" t="inlineStr">
        <is>
          <t>MAP_ROUTE115</t>
        </is>
      </c>
      <c r="F185" s="77" t="n">
        <v>5</v>
      </c>
      <c r="G185" s="77" t="inlineStr">
        <is>
          <t>Lv 16 -&gt; Wartortle</t>
        </is>
      </c>
      <c r="H185" s="77" t="inlineStr">
        <is>
          <t>see Evolution Changes sheet</t>
        </is>
      </c>
    </row>
    <row r="186">
      <c r="A186" s="32" t="inlineStr">
        <is>
          <t>Stantler</t>
        </is>
      </c>
      <c r="B186" s="32" t="inlineStr">
        <is>
          <t>Wild</t>
        </is>
      </c>
      <c r="C186" s="32" t="inlineStr">
        <is>
          <t>Postgame</t>
        </is>
      </c>
      <c r="D186" s="32" t="inlineStr">
        <is>
          <t>Postgame</t>
        </is>
      </c>
      <c r="E186" s="32" t="inlineStr">
        <is>
          <t>MAP_ALTERING_CAVE, MAP_SAFARI_ZONE_SOUTHEAST</t>
        </is>
      </c>
      <c r="F186" s="32" t="n">
        <v>18</v>
      </c>
      <c r="G186" s="32" t="inlineStr">
        <is>
          <t>Use Move Twenty Times MOVE_PSYSHIELD_BASH -&gt; Wyrdeer</t>
        </is>
      </c>
      <c r="H186" s="32" t="inlineStr">
        <is>
          <t>see Evolution Changes sheet</t>
        </is>
      </c>
    </row>
    <row r="187">
      <c r="A187" s="77" t="inlineStr">
        <is>
          <t>Starly</t>
        </is>
      </c>
      <c r="B187" s="77" t="inlineStr">
        <is>
          <t>Wild</t>
        </is>
      </c>
      <c r="C187" s="77" t="inlineStr">
        <is>
          <t>Split 1</t>
        </is>
      </c>
      <c r="D187" s="77" t="inlineStr">
        <is>
          <t>Split 1</t>
        </is>
      </c>
      <c r="E187" s="77" t="inlineStr">
        <is>
          <t>MAP_ROUTE101, MAP_ROUTE103</t>
        </is>
      </c>
      <c r="F187" s="77" t="n">
        <v>3</v>
      </c>
      <c r="G187" s="77" t="inlineStr">
        <is>
          <t>Lv 14 -&gt; Staravia</t>
        </is>
      </c>
      <c r="H187" s="77" t="inlineStr">
        <is>
          <t>see Evolution Changes sheet</t>
        </is>
      </c>
    </row>
    <row r="188">
      <c r="A188" s="32" t="inlineStr">
        <is>
          <t>Staryu</t>
        </is>
      </c>
      <c r="B188" s="32" t="inlineStr">
        <is>
          <t>Wild</t>
        </is>
      </c>
      <c r="C188" s="32" t="inlineStr">
        <is>
          <t>Split 1</t>
        </is>
      </c>
      <c r="D188" s="32" t="inlineStr">
        <is>
          <t>Split 1, Split 7</t>
        </is>
      </c>
      <c r="E188" s="32" t="inlineStr">
        <is>
          <t>MAP_LILYCOVE_CITY, MAP_PETALBURG_COAST</t>
        </is>
      </c>
      <c r="F188" s="32" t="n">
        <v>25</v>
      </c>
      <c r="G188" s="32" t="inlineStr">
        <is>
          <t>Item (Water Stone) -&gt; Starmie</t>
        </is>
      </c>
      <c r="H188" s="32" t="inlineStr">
        <is>
          <t>see Evolution Changes sheet</t>
        </is>
      </c>
    </row>
    <row r="189">
      <c r="A189" s="77" t="inlineStr">
        <is>
          <t>Stunfisk</t>
        </is>
      </c>
      <c r="B189" s="77" t="inlineStr">
        <is>
          <t>Wild</t>
        </is>
      </c>
      <c r="C189" s="77" t="inlineStr">
        <is>
          <t>Split 1</t>
        </is>
      </c>
      <c r="D189" s="77" t="inlineStr">
        <is>
          <t>Split 1</t>
        </is>
      </c>
      <c r="E189" s="77" t="inlineStr">
        <is>
          <t>MAP_PETALBURG_CITY</t>
        </is>
      </c>
      <c r="F189" s="77" t="n">
        <v>6</v>
      </c>
      <c r="G189" s="77" t="n"/>
      <c r="H189" s="77" t="inlineStr">
        <is>
          <t>see Evolution Changes sheet</t>
        </is>
      </c>
    </row>
    <row r="190">
      <c r="A190" s="32" t="inlineStr">
        <is>
          <t>Sunkern</t>
        </is>
      </c>
      <c r="B190" s="32" t="inlineStr">
        <is>
          <t>Wild</t>
        </is>
      </c>
      <c r="C190" s="32" t="inlineStr">
        <is>
          <t>Split 1</t>
        </is>
      </c>
      <c r="D190" s="32" t="inlineStr">
        <is>
          <t>Split 1, Postgame</t>
        </is>
      </c>
      <c r="E190" s="32" t="inlineStr">
        <is>
          <t>MAP_ROUTE101, MAP_ROUTE103, MAP_SAFARI_ZONE_NORTHEAST, MAP_SAFARI_ZONE_SOUTHEAST</t>
        </is>
      </c>
      <c r="F190" s="32" t="n">
        <v>3</v>
      </c>
      <c r="G190" s="32" t="inlineStr">
        <is>
          <t>Item (Sun Stone) -&gt; Sunflora</t>
        </is>
      </c>
      <c r="H190" s="32" t="inlineStr">
        <is>
          <t>see Evolution Changes sheet</t>
        </is>
      </c>
    </row>
    <row r="191">
      <c r="A191" s="77" t="inlineStr">
        <is>
          <t>Surskit</t>
        </is>
      </c>
      <c r="B191" s="77" t="inlineStr">
        <is>
          <t>Wild</t>
        </is>
      </c>
      <c r="C191" s="77" t="inlineStr">
        <is>
          <t>Split 4</t>
        </is>
      </c>
      <c r="D191" s="77" t="inlineStr">
        <is>
          <t>Split 4</t>
        </is>
      </c>
      <c r="E191" s="77" t="inlineStr">
        <is>
          <t>MAP_ROUTE117</t>
        </is>
      </c>
      <c r="F191" s="77" t="n">
        <v>30</v>
      </c>
      <c r="G191" s="77" t="inlineStr">
        <is>
          <t>Lv 22 -&gt; Masquerain</t>
        </is>
      </c>
      <c r="H191" s="77" t="inlineStr">
        <is>
          <t>see Evolution Changes sheet</t>
        </is>
      </c>
    </row>
    <row r="192">
      <c r="A192" s="32" t="inlineStr">
        <is>
          <t>Swablu</t>
        </is>
      </c>
      <c r="B192" s="32" t="inlineStr">
        <is>
          <t>Wild</t>
        </is>
      </c>
      <c r="C192" s="32" t="inlineStr">
        <is>
          <t>Split 5</t>
        </is>
      </c>
      <c r="D192" s="32" t="inlineStr">
        <is>
          <t>Split 5, Unassigned</t>
        </is>
      </c>
      <c r="E192" s="32" t="inlineStr">
        <is>
          <t>MAP_ROUTE114, MAP_ROUTE115</t>
        </is>
      </c>
      <c r="F192" s="32" t="n">
        <v>15</v>
      </c>
      <c r="G192" s="32" t="inlineStr">
        <is>
          <t>Lv 35 -&gt; Altaria</t>
        </is>
      </c>
      <c r="H192" s="32" t="inlineStr">
        <is>
          <t>see Evolution Changes sheet</t>
        </is>
      </c>
    </row>
    <row r="193">
      <c r="A193" s="77" t="inlineStr">
        <is>
          <t>Swellow</t>
        </is>
      </c>
      <c r="B193" s="77" t="inlineStr">
        <is>
          <t>Wild</t>
        </is>
      </c>
      <c r="C193" s="77" t="inlineStr">
        <is>
          <t>Unassigned</t>
        </is>
      </c>
      <c r="D193" s="77" t="inlineStr">
        <is>
          <t>Unassigned</t>
        </is>
      </c>
      <c r="E193" s="77" t="inlineStr">
        <is>
          <t>MAP_ROUTE115</t>
        </is>
      </c>
      <c r="F193" s="77" t="n">
        <v>25</v>
      </c>
      <c r="G193" s="77" t="n"/>
      <c r="H193" s="77" t="inlineStr">
        <is>
          <t>see Evolution Changes sheet</t>
        </is>
      </c>
    </row>
    <row r="194">
      <c r="A194" s="32" t="inlineStr">
        <is>
          <t>Taillow</t>
        </is>
      </c>
      <c r="B194" s="32" t="inlineStr">
        <is>
          <t>Wild</t>
        </is>
      </c>
      <c r="C194" s="32" t="inlineStr">
        <is>
          <t>Unassigned</t>
        </is>
      </c>
      <c r="D194" s="32" t="inlineStr">
        <is>
          <t>Unassigned</t>
        </is>
      </c>
      <c r="E194" s="32" t="inlineStr">
        <is>
          <t>MAP_ROUTE115</t>
        </is>
      </c>
      <c r="F194" s="32" t="n">
        <v>23</v>
      </c>
      <c r="G194" s="32" t="inlineStr">
        <is>
          <t>Lv 22 -&gt; Swellow</t>
        </is>
      </c>
      <c r="H194" s="32" t="inlineStr">
        <is>
          <t>see Evolution Changes sheet</t>
        </is>
      </c>
    </row>
    <row r="195">
      <c r="A195" s="77" t="inlineStr">
        <is>
          <t>Teddiursa</t>
        </is>
      </c>
      <c r="B195" s="77" t="inlineStr">
        <is>
          <t>Wild</t>
        </is>
      </c>
      <c r="C195" s="77" t="inlineStr">
        <is>
          <t>Postgame</t>
        </is>
      </c>
      <c r="D195" s="77" t="inlineStr">
        <is>
          <t>Postgame</t>
        </is>
      </c>
      <c r="E195" s="77" t="inlineStr">
        <is>
          <t>MAP_ALTERING_CAVE, MAP_SAFARI_ZONE_NORTHEAST</t>
        </is>
      </c>
      <c r="F195" s="77" t="n">
        <v>6</v>
      </c>
      <c r="G195" s="77" t="inlineStr">
        <is>
          <t>Lv 30 -&gt; Ursaring</t>
        </is>
      </c>
      <c r="H195" s="77" t="inlineStr">
        <is>
          <t>see Evolution Changes sheet</t>
        </is>
      </c>
    </row>
    <row r="196">
      <c r="A196" s="32" t="inlineStr">
        <is>
          <t>Tentacool</t>
        </is>
      </c>
      <c r="B196" s="32" t="inlineStr">
        <is>
          <t>Wild</t>
        </is>
      </c>
      <c r="C196" s="32" t="inlineStr">
        <is>
          <t>Split 1</t>
        </is>
      </c>
      <c r="D196" s="32" t="inlineStr">
        <is>
          <t>Split 1, Split 3, Split 4, Split 6, Split 7, Split 8, Elite Four &amp; Champion, Unassigned</t>
        </is>
      </c>
      <c r="E196" s="32" t="inlineStr">
        <is>
          <t>MAP_ABANDONED_SHIP_HIDDEN_FLOOR_CORRIDORS, MAP_ABANDONED_SHIP_ROOMS_B1F, MAP_DEWFORD_TOWN, MAP_EVER_GRANDE_CITY, MAP_LILYCOVE_CITY, MAP_MOSSDEEP_CITY, MAP_PACIFIDLOG_TOWN, MAP_PETALBURG_COAST, MAP_ROUTE103, MAP_ROUTE105, MAP_ROUTE106, MAP_ROUTE107, M</t>
        </is>
      </c>
      <c r="F196" s="32" t="n">
        <v>5</v>
      </c>
      <c r="G196" s="32" t="inlineStr">
        <is>
          <t>Lv 30 -&gt; Tentacruel</t>
        </is>
      </c>
      <c r="H196" s="32" t="inlineStr">
        <is>
          <t>see Evolution Changes sheet</t>
        </is>
      </c>
    </row>
    <row r="197">
      <c r="A197" s="77" t="inlineStr">
        <is>
          <t>Tentacruel</t>
        </is>
      </c>
      <c r="B197" s="77" t="inlineStr">
        <is>
          <t>Wild</t>
        </is>
      </c>
      <c r="C197" s="77" t="inlineStr">
        <is>
          <t>Split 4</t>
        </is>
      </c>
      <c r="D197" s="77" t="inlineStr">
        <is>
          <t>Split 4</t>
        </is>
      </c>
      <c r="E197" s="77" t="inlineStr">
        <is>
          <t>MAP_ABANDONED_SHIP_HIDDEN_FLOOR_CORRIDORS, MAP_ABANDONED_SHIP_ROOMS_B1F</t>
        </is>
      </c>
      <c r="F197" s="77" t="n">
        <v>20</v>
      </c>
      <c r="G197" s="77" t="n"/>
      <c r="H197" s="77" t="inlineStr">
        <is>
          <t>see Evolution Changes sheet</t>
        </is>
      </c>
    </row>
    <row r="198">
      <c r="A198" s="32" t="inlineStr">
        <is>
          <t>Tepig</t>
        </is>
      </c>
      <c r="B198" s="32" t="inlineStr">
        <is>
          <t>Wild</t>
        </is>
      </c>
      <c r="C198" s="32" t="inlineStr">
        <is>
          <t>Split 1</t>
        </is>
      </c>
      <c r="D198" s="32" t="inlineStr">
        <is>
          <t>Split 1</t>
        </is>
      </c>
      <c r="E198" s="32" t="inlineStr">
        <is>
          <t>MAP_OLDALE_TOWN</t>
        </is>
      </c>
      <c r="F198" s="32" t="n">
        <v>4</v>
      </c>
      <c r="G198" s="32" t="inlineStr">
        <is>
          <t>Lv 17 -&gt; Pignite</t>
        </is>
      </c>
      <c r="H198" s="32" t="inlineStr">
        <is>
          <t>see Evolution Changes sheet</t>
        </is>
      </c>
    </row>
    <row r="199">
      <c r="A199" s="77" t="inlineStr">
        <is>
          <t>Timburr</t>
        </is>
      </c>
      <c r="B199" s="77" t="inlineStr">
        <is>
          <t>Wild</t>
        </is>
      </c>
      <c r="C199" s="77" t="inlineStr">
        <is>
          <t>Split 2</t>
        </is>
      </c>
      <c r="D199" s="77" t="inlineStr">
        <is>
          <t>Split 2</t>
        </is>
      </c>
      <c r="E199" s="77" t="inlineStr">
        <is>
          <t>MAP_ROUTE116</t>
        </is>
      </c>
      <c r="F199" s="77" t="n">
        <v>13</v>
      </c>
      <c r="G199" s="77" t="inlineStr">
        <is>
          <t>Lv 25 -&gt; Gurdurr</t>
        </is>
      </c>
      <c r="H199" s="77" t="inlineStr">
        <is>
          <t>see Evolution Changes sheet</t>
        </is>
      </c>
    </row>
    <row r="200">
      <c r="A200" s="32" t="inlineStr">
        <is>
          <t>Tirtouga</t>
        </is>
      </c>
      <c r="B200" s="32" t="inlineStr">
        <is>
          <t>Wild</t>
        </is>
      </c>
      <c r="C200" s="32" t="inlineStr">
        <is>
          <t>Split 1</t>
        </is>
      </c>
      <c r="D200" s="32" t="inlineStr">
        <is>
          <t>Split 1</t>
        </is>
      </c>
      <c r="E200" s="32" t="inlineStr">
        <is>
          <t>MAP_LITTLEROOT_TOWN</t>
        </is>
      </c>
      <c r="F200" s="32" t="n">
        <v>3</v>
      </c>
      <c r="G200" s="32" t="inlineStr">
        <is>
          <t>Lv 37 -&gt; Carracosta</t>
        </is>
      </c>
      <c r="H200" s="32" t="inlineStr">
        <is>
          <t>see Evolution Changes sheet</t>
        </is>
      </c>
    </row>
    <row r="201">
      <c r="A201" s="77" t="inlineStr">
        <is>
          <t>Torkoal</t>
        </is>
      </c>
      <c r="B201" s="77" t="inlineStr">
        <is>
          <t>Wild</t>
        </is>
      </c>
      <c r="C201" s="77" t="inlineStr">
        <is>
          <t>Split 5</t>
        </is>
      </c>
      <c r="D201" s="77" t="inlineStr">
        <is>
          <t>Split 5</t>
        </is>
      </c>
      <c r="E201" s="77" t="inlineStr">
        <is>
          <t>MAP_FIERY_PATH, MAP_MAGMA_HIDEOUT_1F, MAP_MAGMA_HIDEOUT_2F_1R, MAP_MAGMA_HIDEOUT_2F_2R, MAP_MAGMA_HIDEOUT_2F_3R, MAP_MAGMA_HIDEOUT_3F_1R, MAP_MAGMA_HIDEOUT_3F_2R, MAP_MAGMA_HIDEOUT_3F_3R, MAP_MAGMA_HIDEOUT_4F</t>
        </is>
      </c>
      <c r="F201" s="77" t="n">
        <v>14</v>
      </c>
      <c r="G201" s="77" t="n"/>
      <c r="H201" s="77" t="inlineStr">
        <is>
          <t>see Evolution Changes sheet</t>
        </is>
      </c>
    </row>
    <row r="202">
      <c r="A202" s="32" t="inlineStr">
        <is>
          <t>Totodile</t>
        </is>
      </c>
      <c r="B202" s="32" t="inlineStr">
        <is>
          <t>Gift, Trade</t>
        </is>
      </c>
      <c r="C202" s="32" t="inlineStr">
        <is>
          <t>Split 1</t>
        </is>
      </c>
      <c r="D202" s="32" t="inlineStr">
        <is>
          <t>Split 1, Unassigned</t>
        </is>
      </c>
      <c r="E202" s="32" t="inlineStr">
        <is>
          <t>LittlerootTown_ProfessorBirchsLab, StarterRoom</t>
        </is>
      </c>
      <c r="F202" s="32" t="n"/>
      <c r="G202" s="32" t="inlineStr">
        <is>
          <t>Lv 18 -&gt; Croconaw</t>
        </is>
      </c>
      <c r="H202" s="32" t="inlineStr">
        <is>
          <t>see Evolution Changes sheet</t>
        </is>
      </c>
    </row>
    <row r="203">
      <c r="A203" s="77" t="inlineStr">
        <is>
          <t>Trapinch</t>
        </is>
      </c>
      <c r="B203" s="77" t="inlineStr">
        <is>
          <t>Wild</t>
        </is>
      </c>
      <c r="C203" s="77" t="inlineStr">
        <is>
          <t>Split 5</t>
        </is>
      </c>
      <c r="D203" s="77" t="inlineStr">
        <is>
          <t>Split 5</t>
        </is>
      </c>
      <c r="E203" s="77" t="inlineStr">
        <is>
          <t>MAP_MIRAGE_TOWER_1F, MAP_MIRAGE_TOWER_2F, MAP_MIRAGE_TOWER_3F, MAP_MIRAGE_TOWER_4F, MAP_ROUTE111</t>
        </is>
      </c>
      <c r="F203" s="77" t="n">
        <v>19</v>
      </c>
      <c r="G203" s="77" t="inlineStr">
        <is>
          <t>Lv 35 -&gt; Vibrava</t>
        </is>
      </c>
      <c r="H203" s="77" t="inlineStr">
        <is>
          <t>see Evolution Changes sheet</t>
        </is>
      </c>
    </row>
    <row r="204">
      <c r="A204" s="32" t="inlineStr">
        <is>
          <t>Treecko</t>
        </is>
      </c>
      <c r="B204" s="32" t="inlineStr">
        <is>
          <t>Wild</t>
        </is>
      </c>
      <c r="C204" s="32" t="inlineStr">
        <is>
          <t>Split 2</t>
        </is>
      </c>
      <c r="D204" s="32" t="inlineStr">
        <is>
          <t>Split 2</t>
        </is>
      </c>
      <c r="E204" s="32" t="inlineStr">
        <is>
          <t>MAP_RUSTBORO_CITY</t>
        </is>
      </c>
      <c r="F204" s="32" t="n">
        <v>12</v>
      </c>
      <c r="G204" s="32" t="inlineStr">
        <is>
          <t>Lv 16 -&gt; Grovyle</t>
        </is>
      </c>
      <c r="H204" s="32" t="inlineStr">
        <is>
          <t>see Evolution Changes sheet</t>
        </is>
      </c>
    </row>
    <row r="205">
      <c r="A205" s="77" t="inlineStr">
        <is>
          <t>Tropius</t>
        </is>
      </c>
      <c r="B205" s="77" t="inlineStr">
        <is>
          <t>Wild</t>
        </is>
      </c>
      <c r="C205" s="77" t="inlineStr">
        <is>
          <t>Split 6</t>
        </is>
      </c>
      <c r="D205" s="77" t="inlineStr">
        <is>
          <t>Split 6</t>
        </is>
      </c>
      <c r="E205" s="77" t="inlineStr">
        <is>
          <t>MAP_ROUTE119</t>
        </is>
      </c>
      <c r="F205" s="77" t="n">
        <v>25</v>
      </c>
      <c r="G205" s="77" t="n"/>
      <c r="H205" s="77" t="inlineStr">
        <is>
          <t>see Evolution Changes sheet</t>
        </is>
      </c>
    </row>
    <row r="206">
      <c r="A206" s="32" t="inlineStr">
        <is>
          <t>Turtwig</t>
        </is>
      </c>
      <c r="B206" s="32" t="inlineStr">
        <is>
          <t>Wild</t>
        </is>
      </c>
      <c r="C206" s="32" t="inlineStr">
        <is>
          <t>Split 2</t>
        </is>
      </c>
      <c r="D206" s="32" t="inlineStr">
        <is>
          <t>Split 2</t>
        </is>
      </c>
      <c r="E206" s="32" t="inlineStr">
        <is>
          <t>MAP_RUSTBORO_CITY</t>
        </is>
      </c>
      <c r="F206" s="32" t="n">
        <v>12</v>
      </c>
      <c r="G206" s="32" t="inlineStr">
        <is>
          <t>Lv 18 -&gt; Grotle</t>
        </is>
      </c>
      <c r="H206" s="32" t="inlineStr">
        <is>
          <t>see Evolution Changes sheet</t>
        </is>
      </c>
    </row>
    <row r="207">
      <c r="A207" s="77" t="inlineStr">
        <is>
          <t>Venipede</t>
        </is>
      </c>
      <c r="B207" s="77" t="inlineStr">
        <is>
          <t>Wild</t>
        </is>
      </c>
      <c r="C207" s="77" t="inlineStr">
        <is>
          <t>Split 2</t>
        </is>
      </c>
      <c r="D207" s="77" t="inlineStr">
        <is>
          <t>Split 2</t>
        </is>
      </c>
      <c r="E207" s="77" t="inlineStr">
        <is>
          <t>MAP_PETALBURG_WOODS</t>
        </is>
      </c>
      <c r="F207" s="77" t="n">
        <v>12</v>
      </c>
      <c r="G207" s="77" t="inlineStr">
        <is>
          <t>Lv 22 -&gt; Whirlipede</t>
        </is>
      </c>
      <c r="H207" s="77" t="inlineStr">
        <is>
          <t>see Evolution Changes sheet</t>
        </is>
      </c>
    </row>
    <row r="208">
      <c r="A208" s="32" t="inlineStr">
        <is>
          <t>Venusaur</t>
        </is>
      </c>
      <c r="B208" s="32" t="inlineStr">
        <is>
          <t>Wild</t>
        </is>
      </c>
      <c r="C208" s="32" t="inlineStr">
        <is>
          <t>Unassigned</t>
        </is>
      </c>
      <c r="D208" s="32" t="inlineStr">
        <is>
          <t>Unassigned</t>
        </is>
      </c>
      <c r="E208" s="32" t="n"/>
      <c r="F208" s="32" t="n">
        <v>5</v>
      </c>
      <c r="G208" s="32" t="n"/>
      <c r="H208" s="32" t="inlineStr">
        <is>
          <t>see Evolution Changes sheet</t>
        </is>
      </c>
    </row>
    <row r="209">
      <c r="A209" s="77" t="inlineStr">
        <is>
          <t>Volbeat</t>
        </is>
      </c>
      <c r="B209" s="77" t="inlineStr">
        <is>
          <t>Wild</t>
        </is>
      </c>
      <c r="C209" s="77" t="inlineStr">
        <is>
          <t>Split 4</t>
        </is>
      </c>
      <c r="D209" s="77" t="inlineStr">
        <is>
          <t>Split 4</t>
        </is>
      </c>
      <c r="E209" s="77" t="inlineStr">
        <is>
          <t>MAP_ROUTE117</t>
        </is>
      </c>
      <c r="F209" s="77" t="n">
        <v>13</v>
      </c>
      <c r="G209" s="77" t="n"/>
      <c r="H209" s="77" t="inlineStr">
        <is>
          <t>see Evolution Changes sheet</t>
        </is>
      </c>
    </row>
    <row r="210">
      <c r="A210" s="32" t="inlineStr">
        <is>
          <t>Voltorb</t>
        </is>
      </c>
      <c r="B210" s="32" t="inlineStr">
        <is>
          <t>Wild</t>
        </is>
      </c>
      <c r="C210" s="32" t="inlineStr">
        <is>
          <t>Split 4</t>
        </is>
      </c>
      <c r="D210" s="32" t="inlineStr">
        <is>
          <t>Split 4</t>
        </is>
      </c>
      <c r="E210" s="32" t="inlineStr">
        <is>
          <t>MAP_NEW_MAUVILLE_ENTRANCE, MAP_NEW_MAUVILLE_INSIDE</t>
        </is>
      </c>
      <c r="F210" s="32" t="n">
        <v>22</v>
      </c>
      <c r="G210" s="32" t="inlineStr">
        <is>
          <t>Lv 30 -&gt; Electrode</t>
        </is>
      </c>
      <c r="H210" s="32" t="inlineStr">
        <is>
          <t>see Evolution Changes sheet</t>
        </is>
      </c>
    </row>
    <row r="211">
      <c r="A211" s="77" t="inlineStr">
        <is>
          <t>Vulpix</t>
        </is>
      </c>
      <c r="B211" s="77" t="inlineStr">
        <is>
          <t>Wild</t>
        </is>
      </c>
      <c r="C211" s="77" t="inlineStr">
        <is>
          <t>Split 1</t>
        </is>
      </c>
      <c r="D211" s="77" t="inlineStr">
        <is>
          <t>Split 1, Split 7</t>
        </is>
      </c>
      <c r="E211" s="77" t="inlineStr">
        <is>
          <t>MAP_MT_PYRE_EXTERIOR, MAP_OLDALE_TOWN</t>
        </is>
      </c>
      <c r="F211" s="77" t="n">
        <v>4</v>
      </c>
      <c r="G211" s="77" t="inlineStr">
        <is>
          <t>Item (Fire Stone) -&gt; Ninetales</t>
        </is>
      </c>
      <c r="H211" s="77" t="inlineStr">
        <is>
          <t>see Evolution Changes sheet</t>
        </is>
      </c>
    </row>
    <row r="212">
      <c r="A212" s="32" t="inlineStr">
        <is>
          <t>Wailmer</t>
        </is>
      </c>
      <c r="B212" s="32" t="inlineStr">
        <is>
          <t>Wild</t>
        </is>
      </c>
      <c r="C212" s="32" t="inlineStr">
        <is>
          <t>Split 1</t>
        </is>
      </c>
      <c r="D212" s="32" t="inlineStr">
        <is>
          <t>Split 1, Split 3, Split 4, Split 7, Split 8, Elite Four &amp; Champion, Unassigned</t>
        </is>
      </c>
      <c r="E212" s="32" t="inlineStr">
        <is>
          <t>MAP_DEWFORD_TOWN, MAP_EVER_GRANDE_CITY, MAP_LILYCOVE_CITY, MAP_MOSSDEEP_CITY, MAP_PACIFIDLOG_TOWN, MAP_ROUTE103, MAP_ROUTE105, MAP_ROUTE106, MAP_ROUTE107, MAP_ROUTE108, MAP_ROUTE109, MAP_ROUTE110, MAP_ROUTE115, MAP_ROUTE121, MAP_ROUTE122, MAP_ROUTE12</t>
        </is>
      </c>
      <c r="F212" s="32" t="n">
        <v>10</v>
      </c>
      <c r="G212" s="32" t="inlineStr">
        <is>
          <t>Lv 40 -&gt; Wailord</t>
        </is>
      </c>
      <c r="H212" s="32" t="inlineStr">
        <is>
          <t>see Evolution Changes sheet</t>
        </is>
      </c>
    </row>
    <row r="213">
      <c r="A213" s="77" t="inlineStr">
        <is>
          <t>Wailord</t>
        </is>
      </c>
      <c r="B213" s="77" t="inlineStr">
        <is>
          <t>Wild</t>
        </is>
      </c>
      <c r="C213" s="77" t="inlineStr">
        <is>
          <t>Unassigned</t>
        </is>
      </c>
      <c r="D213" s="77" t="inlineStr">
        <is>
          <t>Unassigned</t>
        </is>
      </c>
      <c r="E213" s="77" t="inlineStr">
        <is>
          <t>MAP_ROUTE129</t>
        </is>
      </c>
      <c r="F213" s="77" t="n">
        <v>25</v>
      </c>
      <c r="G213" s="77" t="n"/>
      <c r="H213" s="77" t="inlineStr">
        <is>
          <t>see Evolution Changes sheet</t>
        </is>
      </c>
    </row>
    <row r="214">
      <c r="A214" s="32" t="inlineStr">
        <is>
          <t>Wartortle</t>
        </is>
      </c>
      <c r="B214" s="32" t="inlineStr">
        <is>
          <t>Wild</t>
        </is>
      </c>
      <c r="C214" s="32" t="inlineStr">
        <is>
          <t>Unassigned</t>
        </is>
      </c>
      <c r="D214" s="32" t="inlineStr">
        <is>
          <t>Unassigned</t>
        </is>
      </c>
      <c r="E214" s="32" t="n"/>
      <c r="F214" s="32" t="n">
        <v>5</v>
      </c>
      <c r="G214" s="32" t="inlineStr">
        <is>
          <t>Lv 36 -&gt; Blastoise</t>
        </is>
      </c>
      <c r="H214" s="32" t="inlineStr">
        <is>
          <t>see Evolution Changes sheet</t>
        </is>
      </c>
    </row>
    <row r="215">
      <c r="A215" s="77" t="inlineStr">
        <is>
          <t>Weedle</t>
        </is>
      </c>
      <c r="B215" s="77" t="inlineStr">
        <is>
          <t>Wild</t>
        </is>
      </c>
      <c r="C215" s="77" t="inlineStr">
        <is>
          <t>Split 1</t>
        </is>
      </c>
      <c r="D215" s="77" t="inlineStr">
        <is>
          <t>Split 1</t>
        </is>
      </c>
      <c r="E215" s="77" t="inlineStr">
        <is>
          <t>MAP_VIRIDIAN_FOREST</t>
        </is>
      </c>
      <c r="F215" s="77" t="n">
        <v>9</v>
      </c>
      <c r="G215" s="77" t="inlineStr">
        <is>
          <t>Lv 7 -&gt; Kakuna</t>
        </is>
      </c>
      <c r="H215" s="77" t="inlineStr">
        <is>
          <t>see Evolution Changes sheet</t>
        </is>
      </c>
    </row>
    <row r="216">
      <c r="A216" s="32" t="inlineStr">
        <is>
          <t>Whiscash</t>
        </is>
      </c>
      <c r="B216" s="32" t="inlineStr">
        <is>
          <t>Wild</t>
        </is>
      </c>
      <c r="C216" s="32" t="inlineStr">
        <is>
          <t>Split 4</t>
        </is>
      </c>
      <c r="D216" s="32" t="inlineStr">
        <is>
          <t>Split 4, Elite Four &amp; Champion, Unassigned</t>
        </is>
      </c>
      <c r="E216" s="32" t="inlineStr">
        <is>
          <t>MAP_METEOR_FALLS_1F_2R, MAP_METEOR_FALLS_B1F_1R, MAP_METEOR_FALLS_B1F_2R, MAP_ROUTE117, MAP_VICTORY_ROAD_B2F</t>
        </is>
      </c>
      <c r="F216" s="32" t="n">
        <v>30</v>
      </c>
      <c r="G216" s="32" t="n"/>
      <c r="H216" s="32" t="inlineStr">
        <is>
          <t>see Evolution Changes sheet</t>
        </is>
      </c>
    </row>
    <row r="217">
      <c r="A217" s="77" t="inlineStr">
        <is>
          <t>Whismur</t>
        </is>
      </c>
      <c r="B217" s="77" t="inlineStr">
        <is>
          <t>Wild</t>
        </is>
      </c>
      <c r="C217" s="77" t="inlineStr">
        <is>
          <t>Split 2</t>
        </is>
      </c>
      <c r="D217" s="77" t="inlineStr">
        <is>
          <t>Split 2, Elite Four &amp; Champion, Postgame</t>
        </is>
      </c>
      <c r="E217" s="77" t="inlineStr">
        <is>
          <t>MAP_DESERT_UNDERPASS, MAP_RUSTURF_TUNNEL, MAP_VICTORY_ROAD_1F</t>
        </is>
      </c>
      <c r="F217" s="77" t="n">
        <v>5</v>
      </c>
      <c r="G217" s="77" t="inlineStr">
        <is>
          <t>Lv 20 -&gt; Loudred</t>
        </is>
      </c>
      <c r="H217" s="77" t="inlineStr">
        <is>
          <t>see Evolution Changes sheet</t>
        </is>
      </c>
    </row>
    <row r="218">
      <c r="A218" s="32" t="inlineStr">
        <is>
          <t>Wingull</t>
        </is>
      </c>
      <c r="B218" s="32" t="inlineStr">
        <is>
          <t>Wild</t>
        </is>
      </c>
      <c r="C218" s="32" t="inlineStr">
        <is>
          <t>Split 1</t>
        </is>
      </c>
      <c r="D218" s="32" t="inlineStr">
        <is>
          <t>Split 1, Split 2, Split 3, Split 4, Split 6, Split 7, Split 8, Elite Four &amp; Champion, Unassigned</t>
        </is>
      </c>
      <c r="E218" s="32" t="inlineStr">
        <is>
          <t>MAP_DEWFORD_TOWN, MAP_EVER_GRANDE_CITY, MAP_LILYCOVE_CITY, MAP_MOSSDEEP_CITY, MAP_MT_PYRE_EXTERIOR, MAP_PACIFIDLOG_TOWN, MAP_PETALBURG_COAST, MAP_ROUTE103, MAP_ROUTE104, MAP_ROUTE105, MAP_ROUTE106, MAP_ROUTE107, MAP_ROUTE108, MAP_ROUTE109, MAP_ROUTE1</t>
        </is>
      </c>
      <c r="F218" s="32" t="n">
        <v>3</v>
      </c>
      <c r="G218" s="32" t="inlineStr">
        <is>
          <t>Lv 25 -&gt; Pelipper</t>
        </is>
      </c>
      <c r="H218" s="32" t="inlineStr">
        <is>
          <t>see Evolution Changes sheet</t>
        </is>
      </c>
    </row>
    <row r="219">
      <c r="A219" s="77" t="inlineStr">
        <is>
          <t>Wobbuffet</t>
        </is>
      </c>
      <c r="B219" s="77" t="inlineStr">
        <is>
          <t>Wild</t>
        </is>
      </c>
      <c r="C219" s="77" t="inlineStr">
        <is>
          <t>Unassigned</t>
        </is>
      </c>
      <c r="D219" s="77" t="inlineStr">
        <is>
          <t>Unassigned, Postgame</t>
        </is>
      </c>
      <c r="E219" s="77" t="inlineStr">
        <is>
          <t>MAP_SAFARI_ZONE_SOUTH, MAP_SAFARI_ZONE_SOUTHWEST</t>
        </is>
      </c>
      <c r="F219" s="77" t="n">
        <v>5</v>
      </c>
      <c r="G219" s="77" t="n"/>
      <c r="H219" s="77" t="inlineStr">
        <is>
          <t>see Evolution Changes sheet</t>
        </is>
      </c>
    </row>
    <row r="220">
      <c r="A220" s="32" t="inlineStr">
        <is>
          <t>Woobat</t>
        </is>
      </c>
      <c r="B220" s="32" t="inlineStr">
        <is>
          <t>Wild</t>
        </is>
      </c>
      <c r="C220" s="32" t="inlineStr">
        <is>
          <t>Split 3</t>
        </is>
      </c>
      <c r="D220" s="32" t="inlineStr">
        <is>
          <t>Split 3</t>
        </is>
      </c>
      <c r="E220" s="32" t="inlineStr">
        <is>
          <t>MAP_GRANITE_CAVE_1F, MAP_GRANITE_CAVE_B1F, MAP_GRANITE_CAVE_B2F, MAP_GRANITE_CAVE_STEVENS_ROOM</t>
        </is>
      </c>
      <c r="F220" s="32" t="n">
        <v>15</v>
      </c>
      <c r="G220" s="32" t="inlineStr">
        <is>
          <t>Lv 22 -&gt; Swoobat</t>
        </is>
      </c>
      <c r="H220" s="32" t="inlineStr">
        <is>
          <t>see Evolution Changes sheet</t>
        </is>
      </c>
    </row>
    <row r="221">
      <c r="A221" s="77" t="inlineStr">
        <is>
          <t>Wooper</t>
        </is>
      </c>
      <c r="B221" s="77" t="inlineStr">
        <is>
          <t>Wild</t>
        </is>
      </c>
      <c r="C221" s="77" t="inlineStr">
        <is>
          <t>Split 4</t>
        </is>
      </c>
      <c r="D221" s="77" t="inlineStr">
        <is>
          <t>Split 4, Postgame</t>
        </is>
      </c>
      <c r="E221" s="77" t="inlineStr">
        <is>
          <t>MAP_ROUTE117, MAP_SAFARI_ZONE_SOUTHEAST</t>
        </is>
      </c>
      <c r="F221" s="77" t="n">
        <v>25</v>
      </c>
      <c r="G221" s="77" t="inlineStr">
        <is>
          <t>Lv 20 -&gt; Quagsire</t>
        </is>
      </c>
      <c r="H221" s="77" t="inlineStr">
        <is>
          <t>see Evolution Changes sheet</t>
        </is>
      </c>
    </row>
    <row r="222">
      <c r="A222" s="32" t="inlineStr">
        <is>
          <t>Wynaut</t>
        </is>
      </c>
      <c r="B222" s="32" t="inlineStr">
        <is>
          <t>Wild</t>
        </is>
      </c>
      <c r="C222" s="32" t="inlineStr">
        <is>
          <t>Unassigned</t>
        </is>
      </c>
      <c r="D222" s="32" t="inlineStr">
        <is>
          <t>Unassigned</t>
        </is>
      </c>
      <c r="E222" s="32" t="inlineStr">
        <is>
          <t>MAP_ROUTE130</t>
        </is>
      </c>
      <c r="F222" s="32" t="n">
        <v>5</v>
      </c>
      <c r="G222" s="32" t="inlineStr">
        <is>
          <t>Lv 15 -&gt; Wobbuffet</t>
        </is>
      </c>
      <c r="H222" s="32" t="inlineStr">
        <is>
          <t>see Evolution Changes sheet</t>
        </is>
      </c>
    </row>
    <row r="223">
      <c r="A223" s="77" t="inlineStr">
        <is>
          <t>Xatu</t>
        </is>
      </c>
      <c r="B223" s="77" t="inlineStr">
        <is>
          <t>Wild</t>
        </is>
      </c>
      <c r="C223" s="77" t="inlineStr">
        <is>
          <t>Postgame</t>
        </is>
      </c>
      <c r="D223" s="77" t="inlineStr">
        <is>
          <t>Postgame</t>
        </is>
      </c>
      <c r="E223" s="77" t="inlineStr">
        <is>
          <t>MAP_SAFARI_ZONE_NORTH</t>
        </is>
      </c>
      <c r="F223" s="77" t="n">
        <v>29</v>
      </c>
      <c r="G223" s="77" t="n"/>
      <c r="H223" s="77" t="inlineStr">
        <is>
          <t>see Evolution Changes sheet</t>
        </is>
      </c>
    </row>
    <row r="224">
      <c r="A224" s="32" t="inlineStr">
        <is>
          <t>Zigzagoon</t>
        </is>
      </c>
      <c r="B224" s="32" t="inlineStr">
        <is>
          <t>Wild</t>
        </is>
      </c>
      <c r="C224" s="32" t="inlineStr">
        <is>
          <t>Split 6</t>
        </is>
      </c>
      <c r="D224" s="32" t="inlineStr">
        <is>
          <t>Split 6</t>
        </is>
      </c>
      <c r="E224" s="32" t="inlineStr">
        <is>
          <t>MAP_ROUTE118, MAP_ROUTE119</t>
        </is>
      </c>
      <c r="F224" s="32" t="n">
        <v>24</v>
      </c>
      <c r="G224" s="32" t="inlineStr">
        <is>
          <t>Lv 20 -&gt; Linoone</t>
        </is>
      </c>
      <c r="H224" s="32" t="inlineStr">
        <is>
          <t>see Evolution Changes sheet</t>
        </is>
      </c>
    </row>
    <row r="225">
      <c r="A225" s="77" t="inlineStr">
        <is>
          <t>Zorua</t>
        </is>
      </c>
      <c r="B225" s="77" t="inlineStr">
        <is>
          <t>Wild</t>
        </is>
      </c>
      <c r="C225" s="77" t="inlineStr">
        <is>
          <t>Unassigned</t>
        </is>
      </c>
      <c r="D225" s="77" t="inlineStr">
        <is>
          <t>Unassigned</t>
        </is>
      </c>
      <c r="E225" s="77" t="inlineStr">
        <is>
          <t>MAP_TRAINER_GROVE</t>
        </is>
      </c>
      <c r="F225" s="77" t="n">
        <v>8</v>
      </c>
      <c r="G225" s="77" t="inlineStr">
        <is>
          <t>Lv 30 -&gt; Zoroark</t>
        </is>
      </c>
      <c r="H225" s="77" t="inlineStr">
        <is>
          <t>see Evolution Changes sheet</t>
        </is>
      </c>
    </row>
    <row r="226">
      <c r="A226" s="32" t="inlineStr">
        <is>
          <t>Zubat</t>
        </is>
      </c>
      <c r="B226" s="32" t="inlineStr">
        <is>
          <t>Wild</t>
        </is>
      </c>
      <c r="C226" s="32" t="inlineStr">
        <is>
          <t>Split 3</t>
        </is>
      </c>
      <c r="D226" s="32" t="inlineStr">
        <is>
          <t>Split 3, Split 7, Split 8, Elite Four &amp; Champion, Unassigned, Postgame</t>
        </is>
      </c>
      <c r="E226" s="32" t="inlineStr">
        <is>
          <t>MAP_ALTERING_CAVE, MAP_CAVE_OF_ORIGIN_1F, MAP_CAVE_OF_ORIGIN_ENTRANCE, MAP_CAVE_OF_ORIGIN_UNUSED_RUBY_SAPPHIRE_MAP1, MAP_CAVE_OF_ORIGIN_UNUSED_RUBY_SAPPHIRE_MAP2, MAP_CAVE_OF_ORIGIN_UNUSED_RUBY_SAPPHIRE_MAP3, MAP_GRANITE_CAVE_1F, MAP_GRANITE_CAVE_B1F</t>
        </is>
      </c>
      <c r="F226" s="32" t="n">
        <v>5</v>
      </c>
      <c r="G226" s="32" t="inlineStr">
        <is>
          <t>Lv 22 -&gt; Golbat</t>
        </is>
      </c>
      <c r="H226" s="32" t="inlineStr">
        <is>
          <t>see Evolution Changes sheet</t>
        </is>
      </c>
    </row>
  </sheetData>
  <autoFilter ref="A1:H22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3" customWidth="1" min="9" max="9"/>
    <col width="17" customWidth="1" min="10" max="10"/>
    <col width="13" customWidth="1" min="11" max="11"/>
  </cols>
  <sheetData>
    <row r="1">
      <c r="A1" s="5" t="inlineStr">
        <is>
          <t>Type</t>
        </is>
      </c>
      <c r="B1" s="5" t="inlineStr">
        <is>
          <t>Species</t>
        </is>
      </c>
      <c r="C1" s="5" t="inlineStr">
        <is>
          <t>Level</t>
        </is>
      </c>
      <c r="D1" s="5" t="inlineStr">
        <is>
          <t>Map</t>
        </is>
      </c>
      <c r="E1" s="5" t="inlineStr">
        <is>
          <t>Split</t>
        </is>
      </c>
      <c r="F1" s="5" t="inlineStr">
        <is>
          <t>Nature</t>
        </is>
      </c>
      <c r="G1" s="5" t="inlineStr">
        <is>
          <t>Ability Slot</t>
        </is>
      </c>
      <c r="H1" s="5" t="inlineStr">
        <is>
          <t>IVs</t>
        </is>
      </c>
      <c r="I1" s="5" t="inlineStr">
        <is>
          <t>Held Item</t>
        </is>
      </c>
      <c r="J1" s="5" t="inlineStr">
        <is>
          <t>Moves / Notes</t>
        </is>
      </c>
      <c r="K1" s="5" t="inlineStr">
        <is>
          <t>Requested Species</t>
        </is>
      </c>
    </row>
    <row r="2">
      <c r="A2" s="32" t="inlineStr">
        <is>
          <t>Gift (script)</t>
        </is>
      </c>
      <c r="B2" s="32" t="inlineStr">
        <is>
          <t>Dwebble</t>
        </is>
      </c>
      <c r="C2" s="32" t="n">
        <v>20</v>
      </c>
      <c r="D2" s="32" t="inlineStr">
        <is>
          <t>GraniteShore</t>
        </is>
      </c>
      <c r="E2" s="32" t="inlineStr">
        <is>
          <t>Split 3</t>
        </is>
      </c>
      <c r="F2" s="32" t="inlineStr">
        <is>
          <t>Adamant</t>
        </is>
      </c>
      <c r="G2" s="32" t="n">
        <v>0</v>
      </c>
      <c r="H2" s="32" t="inlineStr">
        <is>
          <t>31 all</t>
        </is>
      </c>
      <c r="I2" s="32" t="n"/>
      <c r="J2" s="32" t="inlineStr">
        <is>
          <t>Rock Blast, Bug Bite, Pin Missile, Protect</t>
        </is>
      </c>
      <c r="K2" s="32" t="inlineStr">
        <is>
          <t>-</t>
        </is>
      </c>
    </row>
    <row r="3">
      <c r="A3" s="77" t="inlineStr">
        <is>
          <t>Gift (script)</t>
        </is>
      </c>
      <c r="B3" s="77" t="inlineStr">
        <is>
          <t>Chikorita</t>
        </is>
      </c>
      <c r="C3" s="77" t="n">
        <v>5</v>
      </c>
      <c r="D3" s="77" t="inlineStr">
        <is>
          <t>LittlerootTown_ProfessorBirchsLab</t>
        </is>
      </c>
      <c r="E3" s="77" t="inlineStr">
        <is>
          <t>Postgame</t>
        </is>
      </c>
      <c r="F3" s="77" t="n"/>
      <c r="G3" s="77" t="n"/>
      <c r="H3" s="77" t="inlineStr">
        <is>
          <t>default</t>
        </is>
      </c>
      <c r="I3" s="77" t="n"/>
      <c r="J3" s="77" t="inlineStr">
        <is>
          <t>Postgame: Birch's National Dex Johto-starter choice</t>
        </is>
      </c>
      <c r="K3" s="77" t="inlineStr">
        <is>
          <t>-</t>
        </is>
      </c>
    </row>
    <row r="4">
      <c r="A4" s="32" t="inlineStr">
        <is>
          <t>Gift (script)</t>
        </is>
      </c>
      <c r="B4" s="32" t="inlineStr">
        <is>
          <t>Cyndaquil</t>
        </is>
      </c>
      <c r="C4" s="32" t="n">
        <v>5</v>
      </c>
      <c r="D4" s="32" t="inlineStr">
        <is>
          <t>LittlerootTown_ProfessorBirchsLab</t>
        </is>
      </c>
      <c r="E4" s="32" t="inlineStr">
        <is>
          <t>Postgame</t>
        </is>
      </c>
      <c r="F4" s="32" t="n"/>
      <c r="G4" s="32" t="n"/>
      <c r="H4" s="32" t="inlineStr">
        <is>
          <t>default</t>
        </is>
      </c>
      <c r="I4" s="32" t="n"/>
      <c r="J4" s="32" t="inlineStr">
        <is>
          <t>Postgame: Birch's National Dex Johto-starter choice</t>
        </is>
      </c>
      <c r="K4" s="32" t="inlineStr">
        <is>
          <t>-</t>
        </is>
      </c>
    </row>
    <row r="5">
      <c r="A5" s="77" t="inlineStr">
        <is>
          <t>Gift (script)</t>
        </is>
      </c>
      <c r="B5" s="77" t="inlineStr">
        <is>
          <t>Totodile</t>
        </is>
      </c>
      <c r="C5" s="77" t="n">
        <v>5</v>
      </c>
      <c r="D5" s="77" t="inlineStr">
        <is>
          <t>LittlerootTown_ProfessorBirchsLab</t>
        </is>
      </c>
      <c r="E5" s="77" t="inlineStr">
        <is>
          <t>Postgame</t>
        </is>
      </c>
      <c r="F5" s="77" t="n"/>
      <c r="G5" s="77" t="n"/>
      <c r="H5" s="77" t="inlineStr">
        <is>
          <t>default</t>
        </is>
      </c>
      <c r="I5" s="77" t="n"/>
      <c r="J5" s="77" t="inlineStr">
        <is>
          <t>Postgame: Birch's National Dex Johto-starter choice</t>
        </is>
      </c>
      <c r="K5" s="77" t="inlineStr">
        <is>
          <t>-</t>
        </is>
      </c>
    </row>
    <row r="6">
      <c r="A6" s="32" t="inlineStr">
        <is>
          <t>Gift (script)</t>
        </is>
      </c>
      <c r="B6" s="32" t="inlineStr">
        <is>
          <t>Beldum</t>
        </is>
      </c>
      <c r="C6" s="32" t="n">
        <v>5</v>
      </c>
      <c r="D6" s="32" t="inlineStr">
        <is>
          <t>MossdeepCity_StevensHouse</t>
        </is>
      </c>
      <c r="E6" s="32" t="inlineStr">
        <is>
          <t>Split 7</t>
        </is>
      </c>
      <c r="F6" s="32" t="n"/>
      <c r="G6" s="32" t="n"/>
      <c r="H6" s="32" t="inlineStr">
        <is>
          <t>default</t>
        </is>
      </c>
      <c r="I6" s="32" t="n"/>
      <c r="J6" s="32" t="n"/>
      <c r="K6" s="32" t="inlineStr">
        <is>
          <t>-</t>
        </is>
      </c>
    </row>
    <row r="7">
      <c r="A7" s="77" t="inlineStr">
        <is>
          <t>Gift (script)</t>
        </is>
      </c>
      <c r="B7" s="77" t="inlineStr">
        <is>
          <t>Castform Normal</t>
        </is>
      </c>
      <c r="C7" s="77" t="n">
        <v>25</v>
      </c>
      <c r="D7" s="77" t="inlineStr">
        <is>
          <t>Route119_WeatherInstitute_2F</t>
        </is>
      </c>
      <c r="E7" s="77" t="inlineStr">
        <is>
          <t>Split 6</t>
        </is>
      </c>
      <c r="F7" s="77" t="n"/>
      <c r="G7" s="77" t="n"/>
      <c r="H7" s="77" t="inlineStr">
        <is>
          <t>default</t>
        </is>
      </c>
      <c r="I7" s="77" t="n"/>
      <c r="J7" s="77" t="n"/>
      <c r="K7" s="77" t="inlineStr">
        <is>
          <t>-</t>
        </is>
      </c>
    </row>
    <row r="8">
      <c r="A8" s="32" t="inlineStr">
        <is>
          <t>Gift (script)</t>
        </is>
      </c>
      <c r="B8" s="32" t="inlineStr">
        <is>
          <t>Anorith</t>
        </is>
      </c>
      <c r="C8" s="32" t="n">
        <v>20</v>
      </c>
      <c r="D8" s="32" t="inlineStr">
        <is>
          <t>RustboroCity_DevonCorp_2F</t>
        </is>
      </c>
      <c r="E8" s="32" t="inlineStr">
        <is>
          <t>Split 2</t>
        </is>
      </c>
      <c r="F8" s="32" t="n"/>
      <c r="G8" s="32" t="n"/>
      <c r="H8" s="32" t="inlineStr">
        <is>
          <t>default</t>
        </is>
      </c>
      <c r="I8" s="32" t="n"/>
      <c r="J8" s="32" t="n"/>
      <c r="K8" s="32" t="inlineStr">
        <is>
          <t>-</t>
        </is>
      </c>
    </row>
    <row r="9">
      <c r="A9" s="77" t="inlineStr">
        <is>
          <t>Gift (script)</t>
        </is>
      </c>
      <c r="B9" s="77" t="inlineStr">
        <is>
          <t>Lileep</t>
        </is>
      </c>
      <c r="C9" s="77" t="n">
        <v>20</v>
      </c>
      <c r="D9" s="77" t="inlineStr">
        <is>
          <t>RustboroCity_DevonCorp_2F</t>
        </is>
      </c>
      <c r="E9" s="77" t="inlineStr">
        <is>
          <t>Split 2</t>
        </is>
      </c>
      <c r="F9" s="77" t="n"/>
      <c r="G9" s="77" t="n"/>
      <c r="H9" s="77" t="inlineStr">
        <is>
          <t>default</t>
        </is>
      </c>
      <c r="I9" s="77" t="n"/>
      <c r="J9" s="77" t="n"/>
      <c r="K9" s="77" t="inlineStr">
        <is>
          <t>-</t>
        </is>
      </c>
    </row>
    <row r="10">
      <c r="A10" s="32" t="inlineStr">
        <is>
          <t>Gift (script)</t>
        </is>
      </c>
      <c r="B10" s="32" t="inlineStr">
        <is>
          <t>Chikorita</t>
        </is>
      </c>
      <c r="C10" s="32" t="n">
        <v>5</v>
      </c>
      <c r="D10" s="32" t="inlineStr">
        <is>
          <t>StarterRoom</t>
        </is>
      </c>
      <c r="E10" s="32" t="inlineStr">
        <is>
          <t>Split 1</t>
        </is>
      </c>
      <c r="F10" s="32" t="n"/>
      <c r="G10" s="32" t="n"/>
      <c r="H10" s="32" t="inlineStr">
        <is>
          <t>default</t>
        </is>
      </c>
      <c r="I10" s="32" t="n"/>
      <c r="J10" s="32" t="inlineStr">
        <is>
          <t>Free gift - choose one (not a trade). Littleroot Town Starter Room, after the Pokédex.</t>
        </is>
      </c>
      <c r="K10" s="32" t="inlineStr">
        <is>
          <t>-</t>
        </is>
      </c>
    </row>
    <row r="11">
      <c r="A11" s="77" t="inlineStr">
        <is>
          <t>Gift (script)</t>
        </is>
      </c>
      <c r="B11" s="77" t="inlineStr">
        <is>
          <t>Cyndaquil</t>
        </is>
      </c>
      <c r="C11" s="77" t="n">
        <v>5</v>
      </c>
      <c r="D11" s="77" t="inlineStr">
        <is>
          <t>StarterRoom</t>
        </is>
      </c>
      <c r="E11" s="77" t="inlineStr">
        <is>
          <t>Split 1</t>
        </is>
      </c>
      <c r="F11" s="77" t="n"/>
      <c r="G11" s="77" t="n"/>
      <c r="H11" s="77" t="inlineStr">
        <is>
          <t>default</t>
        </is>
      </c>
      <c r="I11" s="77" t="n"/>
      <c r="J11" s="77" t="inlineStr">
        <is>
          <t>Free gift - choose one (not a trade). Littleroot Town Starter Room, after the Pokédex.</t>
        </is>
      </c>
      <c r="K11" s="77" t="inlineStr">
        <is>
          <t>-</t>
        </is>
      </c>
    </row>
    <row r="12">
      <c r="A12" s="32" t="inlineStr">
        <is>
          <t>Gift (script)</t>
        </is>
      </c>
      <c r="B12" s="32" t="inlineStr">
        <is>
          <t>Totodile</t>
        </is>
      </c>
      <c r="C12" s="32" t="n">
        <v>5</v>
      </c>
      <c r="D12" s="32" t="inlineStr">
        <is>
          <t>StarterRoom</t>
        </is>
      </c>
      <c r="E12" s="32" t="inlineStr">
        <is>
          <t>Split 1</t>
        </is>
      </c>
      <c r="F12" s="32" t="n"/>
      <c r="G12" s="32" t="n"/>
      <c r="H12" s="32" t="inlineStr">
        <is>
          <t>default</t>
        </is>
      </c>
      <c r="I12" s="32" t="n"/>
      <c r="J12" s="32" t="inlineStr">
        <is>
          <t>Free gift - choose one (not a trade). Littleroot Town Starter Room, after the Pokédex.</t>
        </is>
      </c>
      <c r="K12" s="32" t="inlineStr">
        <is>
          <t>-</t>
        </is>
      </c>
    </row>
    <row r="13">
      <c r="A13" s="77" t="inlineStr">
        <is>
          <t>In-game Trade</t>
        </is>
      </c>
      <c r="B13" s="77" t="inlineStr">
        <is>
          <t>Seedot</t>
        </is>
      </c>
      <c r="C13" s="77" t="inlineStr">
        <is>
          <t>Same as given</t>
        </is>
      </c>
      <c r="D13" s="77" t="inlineStr">
        <is>
          <t>RustboroCity_House1</t>
        </is>
      </c>
      <c r="E13" s="77" t="inlineStr">
        <is>
          <t>Split 2</t>
        </is>
      </c>
      <c r="F13" s="77" t="inlineStr">
        <is>
          <t>Relaxed</t>
        </is>
      </c>
      <c r="G13" s="77" t="n">
        <v>1</v>
      </c>
      <c r="H13" s="77" t="inlineStr">
        <is>
          <t>5, 4, 5, 4, 4, 4</t>
        </is>
      </c>
      <c r="I13" s="77" t="inlineStr">
        <is>
          <t>Chesto Berry</t>
        </is>
      </c>
      <c r="J13" s="77" t="inlineStr">
        <is>
          <t>Nickname DOTS, OT KOBE</t>
        </is>
      </c>
      <c r="K13" s="77" t="inlineStr">
        <is>
          <t>Ralts</t>
        </is>
      </c>
    </row>
    <row r="14">
      <c r="A14" s="32" t="inlineStr">
        <is>
          <t>In-game Trade</t>
        </is>
      </c>
      <c r="B14" s="32" t="inlineStr">
        <is>
          <t>Plusle</t>
        </is>
      </c>
      <c r="C14" s="32" t="inlineStr">
        <is>
          <t>Same as given</t>
        </is>
      </c>
      <c r="D14" s="32" t="inlineStr">
        <is>
          <t>FortreeCity_House1</t>
        </is>
      </c>
      <c r="E14" s="32" t="inlineStr">
        <is>
          <t>Split 6</t>
        </is>
      </c>
      <c r="F14" s="32" t="inlineStr">
        <is>
          <t>Hasty</t>
        </is>
      </c>
      <c r="G14" s="32" t="n">
        <v>0</v>
      </c>
      <c r="H14" s="32" t="inlineStr">
        <is>
          <t>4, 4, 4, 5, 5, 4</t>
        </is>
      </c>
      <c r="I14" s="32" t="inlineStr">
        <is>
          <t>Wood Mail</t>
        </is>
      </c>
      <c r="J14" s="32" t="inlineStr">
        <is>
          <t>Nickname PLUSES, OT ROMAN</t>
        </is>
      </c>
      <c r="K14" s="32" t="inlineStr">
        <is>
          <t>Volbeat</t>
        </is>
      </c>
    </row>
    <row r="15">
      <c r="A15" s="77" t="inlineStr">
        <is>
          <t>In-game Trade</t>
        </is>
      </c>
      <c r="B15" s="77" t="inlineStr">
        <is>
          <t>Horsea</t>
        </is>
      </c>
      <c r="C15" s="77" t="inlineStr">
        <is>
          <t>Same as given</t>
        </is>
      </c>
      <c r="D15" s="77" t="inlineStr">
        <is>
          <t>PacifidlogTown_House3</t>
        </is>
      </c>
      <c r="E15" s="77" t="inlineStr">
        <is>
          <t>Unassigned</t>
        </is>
      </c>
      <c r="F15" s="77" t="inlineStr">
        <is>
          <t>Brave</t>
        </is>
      </c>
      <c r="G15" s="77" t="n">
        <v>0</v>
      </c>
      <c r="H15" s="77" t="inlineStr">
        <is>
          <t>5, 4, 4, 4, 5, 4</t>
        </is>
      </c>
      <c r="I15" s="77" t="inlineStr">
        <is>
          <t>Wave Mail</t>
        </is>
      </c>
      <c r="J15" s="77" t="inlineStr">
        <is>
          <t>Nickname SEASOR, OT SKYLAR</t>
        </is>
      </c>
      <c r="K15" s="77" t="inlineStr">
        <is>
          <t>Bagon</t>
        </is>
      </c>
    </row>
    <row r="16">
      <c r="A16" s="32" t="inlineStr">
        <is>
          <t>In-game Trade</t>
        </is>
      </c>
      <c r="B16" s="32" t="inlineStr">
        <is>
          <t>Meowth</t>
        </is>
      </c>
      <c r="C16" s="32" t="inlineStr">
        <is>
          <t>Same as given</t>
        </is>
      </c>
      <c r="D16" s="32" t="inlineStr">
        <is>
          <t>BattleFrontier_Lounge6</t>
        </is>
      </c>
      <c r="E16" s="32" t="inlineStr">
        <is>
          <t>Postgame</t>
        </is>
      </c>
      <c r="F16" s="32" t="inlineStr">
        <is>
          <t>Naive</t>
        </is>
      </c>
      <c r="G16" s="32" t="n">
        <v>0</v>
      </c>
      <c r="H16" s="32" t="inlineStr">
        <is>
          <t>4, 5, 4, 5, 4, 4</t>
        </is>
      </c>
      <c r="I16" s="32" t="inlineStr">
        <is>
          <t>Retro Mail</t>
        </is>
      </c>
      <c r="J16" s="32" t="inlineStr">
        <is>
          <t>Nickname MEOWOW, OT ISIS</t>
        </is>
      </c>
      <c r="K16" s="32" t="inlineStr">
        <is>
          <t>Skitty</t>
        </is>
      </c>
    </row>
    <row r="17">
      <c r="A17" s="77" t="inlineStr">
        <is>
          <t>In-game Trade</t>
        </is>
      </c>
      <c r="B17" s="77" t="inlineStr">
        <is>
          <t>Geodude</t>
        </is>
      </c>
      <c r="C17" s="77" t="n">
        <v>5</v>
      </c>
      <c r="D17" s="77" t="inlineStr">
        <is>
          <t>PetalburgCity</t>
        </is>
      </c>
      <c r="E17" s="77" t="inlineStr">
        <is>
          <t>Split 1</t>
        </is>
      </c>
      <c r="F17" s="77" t="inlineStr">
        <is>
          <t>Relaxed</t>
        </is>
      </c>
      <c r="G17" s="77" t="n">
        <v>0</v>
      </c>
      <c r="H17" s="77" t="inlineStr">
        <is>
          <t>31, 31, 31, 31, 31, 31</t>
        </is>
      </c>
      <c r="I17" s="77" t="n"/>
      <c r="J17" s="77" t="inlineStr">
        <is>
          <t>Nickname GEODUDE, OT DUSTIN; random 50/50 with Rhyhorn, once only</t>
        </is>
      </c>
      <c r="K17" s="77" t="inlineStr">
        <is>
          <t>Any Pokemon</t>
        </is>
      </c>
    </row>
    <row r="18">
      <c r="A18" s="32" t="inlineStr">
        <is>
          <t>In-game Trade</t>
        </is>
      </c>
      <c r="B18" s="32" t="inlineStr">
        <is>
          <t>Rhyhorn</t>
        </is>
      </c>
      <c r="C18" s="32" t="n">
        <v>5</v>
      </c>
      <c r="D18" s="32" t="inlineStr">
        <is>
          <t>PetalburgCity</t>
        </is>
      </c>
      <c r="E18" s="32" t="inlineStr">
        <is>
          <t>Split 1</t>
        </is>
      </c>
      <c r="F18" s="32" t="inlineStr">
        <is>
          <t>Relaxed</t>
        </is>
      </c>
      <c r="G18" s="32" t="n">
        <v>0</v>
      </c>
      <c r="H18" s="32" t="inlineStr">
        <is>
          <t>31, 31, 31, 31, 31, 31</t>
        </is>
      </c>
      <c r="I18" s="32" t="n"/>
      <c r="J18" s="32" t="inlineStr">
        <is>
          <t>Nickname RHYHORN, OT DUSTIN; random 50/50 with Geodude, once only</t>
        </is>
      </c>
      <c r="K18" s="32" t="inlineStr">
        <is>
          <t>Any Pokemon</t>
        </is>
      </c>
    </row>
    <row r="19">
      <c r="A19" s="77" t="inlineStr">
        <is>
          <t>In-game Trade</t>
        </is>
      </c>
      <c r="B19" s="77" t="inlineStr">
        <is>
          <t>Skorupi</t>
        </is>
      </c>
      <c r="C19" s="77" t="n">
        <v>20</v>
      </c>
      <c r="D19" s="77" t="inlineStr">
        <is>
          <t>VerdanturfTown</t>
        </is>
      </c>
      <c r="E19" s="77" t="inlineStr">
        <is>
          <t>Split 4</t>
        </is>
      </c>
      <c r="F19" s="77" t="inlineStr">
        <is>
          <t>Jolly</t>
        </is>
      </c>
      <c r="G19" s="77" t="n">
        <v>0</v>
      </c>
      <c r="H19" s="77" t="inlineStr">
        <is>
          <t>31, 31, 31, 31, 31, 31</t>
        </is>
      </c>
      <c r="I19" s="77" t="n"/>
      <c r="J19" s="77" t="inlineStr">
        <is>
          <t>Poison Jab, Leech Life, Bite, Slash; Nickname SKORUPI, OT CASPIAN</t>
        </is>
      </c>
      <c r="K19" s="77" t="inlineStr">
        <is>
          <t>Any Pokemon</t>
        </is>
      </c>
    </row>
  </sheetData>
  <autoFilter ref="A1:K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77" t="inlineStr">
        <is>
          <t>TM09</t>
        </is>
      </c>
      <c r="B3" s="77" t="inlineStr">
        <is>
          <t>Bullet Seed</t>
        </is>
      </c>
      <c r="C3" s="77" t="inlineStr">
        <is>
          <t>NPC gift (boy), x2</t>
        </is>
      </c>
      <c r="D3" s="77" t="inlineStr">
        <is>
          <t>Route 104</t>
        </is>
      </c>
      <c r="E3" s="77" t="inlineStr">
        <is>
          <t>Split 1</t>
        </is>
      </c>
      <c r="F3" s="77" t="inlineStr">
        <is>
          <t>North end of Route 104 South</t>
        </is>
      </c>
      <c r="G3" s="77" t="n"/>
    </row>
    <row r="4">
      <c r="A4" s="32" t="inlineStr">
        <is>
          <t>TM03</t>
        </is>
      </c>
      <c r="B4" s="32" t="inlineStr">
        <is>
          <t>Water Pulse</t>
        </is>
      </c>
      <c r="C4" s="32" t="inlineStr">
        <is>
          <t>Item Ball</t>
        </is>
      </c>
      <c r="D4" s="32" t="inlineStr">
        <is>
          <t>Petalburg Coast</t>
        </is>
      </c>
      <c r="E4" s="32" t="inlineStr">
        <is>
          <t>Split 1</t>
        </is>
      </c>
      <c r="F4" s="32" t="n"/>
      <c r="G4" s="32" t="inlineStr">
        <is>
          <t>(2, 46)</t>
        </is>
      </c>
    </row>
    <row r="5">
      <c r="A5" s="77" t="inlineStr">
        <is>
          <t>HM06</t>
        </is>
      </c>
      <c r="B5" s="77" t="inlineStr">
        <is>
          <t>Rock Smash</t>
        </is>
      </c>
      <c r="C5" s="77" t="inlineStr">
        <is>
          <t>NPC gift (end of forest)</t>
        </is>
      </c>
      <c r="D5" s="77" t="inlineStr">
        <is>
          <t>Viridian Forest</t>
        </is>
      </c>
      <c r="E5" s="77" t="inlineStr">
        <is>
          <t>Split 1</t>
        </is>
      </c>
      <c r="F5" s="77" t="inlineStr">
        <is>
          <t>Shares its flag with the Mauville gift</t>
        </is>
      </c>
      <c r="G5" s="7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77" t="inlineStr">
        <is>
          <t>TM53</t>
        </is>
      </c>
      <c r="B7" s="77" t="inlineStr">
        <is>
          <t>Silver Wind</t>
        </is>
      </c>
      <c r="C7" s="77" t="inlineStr">
        <is>
          <t>Item Ball</t>
        </is>
      </c>
      <c r="D7" s="77" t="inlineStr">
        <is>
          <t>Petalburg Woods</t>
        </is>
      </c>
      <c r="E7" s="77" t="inlineStr">
        <is>
          <t>Split 2</t>
        </is>
      </c>
      <c r="F7" s="77" t="inlineStr">
        <is>
          <t>Behind Cut trees - not reachable in Split 2</t>
        </is>
      </c>
      <c r="G7" s="7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77" t="inlineStr">
        <is>
          <t>HM01</t>
        </is>
      </c>
      <c r="B9" s="77" t="inlineStr">
        <is>
          <t>Cut</t>
        </is>
      </c>
      <c r="C9" s="77" t="inlineStr">
        <is>
          <t>NPC gift (the Cutter, in his house)</t>
        </is>
      </c>
      <c r="D9" s="77" t="inlineStr">
        <is>
          <t>Rustboro City - Cutters House</t>
        </is>
      </c>
      <c r="E9" s="77" t="inlineStr">
        <is>
          <t>Split 2</t>
        </is>
      </c>
      <c r="F9" s="77" t="inlineStr">
        <is>
          <t>Usable with Badge 1</t>
        </is>
      </c>
      <c r="G9" s="7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77" t="inlineStr">
        <is>
          <t>TM54</t>
        </is>
      </c>
      <c r="B11" s="77" t="inlineStr">
        <is>
          <t>Grass Knot</t>
        </is>
      </c>
      <c r="C11" s="77" t="inlineStr">
        <is>
          <t>Item Ball</t>
        </is>
      </c>
      <c r="D11" s="77" t="inlineStr">
        <is>
          <t>Route 116</t>
        </is>
      </c>
      <c r="E11" s="77" t="inlineStr">
        <is>
          <t>Split 2</t>
        </is>
      </c>
      <c r="F11" s="77" t="n"/>
      <c r="G11" s="7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77" t="inlineStr">
        <is>
          <t>TM36</t>
        </is>
      </c>
      <c r="B13" s="77" t="inlineStr">
        <is>
          <t>Sludge Bomb</t>
        </is>
      </c>
      <c r="C13" s="77" t="inlineStr">
        <is>
          <t>Item Ball</t>
        </is>
      </c>
      <c r="D13" s="77" t="inlineStr">
        <is>
          <t>Wraithwood Forest</t>
        </is>
      </c>
      <c r="E13" s="77" t="inlineStr">
        <is>
          <t>Split 3</t>
        </is>
      </c>
      <c r="F13" s="77" t="n"/>
      <c r="G13" s="7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77" t="inlineStr">
        <is>
          <t>TM52</t>
        </is>
      </c>
      <c r="B15" s="77" t="inlineStr">
        <is>
          <t>Aurora Beam</t>
        </is>
      </c>
      <c r="C15" s="77" t="inlineStr">
        <is>
          <t>Item Ball</t>
        </is>
      </c>
      <c r="D15" s="77" t="inlineStr">
        <is>
          <t>Granite Cave - B2F</t>
        </is>
      </c>
      <c r="E15" s="77" t="inlineStr">
        <is>
          <t>Split 3</t>
        </is>
      </c>
      <c r="F15" s="77" t="n"/>
      <c r="G15" s="7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77" t="inlineStr">
        <is>
          <t>TM55</t>
        </is>
      </c>
      <c r="B17" s="77" t="inlineStr">
        <is>
          <t>Sleep Talk</t>
        </is>
      </c>
      <c r="C17" s="77" t="inlineStr">
        <is>
          <t>Item Ball</t>
        </is>
      </c>
      <c r="D17" s="77" t="inlineStr">
        <is>
          <t>Mauville City</t>
        </is>
      </c>
      <c r="E17" s="77" t="inlineStr">
        <is>
          <t>Split 4</t>
        </is>
      </c>
      <c r="F17" s="77" t="n"/>
      <c r="G17" s="7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77" t="inlineStr">
        <is>
          <t>TM13</t>
        </is>
      </c>
      <c r="B19" s="77" t="inlineStr">
        <is>
          <t>Ice Beam</t>
        </is>
      </c>
      <c r="C19" s="77" t="inlineStr">
        <is>
          <t>Item Ball</t>
        </is>
      </c>
      <c r="D19" s="77" t="inlineStr">
        <is>
          <t>Abandoned Ship - Room - B1F</t>
        </is>
      </c>
      <c r="E19" s="77" t="inlineStr">
        <is>
          <t>Split 4</t>
        </is>
      </c>
      <c r="F19" s="77" t="n"/>
      <c r="G19" s="7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77" t="inlineStr">
        <is>
          <t>TM62</t>
        </is>
      </c>
      <c r="B21" s="77" t="inlineStr">
        <is>
          <t>Wild Charge</t>
        </is>
      </c>
      <c r="C21" s="77" t="inlineStr">
        <is>
          <t>Item Ball</t>
        </is>
      </c>
      <c r="D21" s="77" t="inlineStr">
        <is>
          <t>New Mauville - Inside</t>
        </is>
      </c>
      <c r="E21" s="77" t="inlineStr">
        <is>
          <t>Split 4</t>
        </is>
      </c>
      <c r="F21" s="77" t="n"/>
      <c r="G21" s="7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77" t="inlineStr">
        <is>
          <t>TM06</t>
        </is>
      </c>
      <c r="B23" s="77" t="inlineStr">
        <is>
          <t>Toxic</t>
        </is>
      </c>
      <c r="C23" s="77" t="inlineStr">
        <is>
          <t>Item Ball</t>
        </is>
      </c>
      <c r="D23" s="77" t="inlineStr">
        <is>
          <t>Fiery Path</t>
        </is>
      </c>
      <c r="E23" s="77" t="inlineStr">
        <is>
          <t>Split 5</t>
        </is>
      </c>
      <c r="F23" s="77" t="n"/>
      <c r="G23" s="7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77" t="inlineStr">
        <is>
          <t>TM60</t>
        </is>
      </c>
      <c r="B25" s="77" t="inlineStr">
        <is>
          <t>Embargo</t>
        </is>
      </c>
      <c r="C25" s="77" t="inlineStr">
        <is>
          <t>Item Ball</t>
        </is>
      </c>
      <c r="D25" s="77" t="inlineStr">
        <is>
          <t>Fallarbor Town</t>
        </is>
      </c>
      <c r="E25" s="77" t="inlineStr">
        <is>
          <t>Split 5</t>
        </is>
      </c>
      <c r="F25" s="77" t="n"/>
      <c r="G25" s="7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77" t="inlineStr">
        <is>
          <t>TM11</t>
        </is>
      </c>
      <c r="B27" s="77" t="inlineStr">
        <is>
          <t>Sunny Day</t>
        </is>
      </c>
      <c r="C27" s="77" t="inlineStr">
        <is>
          <t>Item Ball</t>
        </is>
      </c>
      <c r="D27" s="77" t="inlineStr">
        <is>
          <t>Scorched Slab</t>
        </is>
      </c>
      <c r="E27" s="77" t="inlineStr">
        <is>
          <t>Split 6</t>
        </is>
      </c>
      <c r="F27" s="77" t="n"/>
      <c r="G27" s="7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77" t="inlineStr">
        <is>
          <t>TM14</t>
        </is>
      </c>
      <c r="B29" s="77" t="inlineStr">
        <is>
          <t>Blizzard</t>
        </is>
      </c>
      <c r="C29" s="77" t="inlineStr">
        <is>
          <t>Mart</t>
        </is>
      </c>
      <c r="D29" s="77" t="inlineStr">
        <is>
          <t>Lilycove City - Department Store - 4F</t>
        </is>
      </c>
      <c r="E29" s="77" t="inlineStr">
        <is>
          <t>Split 7</t>
        </is>
      </c>
      <c r="F29" s="77" t="n"/>
      <c r="G29" s="7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77" t="inlineStr">
        <is>
          <t>TM16</t>
        </is>
      </c>
      <c r="B31" s="77" t="inlineStr">
        <is>
          <t>Light Screen</t>
        </is>
      </c>
      <c r="C31" s="77" t="inlineStr">
        <is>
          <t>Mart</t>
        </is>
      </c>
      <c r="D31" s="77" t="inlineStr">
        <is>
          <t>Lilycove City - Department Store - 4F</t>
        </is>
      </c>
      <c r="E31" s="77" t="inlineStr">
        <is>
          <t>Split 7</t>
        </is>
      </c>
      <c r="F31" s="77" t="n"/>
      <c r="G31" s="7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77" t="inlineStr">
        <is>
          <t>TM20</t>
        </is>
      </c>
      <c r="B33" s="77" t="inlineStr">
        <is>
          <t>Safeguard</t>
        </is>
      </c>
      <c r="C33" s="77" t="inlineStr">
        <is>
          <t>Mart</t>
        </is>
      </c>
      <c r="D33" s="77" t="inlineStr">
        <is>
          <t>Lilycove City - Department Store - 4F</t>
        </is>
      </c>
      <c r="E33" s="77" t="inlineStr">
        <is>
          <t>Split 7</t>
        </is>
      </c>
      <c r="F33" s="77" t="n"/>
      <c r="G33" s="7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77" t="inlineStr">
        <is>
          <t>TM33</t>
        </is>
      </c>
      <c r="B35" s="77" t="inlineStr">
        <is>
          <t>Reflect</t>
        </is>
      </c>
      <c r="C35" s="77" t="inlineStr">
        <is>
          <t>Mart</t>
        </is>
      </c>
      <c r="D35" s="77" t="inlineStr">
        <is>
          <t>Lilycove City - Department Store - 4F</t>
        </is>
      </c>
      <c r="E35" s="77" t="inlineStr">
        <is>
          <t>Split 7</t>
        </is>
      </c>
      <c r="F35" s="77" t="n"/>
      <c r="G35" s="7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77" t="inlineStr">
        <is>
          <t>TM30</t>
        </is>
      </c>
      <c r="B37" s="77" t="inlineStr">
        <is>
          <t>Shadow Ball</t>
        </is>
      </c>
      <c r="C37" s="77" t="inlineStr">
        <is>
          <t>Item Ball</t>
        </is>
      </c>
      <c r="D37" s="77" t="inlineStr">
        <is>
          <t>Mt Pyre - 6F</t>
        </is>
      </c>
      <c r="E37" s="77" t="inlineStr">
        <is>
          <t>Split 7</t>
        </is>
      </c>
      <c r="F37" s="77" t="n"/>
      <c r="G37" s="7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77" t="inlineStr">
        <is>
          <t>TM56</t>
        </is>
      </c>
      <c r="B39" s="77" t="inlineStr">
        <is>
          <t>Shadow Claw</t>
        </is>
      </c>
      <c r="C39" s="77" t="inlineStr">
        <is>
          <t>Item Ball</t>
        </is>
      </c>
      <c r="D39" s="77" t="inlineStr">
        <is>
          <t>Mt Pyre - 1F</t>
        </is>
      </c>
      <c r="E39" s="77" t="inlineStr">
        <is>
          <t>Split 7</t>
        </is>
      </c>
      <c r="F39" s="77" t="n"/>
      <c r="G39" s="7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77" t="inlineStr">
        <is>
          <t>TM07</t>
        </is>
      </c>
      <c r="B41" s="77" t="inlineStr">
        <is>
          <t>Hail</t>
        </is>
      </c>
      <c r="C41" s="77" t="inlineStr">
        <is>
          <t>Item Ball</t>
        </is>
      </c>
      <c r="D41" s="77" t="inlineStr">
        <is>
          <t>Shoal Cave - Low Tide Ice Room</t>
        </is>
      </c>
      <c r="E41" s="77" t="inlineStr">
        <is>
          <t>Split 7</t>
        </is>
      </c>
      <c r="F41" s="77" t="n"/>
      <c r="G41" s="7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77" t="inlineStr">
        <is>
          <t>TM66</t>
        </is>
      </c>
      <c r="B43" s="77" t="inlineStr">
        <is>
          <t>Volt Switch</t>
        </is>
      </c>
      <c r="C43" s="77" t="inlineStr">
        <is>
          <t>Item Ball</t>
        </is>
      </c>
      <c r="D43" s="77" t="inlineStr">
        <is>
          <t>Sootopolis City</t>
        </is>
      </c>
      <c r="E43" s="77" t="inlineStr">
        <is>
          <t>Split 8</t>
        </is>
      </c>
      <c r="F43" s="77" t="n"/>
      <c r="G43" s="7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77" t="inlineStr">
        <is>
          <t>TM22</t>
        </is>
      </c>
      <c r="B45" s="77" t="inlineStr">
        <is>
          <t>Solar Beam</t>
        </is>
      </c>
      <c r="C45" s="77" t="inlineStr">
        <is>
          <t>Item Ball</t>
        </is>
      </c>
      <c r="D45" s="77" t="inlineStr">
        <is>
          <t>Safari Zone - Northwest</t>
        </is>
      </c>
      <c r="E45" s="77" t="inlineStr">
        <is>
          <t>Postgame</t>
        </is>
      </c>
      <c r="F45" s="77" t="n"/>
      <c r="G45" s="7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77" t="inlineStr">
        <is>
          <t>TM02</t>
        </is>
      </c>
      <c r="B47" s="77" t="inlineStr">
        <is>
          <t>Dragon Claw</t>
        </is>
      </c>
      <c r="C47" s="77" t="inlineStr">
        <is>
          <t>Item Ball</t>
        </is>
      </c>
      <c r="D47" s="77" t="inlineStr">
        <is>
          <t>Meteor Falls - B1F - 2R</t>
        </is>
      </c>
      <c r="E47" s="77" t="inlineStr">
        <is>
          <t>Unassigned</t>
        </is>
      </c>
      <c r="F47" s="77" t="n"/>
      <c r="G47" s="7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77" t="inlineStr">
        <is>
          <t>TM64</t>
        </is>
      </c>
      <c r="B49" s="77" t="inlineStr">
        <is>
          <t>Dragon Tail</t>
        </is>
      </c>
      <c r="C49" s="77" t="inlineStr">
        <is>
          <t>Item Ball</t>
        </is>
      </c>
      <c r="D49" s="77" t="inlineStr">
        <is>
          <t>Meteor Falls - 1F - 1R</t>
        </is>
      </c>
      <c r="E49" s="77" t="inlineStr">
        <is>
          <t>Unassigned</t>
        </is>
      </c>
      <c r="F49" s="77" t="n"/>
      <c r="G49" s="7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80" t="inlineStr">
        <is>
          <t>Super Potion</t>
        </is>
      </c>
      <c r="B3" s="30" t="inlineStr">
        <is>
          <t>Items</t>
        </is>
      </c>
      <c r="C3" s="30" t="n">
        <v>700</v>
      </c>
      <c r="D3" s="30" t="n">
        <v>30</v>
      </c>
      <c r="E3" s="77" t="inlineStr">
        <is>
          <t>Restores the HP of a Pokémon by 60 points.</t>
        </is>
      </c>
      <c r="F3" s="7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80" t="inlineStr">
        <is>
          <t>Max Potion</t>
        </is>
      </c>
      <c r="B5" s="30" t="inlineStr">
        <is>
          <t>Items</t>
        </is>
      </c>
      <c r="C5" s="30" t="n">
        <v>2500</v>
      </c>
      <c r="D5" s="30" t="n">
        <v>30</v>
      </c>
      <c r="E5" s="77" t="inlineStr">
        <is>
          <t>Fully restores the HP of a Pokémon.</t>
        </is>
      </c>
      <c r="F5" s="7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80" t="inlineStr">
        <is>
          <t>Revive</t>
        </is>
      </c>
      <c r="B7" s="30" t="inlineStr">
        <is>
          <t>Items</t>
        </is>
      </c>
      <c r="C7" s="30" t="n">
        <v>2000</v>
      </c>
      <c r="D7" s="30" t="n">
        <v>30</v>
      </c>
      <c r="E7" s="77" t="inlineStr">
        <is>
          <t>Revives a fainted Pokémon with half its HP.</t>
        </is>
      </c>
      <c r="F7" s="7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80" t="inlineStr">
        <is>
          <t>Fresh Water</t>
        </is>
      </c>
      <c r="B9" s="30" t="inlineStr">
        <is>
          <t>Items</t>
        </is>
      </c>
      <c r="C9" s="30" t="n">
        <v>200</v>
      </c>
      <c r="D9" s="30" t="n">
        <v>30</v>
      </c>
      <c r="E9" s="77" t="inlineStr">
        <is>
          <t>A mineral water that restores HP by 30 points.</t>
        </is>
      </c>
      <c r="F9" s="77" t="n"/>
    </row>
    <row r="10">
      <c r="A10" s="7" t="inlineStr">
        <is>
          <t>Soda Pop</t>
        </is>
      </c>
      <c r="B10" s="6" t="inlineStr">
        <is>
          <t>Items</t>
        </is>
      </c>
      <c r="C10" s="6" t="n">
        <v>300</v>
      </c>
      <c r="D10" s="6" t="n">
        <v>30</v>
      </c>
      <c r="E10" s="32" t="inlineStr">
        <is>
          <t>A fizzy soda drink that restores HP by 50 points.</t>
        </is>
      </c>
      <c r="F10" s="32" t="n"/>
    </row>
    <row r="11">
      <c r="A11" s="80" t="inlineStr">
        <is>
          <t>Lemonade</t>
        </is>
      </c>
      <c r="B11" s="30" t="inlineStr">
        <is>
          <t>Items</t>
        </is>
      </c>
      <c r="C11" s="30" t="n">
        <v>400</v>
      </c>
      <c r="D11" s="30" t="n">
        <v>30</v>
      </c>
      <c r="E11" s="77" t="inlineStr">
        <is>
          <t>A very sweet drink that restores HP by 70 points.</t>
        </is>
      </c>
      <c r="F11" s="77" t="n"/>
    </row>
    <row r="12">
      <c r="A12" s="7" t="inlineStr">
        <is>
          <t>Moomoo Milk</t>
        </is>
      </c>
      <c r="B12" s="6" t="inlineStr">
        <is>
          <t>Items</t>
        </is>
      </c>
      <c r="C12" s="6" t="n">
        <v>600</v>
      </c>
      <c r="D12" s="6" t="n">
        <v>30</v>
      </c>
      <c r="E12" s="32" t="inlineStr">
        <is>
          <t>A nutritious milk that restores HP by 100 points.</t>
        </is>
      </c>
      <c r="F12" s="32" t="n"/>
    </row>
    <row r="13">
      <c r="A13" s="80" t="inlineStr">
        <is>
          <t>Energy Powder</t>
        </is>
      </c>
      <c r="B13" s="30" t="inlineStr">
        <is>
          <t>Items</t>
        </is>
      </c>
      <c r="C13" s="30" t="n">
        <v>500</v>
      </c>
      <c r="D13" s="30" t="n">
        <v>30</v>
      </c>
      <c r="E13" s="77" t="inlineStr">
        <is>
          <t>A bitter powder that restores HP by 60 points.</t>
        </is>
      </c>
      <c r="F13" s="7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80" t="inlineStr">
        <is>
          <t>Heal Powder</t>
        </is>
      </c>
      <c r="B15" s="30" t="inlineStr">
        <is>
          <t>Items</t>
        </is>
      </c>
      <c r="C15" s="30" t="n">
        <v>300</v>
      </c>
      <c r="D15" s="30" t="n">
        <v>30</v>
      </c>
      <c r="E15" s="77" t="inlineStr">
        <is>
          <t>A bitter powder that heals all status problems.</t>
        </is>
      </c>
      <c r="F15" s="7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80" t="inlineStr">
        <is>
          <t>Antidote</t>
        </is>
      </c>
      <c r="B17" s="30" t="inlineStr">
        <is>
          <t>Items</t>
        </is>
      </c>
      <c r="C17" s="30" t="n">
        <v>200</v>
      </c>
      <c r="D17" s="30" t="n">
        <v>30</v>
      </c>
      <c r="E17" s="77" t="inlineStr">
        <is>
          <t>Heals a poisoned Pokémon.</t>
        </is>
      </c>
      <c r="F17" s="7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80" t="inlineStr">
        <is>
          <t>Burn Heal</t>
        </is>
      </c>
      <c r="B19" s="30" t="inlineStr">
        <is>
          <t>Items</t>
        </is>
      </c>
      <c r="C19" s="30" t="n">
        <v>250</v>
      </c>
      <c r="D19" s="30" t="n">
        <v>30</v>
      </c>
      <c r="E19" s="77" t="inlineStr">
        <is>
          <t>Heals Pokémon of a burn.</t>
        </is>
      </c>
      <c r="F19" s="7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80" t="inlineStr">
        <is>
          <t>Awakening</t>
        </is>
      </c>
      <c r="B21" s="30" t="inlineStr">
        <is>
          <t>Items</t>
        </is>
      </c>
      <c r="C21" s="30" t="n">
        <v>100</v>
      </c>
      <c r="D21" s="30" t="n">
        <v>30</v>
      </c>
      <c r="E21" s="77" t="inlineStr">
        <is>
          <t>Awakens a sleeping Pokémon.</t>
        </is>
      </c>
      <c r="F21" s="7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80" t="inlineStr">
        <is>
          <t>Ether</t>
        </is>
      </c>
      <c r="B23" s="30" t="inlineStr">
        <is>
          <t>Items</t>
        </is>
      </c>
      <c r="C23" s="30" t="n">
        <v>1200</v>
      </c>
      <c r="D23" s="30" t="n">
        <v>30</v>
      </c>
      <c r="E23" s="77" t="inlineStr">
        <is>
          <t>Restores the PP of a selected move by 10.</t>
        </is>
      </c>
      <c r="F23" s="7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80" t="inlineStr">
        <is>
          <t>Elixir</t>
        </is>
      </c>
      <c r="B25" s="30" t="inlineStr">
        <is>
          <t>Items</t>
        </is>
      </c>
      <c r="C25" s="30" t="n">
        <v>3000</v>
      </c>
      <c r="D25" s="30" t="n">
        <v>30</v>
      </c>
      <c r="E25" s="77" t="inlineStr">
        <is>
          <t>Restores the PP of all moves by 10.</t>
        </is>
      </c>
      <c r="F25" s="7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80" t="inlineStr">
        <is>
          <t>Berry Juice</t>
        </is>
      </c>
      <c r="B27" s="30" t="inlineStr">
        <is>
          <t>Items</t>
        </is>
      </c>
      <c r="C27" s="30" t="n">
        <v>100</v>
      </c>
      <c r="D27" s="30" t="n">
        <v>30</v>
      </c>
      <c r="E27" s="77" t="inlineStr">
        <is>
          <t>A 100% pure juice that restores HP by 20 points.</t>
        </is>
      </c>
      <c r="F27" s="7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80" t="inlineStr">
        <is>
          <t>Sweet Heart</t>
        </is>
      </c>
      <c r="B29" s="30" t="inlineStr">
        <is>
          <t>Items</t>
        </is>
      </c>
      <c r="C29" s="30" t="n">
        <v>3000</v>
      </c>
      <c r="D29" s="30" t="n">
        <v>30</v>
      </c>
      <c r="E29" s="77" t="inlineStr">
        <is>
          <t>A sweet chocolate that restores HP by 20 points.</t>
        </is>
      </c>
      <c r="F29" s="77" t="n"/>
    </row>
    <row r="30">
      <c r="A30" s="7" t="inlineStr">
        <is>
          <t>Rage Candy Bar</t>
        </is>
      </c>
      <c r="B30" s="6" t="inlineStr">
        <is>
          <t>Items</t>
        </is>
      </c>
      <c r="C30" s="6" t="n">
        <v>350</v>
      </c>
      <c r="D30" s="6" t="n">
        <v>30</v>
      </c>
      <c r="E30" s="32" t="n"/>
      <c r="F30" s="32" t="n"/>
    </row>
    <row r="31">
      <c r="A31" s="80" t="inlineStr">
        <is>
          <t>Lava Cookie</t>
        </is>
      </c>
      <c r="B31" s="30" t="inlineStr">
        <is>
          <t>Items</t>
        </is>
      </c>
      <c r="C31" s="30" t="n">
        <v>350</v>
      </c>
      <c r="D31" s="30" t="n">
        <v>30</v>
      </c>
      <c r="E31" s="77" t="inlineStr">
        <is>
          <t>A local specialty that cures status when held.</t>
        </is>
      </c>
      <c r="F31" s="77" t="n"/>
    </row>
    <row r="32">
      <c r="A32" s="7" t="inlineStr">
        <is>
          <t>Old Gateau</t>
        </is>
      </c>
      <c r="B32" s="6" t="inlineStr">
        <is>
          <t>Items</t>
        </is>
      </c>
      <c r="C32" s="6" t="n">
        <v>350</v>
      </c>
      <c r="D32" s="6" t="n">
        <v>30</v>
      </c>
      <c r="E32" s="32" t="inlineStr">
        <is>
          <t>A hidden specialty that cures status when held.</t>
        </is>
      </c>
      <c r="F32" s="32" t="n"/>
    </row>
    <row r="33">
      <c r="A33" s="80" t="inlineStr">
        <is>
          <t>Casteliacone</t>
        </is>
      </c>
      <c r="B33" s="30" t="inlineStr">
        <is>
          <t>Items</t>
        </is>
      </c>
      <c r="C33" s="30" t="n">
        <v>350</v>
      </c>
      <c r="D33" s="30" t="n">
        <v>30</v>
      </c>
      <c r="E33" s="77" t="n"/>
      <c r="F33" s="77" t="n"/>
    </row>
    <row r="34">
      <c r="A34" s="7" t="inlineStr">
        <is>
          <t>Lumiose Galette</t>
        </is>
      </c>
      <c r="B34" s="6" t="inlineStr">
        <is>
          <t>Items</t>
        </is>
      </c>
      <c r="C34" s="6" t="n">
        <v>350</v>
      </c>
      <c r="D34" s="6" t="n">
        <v>30</v>
      </c>
      <c r="E34" s="32" t="n"/>
      <c r="F34" s="32" t="n"/>
    </row>
    <row r="35">
      <c r="A35" s="80" t="inlineStr">
        <is>
          <t>Shalour Sable</t>
        </is>
      </c>
      <c r="B35" s="30" t="inlineStr">
        <is>
          <t>Items</t>
        </is>
      </c>
      <c r="C35" s="30" t="n">
        <v>350</v>
      </c>
      <c r="D35" s="30" t="n">
        <v>30</v>
      </c>
      <c r="E35" s="77" t="n"/>
      <c r="F35" s="7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80" t="inlineStr">
        <is>
          <t>Protein</t>
        </is>
      </c>
      <c r="B37" s="30" t="inlineStr">
        <is>
          <t>Items</t>
        </is>
      </c>
      <c r="C37" s="30" t="n">
        <v>10000</v>
      </c>
      <c r="D37" s="30" t="n">
        <v>30</v>
      </c>
      <c r="E37" s="77" t="inlineStr">
        <is>
          <t>Raises the base Attack stat of one Pokémon.</t>
        </is>
      </c>
      <c r="F37" s="7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80" t="inlineStr">
        <is>
          <t>Calcium</t>
        </is>
      </c>
      <c r="B39" s="30" t="inlineStr">
        <is>
          <t>Items</t>
        </is>
      </c>
      <c r="C39" s="30" t="n">
        <v>10000</v>
      </c>
      <c r="D39" s="30" t="n">
        <v>30</v>
      </c>
      <c r="E39" s="77" t="inlineStr">
        <is>
          <t>Raises the base Sp. Atk stat of one Pokémon.</t>
        </is>
      </c>
      <c r="F39" s="7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80" t="inlineStr">
        <is>
          <t>Carbos</t>
        </is>
      </c>
      <c r="B41" s="30" t="inlineStr">
        <is>
          <t>Items</t>
        </is>
      </c>
      <c r="C41" s="30" t="n">
        <v>10000</v>
      </c>
      <c r="D41" s="30" t="n">
        <v>30</v>
      </c>
      <c r="E41" s="77" t="inlineStr">
        <is>
          <t>Raises the base Speed stat of one Pokémon.</t>
        </is>
      </c>
      <c r="F41" s="7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80" t="inlineStr">
        <is>
          <t>PP Max</t>
        </is>
      </c>
      <c r="B43" s="30" t="inlineStr">
        <is>
          <t>Items</t>
        </is>
      </c>
      <c r="C43" s="30" t="n">
        <v>10000</v>
      </c>
      <c r="D43" s="30" t="n">
        <v>30</v>
      </c>
      <c r="E43" s="77" t="inlineStr">
        <is>
          <t>Raises the PP of a move to its maximum points.</t>
        </is>
      </c>
      <c r="F43" s="77" t="inlineStr">
        <is>
          <t>Magma Hideout - 3F - 2R (Split 5, Item Ball)</t>
        </is>
      </c>
    </row>
    <row r="44">
      <c r="A44" s="7" t="inlineStr">
        <is>
          <t>Health Feather</t>
        </is>
      </c>
      <c r="B44" s="6" t="inlineStr">
        <is>
          <t>Items</t>
        </is>
      </c>
      <c r="C44" s="6" t="n">
        <v>300</v>
      </c>
      <c r="D44" s="6" t="n">
        <v>20</v>
      </c>
      <c r="E44" s="32" t="n"/>
      <c r="F44" s="32" t="n"/>
    </row>
    <row r="45">
      <c r="A45" s="80" t="inlineStr">
        <is>
          <t>Muscle Feather</t>
        </is>
      </c>
      <c r="B45" s="30" t="inlineStr">
        <is>
          <t>Items</t>
        </is>
      </c>
      <c r="C45" s="30" t="n">
        <v>300</v>
      </c>
      <c r="D45" s="30" t="n">
        <v>20</v>
      </c>
      <c r="E45" s="77" t="n"/>
      <c r="F45" s="77" t="n"/>
    </row>
    <row r="46">
      <c r="A46" s="7" t="inlineStr">
        <is>
          <t>Resist Feather</t>
        </is>
      </c>
      <c r="B46" s="6" t="inlineStr">
        <is>
          <t>Items</t>
        </is>
      </c>
      <c r="C46" s="6" t="n">
        <v>300</v>
      </c>
      <c r="D46" s="6" t="n">
        <v>20</v>
      </c>
      <c r="E46" s="32" t="n"/>
      <c r="F46" s="32" t="n"/>
    </row>
    <row r="47">
      <c r="A47" s="80" t="inlineStr">
        <is>
          <t>Genius Feather</t>
        </is>
      </c>
      <c r="B47" s="30" t="inlineStr">
        <is>
          <t>Items</t>
        </is>
      </c>
      <c r="C47" s="30" t="n">
        <v>300</v>
      </c>
      <c r="D47" s="30" t="n">
        <v>20</v>
      </c>
      <c r="E47" s="77" t="n"/>
      <c r="F47" s="77" t="n"/>
    </row>
    <row r="48">
      <c r="A48" s="7" t="inlineStr">
        <is>
          <t>Clever Feather</t>
        </is>
      </c>
      <c r="B48" s="6" t="inlineStr">
        <is>
          <t>Items</t>
        </is>
      </c>
      <c r="C48" s="6" t="n">
        <v>300</v>
      </c>
      <c r="D48" s="6" t="n">
        <v>20</v>
      </c>
      <c r="E48" s="32" t="n"/>
      <c r="F48" s="32" t="n"/>
    </row>
    <row r="49">
      <c r="A49" s="80" t="inlineStr">
        <is>
          <t>Swift Feather</t>
        </is>
      </c>
      <c r="B49" s="30" t="inlineStr">
        <is>
          <t>Items</t>
        </is>
      </c>
      <c r="C49" s="30" t="n">
        <v>300</v>
      </c>
      <c r="D49" s="30" t="n">
        <v>20</v>
      </c>
      <c r="E49" s="77" t="n"/>
      <c r="F49" s="77" t="n"/>
    </row>
    <row r="50">
      <c r="A50" s="7" t="inlineStr">
        <is>
          <t>Ability Capsule</t>
        </is>
      </c>
      <c r="B50" s="6" t="inlineStr">
        <is>
          <t>Items</t>
        </is>
      </c>
      <c r="C50" s="6" t="n">
        <v>10000</v>
      </c>
      <c r="D50" s="6" t="inlineStr">
        <is>
          <t>-</t>
        </is>
      </c>
      <c r="E50" s="32" t="inlineStr">
        <is>
          <t>Switches a Poké- mon's ability.</t>
        </is>
      </c>
      <c r="F50" s="32" t="n"/>
    </row>
    <row r="51">
      <c r="A51" s="80" t="inlineStr">
        <is>
          <t>Rare Candy</t>
        </is>
      </c>
      <c r="B51" s="30" t="inlineStr">
        <is>
          <t>Items</t>
        </is>
      </c>
      <c r="C51" s="30" t="n">
        <v>1</v>
      </c>
      <c r="D51" s="30" t="n">
        <v>30</v>
      </c>
      <c r="E51" s="77" t="inlineStr">
        <is>
          <t>Raises the level of a Pokémon by one.</t>
        </is>
      </c>
      <c r="F51" s="7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80" t="inlineStr">
        <is>
          <t>Yellow Flute</t>
        </is>
      </c>
      <c r="B53" s="30" t="inlineStr">
        <is>
          <t>Items</t>
        </is>
      </c>
      <c r="C53" s="30" t="n">
        <v>20</v>
      </c>
      <c r="D53" s="30" t="n">
        <v>30</v>
      </c>
      <c r="E53" s="77" t="inlineStr">
        <is>
          <t>A glass flute that snaps Pokémon out of confusion.</t>
        </is>
      </c>
      <c r="F53" s="77" t="n"/>
    </row>
    <row r="54">
      <c r="A54" s="7" t="inlineStr">
        <is>
          <t>Red Flute</t>
        </is>
      </c>
      <c r="B54" s="6" t="inlineStr">
        <is>
          <t>Items</t>
        </is>
      </c>
      <c r="C54" s="6" t="n">
        <v>20</v>
      </c>
      <c r="D54" s="6" t="n">
        <v>30</v>
      </c>
      <c r="E54" s="32" t="inlineStr">
        <is>
          <t>A glass flute that snaps Pokémon out of attraction.</t>
        </is>
      </c>
      <c r="F54" s="32" t="n"/>
    </row>
    <row r="55">
      <c r="A55" s="80" t="inlineStr">
        <is>
          <t>Black Flute</t>
        </is>
      </c>
      <c r="B55" s="30" t="inlineStr">
        <is>
          <t>Items</t>
        </is>
      </c>
      <c r="C55" s="30" t="n">
        <v>20</v>
      </c>
      <c r="D55" s="30" t="n">
        <v>30</v>
      </c>
      <c r="E55" s="77" t="inlineStr">
        <is>
          <t>A glass flute that keeps away wild Pokémon.</t>
        </is>
      </c>
      <c r="F55" s="77" t="n"/>
    </row>
    <row r="56">
      <c r="A56" s="7" t="inlineStr">
        <is>
          <t>White Flute</t>
        </is>
      </c>
      <c r="B56" s="6" t="inlineStr">
        <is>
          <t>Items</t>
        </is>
      </c>
      <c r="C56" s="6" t="n">
        <v>20</v>
      </c>
      <c r="D56" s="6" t="n">
        <v>30</v>
      </c>
      <c r="E56" s="32" t="inlineStr">
        <is>
          <t>A glass flute that lures wild Pokémon.</t>
        </is>
      </c>
      <c r="F56" s="32" t="n"/>
    </row>
    <row r="57">
      <c r="A57" s="80" t="inlineStr">
        <is>
          <t>Repel</t>
        </is>
      </c>
      <c r="B57" s="30" t="inlineStr">
        <is>
          <t>Items</t>
        </is>
      </c>
      <c r="C57" s="30" t="n">
        <v>400</v>
      </c>
      <c r="D57" s="30" t="n">
        <v>30</v>
      </c>
      <c r="E57" s="77" t="inlineStr">
        <is>
          <t>Repels weak wild Pokémon for 100 steps.</t>
        </is>
      </c>
      <c r="F57" s="7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80" t="inlineStr">
        <is>
          <t>Max Repel</t>
        </is>
      </c>
      <c r="B59" s="30" t="inlineStr">
        <is>
          <t>Items</t>
        </is>
      </c>
      <c r="C59" s="30" t="n">
        <v>900</v>
      </c>
      <c r="D59" s="30" t="n">
        <v>30</v>
      </c>
      <c r="E59" s="77" t="inlineStr">
        <is>
          <t>Repels weak wild Pokémon for 250 steps.</t>
        </is>
      </c>
      <c r="F59" s="7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80" t="inlineStr">
        <is>
          <t>X Defense</t>
        </is>
      </c>
      <c r="B61" s="30" t="inlineStr">
        <is>
          <t>Items</t>
        </is>
      </c>
      <c r="C61" s="30" t="n">
        <v>2000</v>
      </c>
      <c r="D61" s="30" t="n">
        <v>30</v>
      </c>
      <c r="E61" s="77" t="inlineStr">
        <is>
          <t>Sharply raises stat Defense during one battle.</t>
        </is>
      </c>
      <c r="F61" s="7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80" t="inlineStr">
        <is>
          <t>X Sp. Def</t>
        </is>
      </c>
      <c r="B63" s="30" t="inlineStr">
        <is>
          <t>Items</t>
        </is>
      </c>
      <c r="C63" s="30" t="n">
        <v>2000</v>
      </c>
      <c r="D63" s="30" t="n">
        <v>30</v>
      </c>
      <c r="E63" s="77" t="inlineStr">
        <is>
          <t>Sharply raises stat Sp. Def during one battle.</t>
        </is>
      </c>
      <c r="F63" s="7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80" t="inlineStr">
        <is>
          <t>X Accuracy</t>
        </is>
      </c>
      <c r="B65" s="30" t="inlineStr">
        <is>
          <t>Items</t>
        </is>
      </c>
      <c r="C65" s="30" t="n">
        <v>1000</v>
      </c>
      <c r="D65" s="30" t="n">
        <v>30</v>
      </c>
      <c r="E65" s="77" t="inlineStr">
        <is>
          <t>Sharply raises move accuracy during one battle.</t>
        </is>
      </c>
      <c r="F65" s="7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80" t="inlineStr">
        <is>
          <t>Guard Spec.</t>
        </is>
      </c>
      <c r="B67" s="30" t="inlineStr">
        <is>
          <t>Items</t>
        </is>
      </c>
      <c r="C67" s="30" t="n">
        <v>1500</v>
      </c>
      <c r="D67" s="30" t="n">
        <v>30</v>
      </c>
      <c r="E67" s="77" t="inlineStr">
        <is>
          <t>Prevents stat reduction when used in battle.</t>
        </is>
      </c>
      <c r="F67" s="7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80" t="inlineStr">
        <is>
          <t>Fluffy Tail</t>
        </is>
      </c>
      <c r="B69" s="30" t="inlineStr">
        <is>
          <t>Items</t>
        </is>
      </c>
      <c r="C69" s="30" t="n">
        <v>100</v>
      </c>
      <c r="D69" s="30" t="n">
        <v>30</v>
      </c>
      <c r="E69" s="77" t="n"/>
      <c r="F69" s="7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80" t="inlineStr">
        <is>
          <t>Nugget</t>
        </is>
      </c>
      <c r="B71" s="30" t="inlineStr">
        <is>
          <t>Items</t>
        </is>
      </c>
      <c r="C71" s="30" t="inlineStr">
        <is>
          <t>10000 * TREASURE_FACTOR</t>
        </is>
      </c>
      <c r="D71" s="30" t="n">
        <v>30</v>
      </c>
      <c r="E71" s="77" t="inlineStr">
        <is>
          <t>A nugget of pure gold. Can be sold at a high price.</t>
        </is>
      </c>
      <c r="F71" s="7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80" t="inlineStr">
        <is>
          <t>Tiny Mushroom</t>
        </is>
      </c>
      <c r="B73" s="30" t="inlineStr">
        <is>
          <t>Items</t>
        </is>
      </c>
      <c r="C73" s="30" t="inlineStr">
        <is>
          <t>500 * TREASURE_FACTOR</t>
        </is>
      </c>
      <c r="D73" s="30" t="n">
        <v>30</v>
      </c>
      <c r="E73" s="77" t="inlineStr">
        <is>
          <t>A plain mushroom that would sell at a cheap price.</t>
        </is>
      </c>
      <c r="F73" s="7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80" t="inlineStr">
        <is>
          <t>Balm Mushroom</t>
        </is>
      </c>
      <c r="B75" s="30" t="inlineStr">
        <is>
          <t>Items</t>
        </is>
      </c>
      <c r="C75" s="30" t="inlineStr">
        <is>
          <t>15000 * TREASURE_FACTOR</t>
        </is>
      </c>
      <c r="D75" s="30" t="n">
        <v>30</v>
      </c>
      <c r="E75" s="77" t="n"/>
      <c r="F75" s="7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80" t="inlineStr">
        <is>
          <t>Big Pearl</t>
        </is>
      </c>
      <c r="B77" s="30" t="inlineStr">
        <is>
          <t>Items</t>
        </is>
      </c>
      <c r="C77" s="30" t="inlineStr">
        <is>
          <t>8000 * TREASURE_FACTOR</t>
        </is>
      </c>
      <c r="D77" s="30" t="n">
        <v>30</v>
      </c>
      <c r="E77" s="77" t="inlineStr">
        <is>
          <t>A lovely large pearl that would sell at a high price.</t>
        </is>
      </c>
      <c r="F77" s="7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80" t="inlineStr">
        <is>
          <t>Stardust</t>
        </is>
      </c>
      <c r="B79" s="30" t="inlineStr">
        <is>
          <t>Items</t>
        </is>
      </c>
      <c r="C79" s="30" t="inlineStr">
        <is>
          <t>3000 * TREASURE_FACTOR</t>
        </is>
      </c>
      <c r="D79" s="30" t="n">
        <v>30</v>
      </c>
      <c r="E79" s="77" t="inlineStr">
        <is>
          <t>Beautiful red sand. Can be sold at a high price.</t>
        </is>
      </c>
      <c r="F79" s="7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80" t="inlineStr">
        <is>
          <t>Comet Shard</t>
        </is>
      </c>
      <c r="B81" s="30" t="inlineStr">
        <is>
          <t>Items</t>
        </is>
      </c>
      <c r="C81" s="30" t="n">
        <v>30000</v>
      </c>
      <c r="D81" s="30" t="n">
        <v>30</v>
      </c>
      <c r="E81" s="77" t="inlineStr">
        <is>
          <t>A comet's shard. It would sell for a high price.</t>
        </is>
      </c>
      <c r="F81" s="77" t="n"/>
    </row>
    <row r="82">
      <c r="A82" s="7" t="inlineStr">
        <is>
          <t>Berserk Gene</t>
        </is>
      </c>
      <c r="B82" s="6" t="inlineStr">
        <is>
          <t>Items</t>
        </is>
      </c>
      <c r="C82" s="6" t="n">
        <v>20</v>
      </c>
      <c r="D82" s="6" t="n">
        <v>30</v>
      </c>
      <c r="E82" s="32" t="inlineStr">
        <is>
          <t>Raises Attack by one stage when the holder enters.</t>
        </is>
      </c>
      <c r="F82" s="32" t="n"/>
    </row>
    <row r="83">
      <c r="A83" s="80" t="inlineStr">
        <is>
          <t>RageCandyBar</t>
        </is>
      </c>
      <c r="B83" s="30" t="inlineStr">
        <is>
          <t>Items</t>
        </is>
      </c>
      <c r="C83" s="30" t="n">
        <v>20</v>
      </c>
      <c r="D83" s="30" t="n">
        <v>30</v>
      </c>
      <c r="E83" s="77" t="inlineStr">
        <is>
          <t>A hold item that restores 100 HP below half HP.</t>
        </is>
      </c>
      <c r="F83" s="7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80" t="inlineStr">
        <is>
          <t>Blue Shard</t>
        </is>
      </c>
      <c r="B85" s="30" t="inlineStr">
        <is>
          <t>Items</t>
        </is>
      </c>
      <c r="C85" s="30" t="n">
        <v>1000</v>
      </c>
      <c r="D85" s="30" t="n">
        <v>30</v>
      </c>
      <c r="E85" s="77" t="n"/>
      <c r="F85" s="7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80" t="inlineStr">
        <is>
          <t>Green Shard</t>
        </is>
      </c>
      <c r="B87" s="30" t="inlineStr">
        <is>
          <t>Items</t>
        </is>
      </c>
      <c r="C87" s="30" t="n">
        <v>1000</v>
      </c>
      <c r="D87" s="30" t="n">
        <v>30</v>
      </c>
      <c r="E87" s="77" t="n"/>
      <c r="F87" s="7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80" t="inlineStr">
        <is>
          <t>Honey</t>
        </is>
      </c>
      <c r="B89" s="30" t="inlineStr">
        <is>
          <t>Items</t>
        </is>
      </c>
      <c r="C89" s="30" t="n">
        <v>300</v>
      </c>
      <c r="D89" s="30" t="n">
        <v>30</v>
      </c>
      <c r="E89" s="77" t="inlineStr">
        <is>
          <t>Sweet honey that attracts wild Pokémon when used.</t>
        </is>
      </c>
      <c r="F89" s="7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80" t="inlineStr">
        <is>
          <t>Odd Keystone</t>
        </is>
      </c>
      <c r="B91" s="30" t="inlineStr">
        <is>
          <t>Items</t>
        </is>
      </c>
      <c r="C91" s="30" t="n">
        <v>2100</v>
      </c>
      <c r="D91" s="30" t="n">
        <v>80</v>
      </c>
      <c r="E91" s="77" t="inlineStr">
        <is>
          <t>Voices can be heard from this odd stone occasionally.</t>
        </is>
      </c>
      <c r="F91" s="7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80" t="inlineStr">
        <is>
          <t>Relic Copper</t>
        </is>
      </c>
      <c r="B93" s="30" t="inlineStr">
        <is>
          <t>Items</t>
        </is>
      </c>
      <c r="C93" s="30" t="inlineStr">
        <is>
          <t>-</t>
        </is>
      </c>
      <c r="D93" s="30" t="n">
        <v>30</v>
      </c>
      <c r="E93" s="77" t="inlineStr">
        <is>
          <t>A copper coin used long ago. It sells at a high price.</t>
        </is>
      </c>
      <c r="F93" s="77" t="n"/>
    </row>
    <row r="94">
      <c r="A94" s="7" t="inlineStr">
        <is>
          <t>Relic Silver</t>
        </is>
      </c>
      <c r="B94" s="6" t="inlineStr">
        <is>
          <t>Items</t>
        </is>
      </c>
      <c r="C94" s="6" t="inlineStr">
        <is>
          <t>-</t>
        </is>
      </c>
      <c r="D94" s="6" t="n">
        <v>30</v>
      </c>
      <c r="E94" s="32" t="inlineStr">
        <is>
          <t>A silver coin used long ago. It sells at a high price.</t>
        </is>
      </c>
      <c r="F94" s="32" t="n"/>
    </row>
    <row r="95">
      <c r="A95" s="80" t="inlineStr">
        <is>
          <t>Relic Gold</t>
        </is>
      </c>
      <c r="B95" s="30" t="inlineStr">
        <is>
          <t>Items</t>
        </is>
      </c>
      <c r="C95" s="30" t="inlineStr">
        <is>
          <t>-</t>
        </is>
      </c>
      <c r="D95" s="30" t="n">
        <v>30</v>
      </c>
      <c r="E95" s="77" t="inlineStr">
        <is>
          <t>A gold coin used long ago. It sells at a high price.</t>
        </is>
      </c>
      <c r="F95" s="77" t="n"/>
    </row>
    <row r="96">
      <c r="A96" s="7" t="inlineStr">
        <is>
          <t>Relic Vase</t>
        </is>
      </c>
      <c r="B96" s="6" t="inlineStr">
        <is>
          <t>Items</t>
        </is>
      </c>
      <c r="C96" s="6" t="inlineStr">
        <is>
          <t>-</t>
        </is>
      </c>
      <c r="D96" s="6" t="n">
        <v>30</v>
      </c>
      <c r="E96" s="32" t="inlineStr">
        <is>
          <t>A vase made long ago. It sells at a high price.</t>
        </is>
      </c>
      <c r="F96" s="32" t="n"/>
    </row>
    <row r="97">
      <c r="A97" s="80" t="inlineStr">
        <is>
          <t>Relic Band</t>
        </is>
      </c>
      <c r="B97" s="30" t="inlineStr">
        <is>
          <t>Items</t>
        </is>
      </c>
      <c r="C97" s="30" t="inlineStr">
        <is>
          <t>-</t>
        </is>
      </c>
      <c r="D97" s="30" t="n">
        <v>30</v>
      </c>
      <c r="E97" s="77" t="inlineStr">
        <is>
          <t>An old bracelet. It sells at a high price.</t>
        </is>
      </c>
      <c r="F97" s="77" t="n"/>
    </row>
    <row r="98">
      <c r="A98" s="7" t="inlineStr">
        <is>
          <t>Relic Statue</t>
        </is>
      </c>
      <c r="B98" s="6" t="inlineStr">
        <is>
          <t>Items</t>
        </is>
      </c>
      <c r="C98" s="6" t="inlineStr">
        <is>
          <t>-</t>
        </is>
      </c>
      <c r="D98" s="6" t="n">
        <v>30</v>
      </c>
      <c r="E98" s="32" t="inlineStr">
        <is>
          <t>An old statue. It sells at a high price.</t>
        </is>
      </c>
      <c r="F98" s="32" t="n"/>
    </row>
    <row r="99">
      <c r="A99" s="80" t="inlineStr">
        <is>
          <t>Relic Crown</t>
        </is>
      </c>
      <c r="B99" s="30" t="inlineStr">
        <is>
          <t>Items</t>
        </is>
      </c>
      <c r="C99" s="30" t="inlineStr">
        <is>
          <t>-</t>
        </is>
      </c>
      <c r="D99" s="30" t="n">
        <v>30</v>
      </c>
      <c r="E99" s="77" t="inlineStr">
        <is>
          <t>An old crown. It sells at a high price.</t>
        </is>
      </c>
      <c r="F99" s="77" t="n"/>
    </row>
    <row r="100">
      <c r="A100" s="7" t="inlineStr">
        <is>
          <t>Strange Souvenir</t>
        </is>
      </c>
      <c r="B100" s="6" t="inlineStr">
        <is>
          <t>Items</t>
        </is>
      </c>
      <c r="C100" s="6" t="n">
        <v>3000</v>
      </c>
      <c r="D100" s="6" t="n">
        <v>30</v>
      </c>
      <c r="E100" s="32" t="inlineStr">
        <is>
          <t>An ornament that depicts a Pokémon from Alola.</t>
        </is>
      </c>
      <c r="F100" s="32" t="n"/>
    </row>
    <row r="101">
      <c r="A101" s="80" t="inlineStr">
        <is>
          <t>Helix Fossil</t>
        </is>
      </c>
      <c r="B101" s="30" t="inlineStr">
        <is>
          <t>Items</t>
        </is>
      </c>
      <c r="C101" s="30" t="n">
        <v>7000</v>
      </c>
      <c r="D101" s="30" t="n">
        <v>100</v>
      </c>
      <c r="E101" s="77" t="inlineStr">
        <is>
          <t>A piece of an ancient marine Pokémon's seashell.</t>
        </is>
      </c>
      <c r="F101" s="77" t="n"/>
    </row>
    <row r="102">
      <c r="A102" s="7" t="inlineStr">
        <is>
          <t>Dome Fossil</t>
        </is>
      </c>
      <c r="B102" s="6" t="inlineStr">
        <is>
          <t>Items</t>
        </is>
      </c>
      <c r="C102" s="6" t="n">
        <v>7000</v>
      </c>
      <c r="D102" s="6" t="n">
        <v>100</v>
      </c>
      <c r="E102" s="32" t="inlineStr">
        <is>
          <t>A piece of an ancient marine Pokémon's shell.</t>
        </is>
      </c>
      <c r="F102" s="32" t="n"/>
    </row>
    <row r="103">
      <c r="A103" s="80" t="inlineStr">
        <is>
          <t>Old Amber</t>
        </is>
      </c>
      <c r="B103" s="30" t="inlineStr">
        <is>
          <t>Items</t>
        </is>
      </c>
      <c r="C103" s="30" t="n">
        <v>1000</v>
      </c>
      <c r="D103" s="30" t="n">
        <v>100</v>
      </c>
      <c r="E103" s="77" t="inlineStr">
        <is>
          <t>A stone containing the genes of an ancient Pokémon.</t>
        </is>
      </c>
      <c r="F103" s="77" t="n"/>
    </row>
    <row r="104">
      <c r="A104" s="7" t="inlineStr">
        <is>
          <t>Root Fossil</t>
        </is>
      </c>
      <c r="B104" s="6" t="inlineStr">
        <is>
          <t>Items</t>
        </is>
      </c>
      <c r="C104" s="6" t="n">
        <v>7000</v>
      </c>
      <c r="D104" s="6" t="n">
        <v>100</v>
      </c>
      <c r="E104" s="32" t="n"/>
      <c r="F104" s="32" t="n"/>
    </row>
    <row r="105">
      <c r="A105" s="80" t="inlineStr">
        <is>
          <t>Claw Fossil</t>
        </is>
      </c>
      <c r="B105" s="30" t="inlineStr">
        <is>
          <t>Items</t>
        </is>
      </c>
      <c r="C105" s="30" t="n">
        <v>7000</v>
      </c>
      <c r="D105" s="30" t="n">
        <v>100</v>
      </c>
      <c r="E105" s="77" t="n"/>
      <c r="F105" s="77" t="n"/>
    </row>
    <row r="106">
      <c r="A106" s="7" t="inlineStr">
        <is>
          <t>Armor Fossil</t>
        </is>
      </c>
      <c r="B106" s="6" t="inlineStr">
        <is>
          <t>Items</t>
        </is>
      </c>
      <c r="C106" s="6" t="n">
        <v>7000</v>
      </c>
      <c r="D106" s="6" t="n">
        <v>100</v>
      </c>
      <c r="E106" s="32" t="inlineStr">
        <is>
          <t>A piece of a prehistoric Poké- mon's head.</t>
        </is>
      </c>
      <c r="F106" s="32" t="n"/>
    </row>
    <row r="107">
      <c r="A107" s="80" t="inlineStr">
        <is>
          <t>Skull Fossil</t>
        </is>
      </c>
      <c r="B107" s="30" t="inlineStr">
        <is>
          <t>Items</t>
        </is>
      </c>
      <c r="C107" s="30" t="n">
        <v>7000</v>
      </c>
      <c r="D107" s="30" t="n">
        <v>100</v>
      </c>
      <c r="E107" s="77" t="inlineStr">
        <is>
          <t>A piece of a prehistoric Poké- mon's collar.</t>
        </is>
      </c>
      <c r="F107" s="77" t="n"/>
    </row>
    <row r="108">
      <c r="A108" s="7" t="inlineStr">
        <is>
          <t>Cover Fossil</t>
        </is>
      </c>
      <c r="B108" s="6" t="inlineStr">
        <is>
          <t>Items</t>
        </is>
      </c>
      <c r="C108" s="6" t="n">
        <v>7000</v>
      </c>
      <c r="D108" s="6" t="n">
        <v>100</v>
      </c>
      <c r="E108" s="32" t="inlineStr">
        <is>
          <t>A piece of a prehistoric Poké- mon's back.</t>
        </is>
      </c>
      <c r="F108" s="32" t="n"/>
    </row>
    <row r="109">
      <c r="A109" s="80" t="inlineStr">
        <is>
          <t>Plume Fossil</t>
        </is>
      </c>
      <c r="B109" s="30" t="inlineStr">
        <is>
          <t>Items</t>
        </is>
      </c>
      <c r="C109" s="30" t="n">
        <v>7000</v>
      </c>
      <c r="D109" s="30" t="n">
        <v>100</v>
      </c>
      <c r="E109" s="77" t="inlineStr">
        <is>
          <t>A piece of a prehistoric Poké- mon's wing.</t>
        </is>
      </c>
      <c r="F109" s="77" t="n"/>
    </row>
    <row r="110">
      <c r="A110" s="7" t="inlineStr">
        <is>
          <t>Jaw Fossil</t>
        </is>
      </c>
      <c r="B110" s="6" t="inlineStr">
        <is>
          <t>Items</t>
        </is>
      </c>
      <c r="C110" s="6" t="n">
        <v>7000</v>
      </c>
      <c r="D110" s="6" t="n">
        <v>100</v>
      </c>
      <c r="E110" s="32" t="inlineStr">
        <is>
          <t>A piece of a prehistoric Poké- mon's large jaw.</t>
        </is>
      </c>
      <c r="F110" s="32" t="n"/>
    </row>
    <row r="111">
      <c r="A111" s="80" t="inlineStr">
        <is>
          <t>Sail Fossil</t>
        </is>
      </c>
      <c r="B111" s="30" t="inlineStr">
        <is>
          <t>Items</t>
        </is>
      </c>
      <c r="C111" s="30" t="n">
        <v>7000</v>
      </c>
      <c r="D111" s="30" t="n">
        <v>100</v>
      </c>
      <c r="E111" s="77" t="inlineStr">
        <is>
          <t>A piece of a prehistoric Poké- mon's skin sail.</t>
        </is>
      </c>
      <c r="F111" s="77" t="n"/>
    </row>
    <row r="112">
      <c r="A112" s="7" t="inlineStr">
        <is>
          <t>Growth Mulch</t>
        </is>
      </c>
      <c r="B112" s="6" t="inlineStr">
        <is>
          <t>Items</t>
        </is>
      </c>
      <c r="C112" s="6" t="n">
        <v>200</v>
      </c>
      <c r="D112" s="6" t="n">
        <v>30</v>
      </c>
      <c r="E112" s="32" t="inlineStr">
        <is>
          <t>A fertilizer that accelerates the growth of Berries.</t>
        </is>
      </c>
      <c r="F112" s="32" t="n"/>
    </row>
    <row r="113">
      <c r="A113" s="80" t="inlineStr">
        <is>
          <t>Damp Mulch</t>
        </is>
      </c>
      <c r="B113" s="30" t="inlineStr">
        <is>
          <t>Items</t>
        </is>
      </c>
      <c r="C113" s="30" t="n">
        <v>200</v>
      </c>
      <c r="D113" s="30" t="n">
        <v>30</v>
      </c>
      <c r="E113" s="77" t="inlineStr">
        <is>
          <t>A fertilizer that decelerates the growth of Berries.</t>
        </is>
      </c>
      <c r="F113" s="77" t="n"/>
    </row>
    <row r="114">
      <c r="A114" s="7" t="inlineStr">
        <is>
          <t>Stable Mulch</t>
        </is>
      </c>
      <c r="B114" s="6" t="inlineStr">
        <is>
          <t>Items</t>
        </is>
      </c>
      <c r="C114" s="6" t="n">
        <v>200</v>
      </c>
      <c r="D114" s="6" t="n">
        <v>30</v>
      </c>
      <c r="E114" s="32" t="inlineStr">
        <is>
          <t>A fertilizer that ups the life time of Berry trees.</t>
        </is>
      </c>
      <c r="F114" s="32" t="n"/>
    </row>
    <row r="115">
      <c r="A115" s="80" t="inlineStr">
        <is>
          <t>Gooey Mulch</t>
        </is>
      </c>
      <c r="B115" s="30" t="inlineStr">
        <is>
          <t>Items</t>
        </is>
      </c>
      <c r="C115" s="30" t="n">
        <v>200</v>
      </c>
      <c r="D115" s="30" t="n">
        <v>30</v>
      </c>
      <c r="E115" s="77" t="inlineStr">
        <is>
          <t>A fertilizer that makes more Berries regrow after fall.</t>
        </is>
      </c>
      <c r="F115" s="77" t="n"/>
    </row>
    <row r="116">
      <c r="A116" s="7" t="inlineStr">
        <is>
          <t>Rich Mulch</t>
        </is>
      </c>
      <c r="B116" s="6" t="inlineStr">
        <is>
          <t>Items</t>
        </is>
      </c>
      <c r="C116" s="6" t="n">
        <v>200</v>
      </c>
      <c r="D116" s="6" t="n">
        <v>30</v>
      </c>
      <c r="E116" s="32" t="inlineStr">
        <is>
          <t>A fertilizer that ups the number of Berries harvested.</t>
        </is>
      </c>
      <c r="F116" s="32" t="n"/>
    </row>
    <row r="117">
      <c r="A117" s="80" t="inlineStr">
        <is>
          <t>Surprise Mulch</t>
        </is>
      </c>
      <c r="B117" s="30" t="inlineStr">
        <is>
          <t>Items</t>
        </is>
      </c>
      <c r="C117" s="30" t="n">
        <v>200</v>
      </c>
      <c r="D117" s="30" t="n">
        <v>30</v>
      </c>
      <c r="E117" s="77" t="inlineStr">
        <is>
          <t>A fertilizer that ups the chance of Berry mutations.</t>
        </is>
      </c>
      <c r="F117" s="77" t="n"/>
    </row>
    <row r="118">
      <c r="A118" s="7" t="inlineStr">
        <is>
          <t>Boost Mulch</t>
        </is>
      </c>
      <c r="B118" s="6" t="inlineStr">
        <is>
          <t>Items</t>
        </is>
      </c>
      <c r="C118" s="6" t="n">
        <v>200</v>
      </c>
      <c r="D118" s="6" t="n">
        <v>30</v>
      </c>
      <c r="E118" s="32" t="inlineStr">
        <is>
          <t>A fertilizer that ups the dry speed of soft soil.</t>
        </is>
      </c>
      <c r="F118" s="32" t="n"/>
    </row>
    <row r="119">
      <c r="A119" s="80" t="inlineStr">
        <is>
          <t>Amaze Mulch</t>
        </is>
      </c>
      <c r="B119" s="30" t="inlineStr">
        <is>
          <t>Items</t>
        </is>
      </c>
      <c r="C119" s="30" t="n">
        <v>200</v>
      </c>
      <c r="D119" s="30" t="n">
        <v>30</v>
      </c>
      <c r="E119" s="77" t="inlineStr">
        <is>
          <t>A fertilizer Rich Surprising and Boosting as well.</t>
        </is>
      </c>
      <c r="F119" s="77" t="n"/>
    </row>
    <row r="120">
      <c r="A120" s="7" t="inlineStr">
        <is>
          <t>Red Apricorn</t>
        </is>
      </c>
      <c r="B120" s="6" t="inlineStr">
        <is>
          <t>Items</t>
        </is>
      </c>
      <c r="C120" s="6" t="n">
        <v>20</v>
      </c>
      <c r="D120" s="6" t="inlineStr">
        <is>
          <t>-</t>
        </is>
      </c>
      <c r="E120" s="32" t="inlineStr">
        <is>
          <t>A red apricorn. It assails your nostrils.</t>
        </is>
      </c>
      <c r="F120" s="32" t="n"/>
    </row>
    <row r="121">
      <c r="A121" s="80" t="inlineStr">
        <is>
          <t>Blue Apricorn</t>
        </is>
      </c>
      <c r="B121" s="30" t="inlineStr">
        <is>
          <t>Items</t>
        </is>
      </c>
      <c r="C121" s="30" t="n">
        <v>20</v>
      </c>
      <c r="D121" s="30" t="inlineStr">
        <is>
          <t>-</t>
        </is>
      </c>
      <c r="E121" s="77" t="inlineStr">
        <is>
          <t>A blue apricorn. It smells a bit like grass.</t>
        </is>
      </c>
      <c r="F121" s="77" t="n"/>
    </row>
    <row r="122">
      <c r="A122" s="7" t="inlineStr">
        <is>
          <t>Yellow Apricorn</t>
        </is>
      </c>
      <c r="B122" s="6" t="inlineStr">
        <is>
          <t>Items</t>
        </is>
      </c>
      <c r="C122" s="6" t="n">
        <v>20</v>
      </c>
      <c r="D122" s="6" t="inlineStr">
        <is>
          <t>-</t>
        </is>
      </c>
      <c r="E122" s="32" t="inlineStr">
        <is>
          <t>A yellow apricorn. It has an invigor- ating scent.</t>
        </is>
      </c>
      <c r="F122" s="32" t="n"/>
    </row>
    <row r="123">
      <c r="A123" s="80" t="inlineStr">
        <is>
          <t>Green Apricorn</t>
        </is>
      </c>
      <c r="B123" s="30" t="inlineStr">
        <is>
          <t>Items</t>
        </is>
      </c>
      <c r="C123" s="30" t="n">
        <v>20</v>
      </c>
      <c r="D123" s="30" t="inlineStr">
        <is>
          <t>-</t>
        </is>
      </c>
      <c r="E123" s="77" t="inlineStr">
        <is>
          <t>A green apricorn. It has a strange, aromatic scent.</t>
        </is>
      </c>
      <c r="F123" s="77" t="n"/>
    </row>
    <row r="124">
      <c r="A124" s="7" t="inlineStr">
        <is>
          <t>Pink Apricorn</t>
        </is>
      </c>
      <c r="B124" s="6" t="inlineStr">
        <is>
          <t>Items</t>
        </is>
      </c>
      <c r="C124" s="6" t="n">
        <v>20</v>
      </c>
      <c r="D124" s="6" t="inlineStr">
        <is>
          <t>-</t>
        </is>
      </c>
      <c r="E124" s="32" t="inlineStr">
        <is>
          <t>A pink apricorn. It has a nice, sweet scent.</t>
        </is>
      </c>
      <c r="F124" s="32" t="n"/>
    </row>
    <row r="125">
      <c r="A125" s="80" t="inlineStr">
        <is>
          <t>White Apricorn</t>
        </is>
      </c>
      <c r="B125" s="30" t="inlineStr">
        <is>
          <t>Items</t>
        </is>
      </c>
      <c r="C125" s="30" t="n">
        <v>20</v>
      </c>
      <c r="D125" s="30" t="inlineStr">
        <is>
          <t>-</t>
        </is>
      </c>
      <c r="E125" s="77" t="inlineStr">
        <is>
          <t>A white apricorn. It doesn't smell like anything.</t>
        </is>
      </c>
      <c r="F125" s="77" t="n"/>
    </row>
    <row r="126">
      <c r="A126" s="7" t="inlineStr">
        <is>
          <t>Black Apricorn</t>
        </is>
      </c>
      <c r="B126" s="6" t="inlineStr">
        <is>
          <t>Items</t>
        </is>
      </c>
      <c r="C126" s="6" t="n">
        <v>20</v>
      </c>
      <c r="D126" s="6" t="inlineStr">
        <is>
          <t>-</t>
        </is>
      </c>
      <c r="E126" s="32" t="inlineStr">
        <is>
          <t>A black apricorn. It has an inde- scribable scent.</t>
        </is>
      </c>
      <c r="F126" s="32" t="n"/>
    </row>
    <row r="127">
      <c r="A127" s="80" t="inlineStr">
        <is>
          <t>Wishing Piece</t>
        </is>
      </c>
      <c r="B127" s="30" t="inlineStr">
        <is>
          <t>Items</t>
        </is>
      </c>
      <c r="C127" s="30" t="n">
        <v>20</v>
      </c>
      <c r="D127" s="30" t="n">
        <v>50</v>
      </c>
      <c r="E127" s="77" t="inlineStr">
        <is>
          <t>Throw into a {PKMN} Den to attract Dynamax Pokémon.</t>
        </is>
      </c>
      <c r="F127" s="7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80" t="inlineStr">
        <is>
          <t>Harbor Mail</t>
        </is>
      </c>
      <c r="B129" s="30" t="inlineStr">
        <is>
          <t>Items</t>
        </is>
      </c>
      <c r="C129" s="30" t="n">
        <v>50</v>
      </c>
      <c r="D129" s="30" t="inlineStr">
        <is>
          <t>-</t>
        </is>
      </c>
      <c r="E129" s="77" t="inlineStr">
        <is>
          <t>A Wingull-print Mail to be held by a Pokémon.</t>
        </is>
      </c>
      <c r="F129" s="7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80" t="inlineStr">
        <is>
          <t>Mech Mail</t>
        </is>
      </c>
      <c r="B131" s="30" t="inlineStr">
        <is>
          <t>Items</t>
        </is>
      </c>
      <c r="C131" s="30" t="n">
        <v>50</v>
      </c>
      <c r="D131" s="30" t="inlineStr">
        <is>
          <t>-</t>
        </is>
      </c>
      <c r="E131" s="77" t="inlineStr">
        <is>
          <t>A Magnemite-print Mail to be held by a Pokémon.</t>
        </is>
      </c>
      <c r="F131" s="7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80" t="inlineStr">
        <is>
          <t>Wave Mail</t>
        </is>
      </c>
      <c r="B133" s="30" t="inlineStr">
        <is>
          <t>Items</t>
        </is>
      </c>
      <c r="C133" s="30" t="n">
        <v>50</v>
      </c>
      <c r="D133" s="30" t="inlineStr">
        <is>
          <t>-</t>
        </is>
      </c>
      <c r="E133" s="77" t="inlineStr">
        <is>
          <t>A Wailmer-print Mail to be held by a Pokémon.</t>
        </is>
      </c>
      <c r="F133" s="7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80" t="inlineStr">
        <is>
          <t>Shadow Mail</t>
        </is>
      </c>
      <c r="B135" s="30" t="inlineStr">
        <is>
          <t>Items</t>
        </is>
      </c>
      <c r="C135" s="30" t="n">
        <v>50</v>
      </c>
      <c r="D135" s="30" t="inlineStr">
        <is>
          <t>-</t>
        </is>
      </c>
      <c r="E135" s="77" t="inlineStr">
        <is>
          <t>A Duskull-print Mail to be held by a Pokémon.</t>
        </is>
      </c>
      <c r="F135" s="7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80" t="inlineStr">
        <is>
          <t>Dream Mail</t>
        </is>
      </c>
      <c r="B137" s="30" t="inlineStr">
        <is>
          <t>Items</t>
        </is>
      </c>
      <c r="C137" s="30" t="n">
        <v>50</v>
      </c>
      <c r="D137" s="30" t="inlineStr">
        <is>
          <t>-</t>
        </is>
      </c>
      <c r="E137" s="77" t="n"/>
      <c r="F137" s="77" t="n"/>
    </row>
    <row r="138">
      <c r="A138" s="7" t="inlineStr">
        <is>
          <t>Fab Mail</t>
        </is>
      </c>
      <c r="B138" s="6" t="inlineStr">
        <is>
          <t>Items</t>
        </is>
      </c>
      <c r="C138" s="6" t="n">
        <v>50</v>
      </c>
      <c r="D138" s="6" t="inlineStr">
        <is>
          <t>-</t>
        </is>
      </c>
      <c r="E138" s="32" t="inlineStr">
        <is>
          <t>A gorgeous-print Mail to be held by a Pokémon.</t>
        </is>
      </c>
      <c r="F138" s="32" t="n"/>
    </row>
    <row r="139">
      <c r="A139" s="80" t="inlineStr">
        <is>
          <t>Retro Mail</t>
        </is>
      </c>
      <c r="B139" s="30" t="inlineStr">
        <is>
          <t>Items</t>
        </is>
      </c>
      <c r="C139" s="30" t="n">
        <v>50</v>
      </c>
      <c r="D139" s="30" t="inlineStr">
        <is>
          <t>-</t>
        </is>
      </c>
      <c r="E139" s="77" t="inlineStr">
        <is>
          <t>Mail featuring the drawings of three Pokémon.</t>
        </is>
      </c>
      <c r="F139" s="77" t="n"/>
    </row>
    <row r="140">
      <c r="A140" s="7" t="inlineStr">
        <is>
          <t>Fire Stone</t>
        </is>
      </c>
      <c r="B140" s="6" t="inlineStr">
        <is>
          <t>Items</t>
        </is>
      </c>
      <c r="C140" s="6" t="n">
        <v>3000</v>
      </c>
      <c r="D140" s="6" t="n">
        <v>30</v>
      </c>
      <c r="E140" s="32" t="n"/>
      <c r="F140" s="32" t="inlineStr">
        <is>
          <t>Fiery Path (Split 5, Item Ball)</t>
        </is>
      </c>
    </row>
    <row r="141">
      <c r="A141" s="80" t="inlineStr">
        <is>
          <t>Water Stone</t>
        </is>
      </c>
      <c r="B141" s="30" t="inlineStr">
        <is>
          <t>Items</t>
        </is>
      </c>
      <c r="C141" s="30" t="n">
        <v>3000</v>
      </c>
      <c r="D141" s="30" t="n">
        <v>30</v>
      </c>
      <c r="E141" s="77" t="n"/>
      <c r="F141" s="7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80" t="inlineStr">
        <is>
          <t>Leaf Stone</t>
        </is>
      </c>
      <c r="B143" s="30" t="inlineStr">
        <is>
          <t>Items</t>
        </is>
      </c>
      <c r="C143" s="30" t="n">
        <v>3000</v>
      </c>
      <c r="D143" s="30" t="n">
        <v>30</v>
      </c>
      <c r="E143" s="77" t="n"/>
      <c r="F143" s="77" t="inlineStr">
        <is>
          <t>Granite Cave - B2F (Split 3, Item Ball); Route 119 (Split 6, Item Ball)</t>
        </is>
      </c>
    </row>
    <row r="144">
      <c r="A144" s="7" t="inlineStr">
        <is>
          <t>Sun Stone</t>
        </is>
      </c>
      <c r="B144" s="6" t="inlineStr">
        <is>
          <t>Items</t>
        </is>
      </c>
      <c r="C144" s="6" t="n">
        <v>3000</v>
      </c>
      <c r="D144" s="6" t="n">
        <v>30</v>
      </c>
      <c r="E144" s="32" t="n"/>
      <c r="F144" s="32" t="n"/>
    </row>
    <row r="145">
      <c r="A145" s="80" t="inlineStr">
        <is>
          <t>Moon Stone</t>
        </is>
      </c>
      <c r="B145" s="30" t="inlineStr">
        <is>
          <t>Items</t>
        </is>
      </c>
      <c r="C145" s="30" t="n">
        <v>3000</v>
      </c>
      <c r="D145" s="30" t="n">
        <v>30</v>
      </c>
      <c r="E145" s="77" t="n"/>
      <c r="F145" s="77" t="inlineStr">
        <is>
          <t>Meteor Falls - 1F - 1R (Unassigned, Item Ball)</t>
        </is>
      </c>
    </row>
    <row r="146">
      <c r="A146" s="7" t="inlineStr">
        <is>
          <t>Shiny Stone</t>
        </is>
      </c>
      <c r="B146" s="6" t="inlineStr">
        <is>
          <t>Items</t>
        </is>
      </c>
      <c r="C146" s="6" t="n">
        <v>3000</v>
      </c>
      <c r="D146" s="6" t="n">
        <v>30</v>
      </c>
      <c r="E146" s="32" t="n"/>
      <c r="F146" s="32" t="n"/>
    </row>
    <row r="147">
      <c r="A147" s="80" t="inlineStr">
        <is>
          <t>Dusk Stone</t>
        </is>
      </c>
      <c r="B147" s="30" t="inlineStr">
        <is>
          <t>Items</t>
        </is>
      </c>
      <c r="C147" s="30" t="n">
        <v>3000</v>
      </c>
      <c r="D147" s="30" t="n">
        <v>80</v>
      </c>
      <c r="E147" s="77" t="n"/>
      <c r="F147" s="77" t="inlineStr">
        <is>
          <t>Wraithwood Forest (Split 3, Item Ball)</t>
        </is>
      </c>
    </row>
    <row r="148">
      <c r="A148" s="7" t="inlineStr">
        <is>
          <t>Dawn Stone</t>
        </is>
      </c>
      <c r="B148" s="6" t="inlineStr">
        <is>
          <t>Items</t>
        </is>
      </c>
      <c r="C148" s="6" t="n">
        <v>3000</v>
      </c>
      <c r="D148" s="6" t="n">
        <v>80</v>
      </c>
      <c r="E148" s="32" t="n"/>
      <c r="F148" s="32" t="n"/>
    </row>
    <row r="149">
      <c r="A149" s="80" t="inlineStr">
        <is>
          <t>Dragon Scale</t>
        </is>
      </c>
      <c r="B149" s="30" t="inlineStr">
        <is>
          <t>Items</t>
        </is>
      </c>
      <c r="C149" s="30" t="inlineStr">
        <is>
          <t>2000 * TREASURE_FACTOR</t>
        </is>
      </c>
      <c r="D149" s="30" t="n">
        <v>30</v>
      </c>
      <c r="E149" s="77" t="inlineStr">
        <is>
          <t>A strange scale held by Dragon- type Pokémon.</t>
        </is>
      </c>
      <c r="F149" s="7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80" t="inlineStr">
        <is>
          <t>Protector</t>
        </is>
      </c>
      <c r="B151" s="30" t="inlineStr">
        <is>
          <t>Items</t>
        </is>
      </c>
      <c r="C151" s="30" t="inlineStr">
        <is>
          <t>2000 * TREASURE_FACTOR</t>
        </is>
      </c>
      <c r="D151" s="30" t="n">
        <v>80</v>
      </c>
      <c r="E151" s="77" t="inlineStr">
        <is>
          <t>Loved by a certain Pokémon. It's stiff and heavy.</t>
        </is>
      </c>
      <c r="F151" s="7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80" t="inlineStr">
        <is>
          <t>Magmarizer</t>
        </is>
      </c>
      <c r="B153" s="30" t="inlineStr">
        <is>
          <t>Items</t>
        </is>
      </c>
      <c r="C153" s="30" t="inlineStr">
        <is>
          <t>2000 * TREASURE_FACTOR</t>
        </is>
      </c>
      <c r="D153" s="30" t="n">
        <v>80</v>
      </c>
      <c r="E153" s="77" t="inlineStr">
        <is>
          <t>Loved by a certain Pokémon. It's full of magma energy.</t>
        </is>
      </c>
      <c r="F153" s="7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80" t="inlineStr">
        <is>
          <t>Reaper Cloth</t>
        </is>
      </c>
      <c r="B155" s="30" t="inlineStr">
        <is>
          <t>Items</t>
        </is>
      </c>
      <c r="C155" s="30" t="inlineStr">
        <is>
          <t>2000 * TREASURE_FACTOR</t>
        </is>
      </c>
      <c r="D155" s="30" t="n">
        <v>10</v>
      </c>
      <c r="E155" s="77" t="inlineStr">
        <is>
          <t>Loved by a certain Pokémon. Imbued with spirit energy.</t>
        </is>
      </c>
      <c r="F155" s="77" t="n"/>
    </row>
    <row r="156">
      <c r="A156" s="7" t="inlineStr">
        <is>
          <t>Prism Scale</t>
        </is>
      </c>
      <c r="B156" s="6" t="inlineStr">
        <is>
          <t>Items</t>
        </is>
      </c>
      <c r="C156" s="6" t="n">
        <v>3000</v>
      </c>
      <c r="D156" s="6" t="n">
        <v>30</v>
      </c>
      <c r="E156" s="32" t="inlineStr">
        <is>
          <t>A mysterious scale that evolves a certain Pokémon.</t>
        </is>
      </c>
      <c r="F156" s="32" t="n"/>
    </row>
    <row r="157">
      <c r="A157" s="80" t="inlineStr">
        <is>
          <t>Whipped Dream</t>
        </is>
      </c>
      <c r="B157" s="30" t="inlineStr">
        <is>
          <t>Items</t>
        </is>
      </c>
      <c r="C157" s="30" t="inlineStr">
        <is>
          <t>2000 * TREASURE_FACTOR</t>
        </is>
      </c>
      <c r="D157" s="30" t="n">
        <v>80</v>
      </c>
      <c r="E157" s="77" t="inlineStr">
        <is>
          <t>A soft and sweet treat loved by a certain Pokémon.</t>
        </is>
      </c>
      <c r="F157" s="77" t="n"/>
    </row>
    <row r="158">
      <c r="A158" s="7" t="inlineStr">
        <is>
          <t>Sachet</t>
        </is>
      </c>
      <c r="B158" s="6" t="inlineStr">
        <is>
          <t>Items</t>
        </is>
      </c>
      <c r="C158" s="6" t="inlineStr">
        <is>
          <t>2000 * TREASURE_FACTOR</t>
        </is>
      </c>
      <c r="D158" s="6" t="n">
        <v>80</v>
      </c>
      <c r="E158" s="32" t="inlineStr">
        <is>
          <t>A sachet of strong perfumes, loved by a certain Pokémon.</t>
        </is>
      </c>
      <c r="F158" s="32" t="n"/>
    </row>
    <row r="159">
      <c r="A159" s="80" t="inlineStr">
        <is>
          <t>Oval Stone</t>
        </is>
      </c>
      <c r="B159" s="30" t="inlineStr">
        <is>
          <t>Items</t>
        </is>
      </c>
      <c r="C159" s="30" t="n">
        <v>2000</v>
      </c>
      <c r="D159" s="30" t="n">
        <v>80</v>
      </c>
      <c r="E159" s="77" t="inlineStr">
        <is>
          <t>Peculiar stone that evolves a certain Pokémon.</t>
        </is>
      </c>
      <c r="F159" s="7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80" t="inlineStr">
        <is>
          <t>Flame Plate</t>
        </is>
      </c>
      <c r="B161" s="30" t="inlineStr">
        <is>
          <t>Items</t>
        </is>
      </c>
      <c r="C161" s="30" t="n">
        <v>1000</v>
      </c>
      <c r="D161" s="30" t="n">
        <v>90</v>
      </c>
      <c r="E161" s="77" t="inlineStr">
        <is>
          <t>A tablet that ups the power of Fire-type moves.</t>
        </is>
      </c>
      <c r="F161" s="77" t="n"/>
    </row>
    <row r="162">
      <c r="A162" s="7" t="inlineStr">
        <is>
          <t>Splash Plate</t>
        </is>
      </c>
      <c r="B162" s="6" t="inlineStr">
        <is>
          <t>Items</t>
        </is>
      </c>
      <c r="C162" s="6" t="n">
        <v>1000</v>
      </c>
      <c r="D162" s="6" t="n">
        <v>90</v>
      </c>
      <c r="E162" s="32" t="inlineStr">
        <is>
          <t>A tablet that ups the power of Water-type moves.</t>
        </is>
      </c>
      <c r="F162" s="32" t="n"/>
    </row>
    <row r="163">
      <c r="A163" s="80" t="inlineStr">
        <is>
          <t>Zap Plate</t>
        </is>
      </c>
      <c r="B163" s="30" t="inlineStr">
        <is>
          <t>Items</t>
        </is>
      </c>
      <c r="C163" s="30" t="n">
        <v>1000</v>
      </c>
      <c r="D163" s="30" t="n">
        <v>90</v>
      </c>
      <c r="E163" s="77" t="inlineStr">
        <is>
          <t>A tablet that ups the power of Elec- tric-type moves.</t>
        </is>
      </c>
      <c r="F163" s="77" t="n"/>
    </row>
    <row r="164">
      <c r="A164" s="7" t="inlineStr">
        <is>
          <t>Meadow Plate</t>
        </is>
      </c>
      <c r="B164" s="6" t="inlineStr">
        <is>
          <t>Items</t>
        </is>
      </c>
      <c r="C164" s="6" t="n">
        <v>1000</v>
      </c>
      <c r="D164" s="6" t="n">
        <v>90</v>
      </c>
      <c r="E164" s="32" t="inlineStr">
        <is>
          <t>A tablet that ups the power of Grass-type moves.</t>
        </is>
      </c>
      <c r="F164" s="32" t="n"/>
    </row>
    <row r="165">
      <c r="A165" s="80" t="inlineStr">
        <is>
          <t>Icicle Plate</t>
        </is>
      </c>
      <c r="B165" s="30" t="inlineStr">
        <is>
          <t>Items</t>
        </is>
      </c>
      <c r="C165" s="30" t="n">
        <v>1000</v>
      </c>
      <c r="D165" s="30" t="n">
        <v>90</v>
      </c>
      <c r="E165" s="77" t="inlineStr">
        <is>
          <t>A tablet that ups the power of Ice-type moves.</t>
        </is>
      </c>
      <c r="F165" s="77" t="n"/>
    </row>
    <row r="166">
      <c r="A166" s="7" t="inlineStr">
        <is>
          <t>Fist Plate</t>
        </is>
      </c>
      <c r="B166" s="6" t="inlineStr">
        <is>
          <t>Items</t>
        </is>
      </c>
      <c r="C166" s="6" t="n">
        <v>1000</v>
      </c>
      <c r="D166" s="6" t="n">
        <v>90</v>
      </c>
      <c r="E166" s="32" t="inlineStr">
        <is>
          <t>A tablet that ups the power of Fight- ing-type moves.</t>
        </is>
      </c>
      <c r="F166" s="32" t="n"/>
    </row>
    <row r="167">
      <c r="A167" s="80" t="inlineStr">
        <is>
          <t>Toxic Plate</t>
        </is>
      </c>
      <c r="B167" s="30" t="inlineStr">
        <is>
          <t>Items</t>
        </is>
      </c>
      <c r="C167" s="30" t="n">
        <v>1000</v>
      </c>
      <c r="D167" s="30" t="n">
        <v>90</v>
      </c>
      <c r="E167" s="77" t="inlineStr">
        <is>
          <t>A tablet that ups the power of Poison-type moves.</t>
        </is>
      </c>
      <c r="F167" s="77" t="n"/>
    </row>
    <row r="168">
      <c r="A168" s="7" t="inlineStr">
        <is>
          <t>Earth Plate</t>
        </is>
      </c>
      <c r="B168" s="6" t="inlineStr">
        <is>
          <t>Items</t>
        </is>
      </c>
      <c r="C168" s="6" t="n">
        <v>1000</v>
      </c>
      <c r="D168" s="6" t="n">
        <v>90</v>
      </c>
      <c r="E168" s="32" t="inlineStr">
        <is>
          <t>A tablet that ups the power of Ground-type moves.</t>
        </is>
      </c>
      <c r="F168" s="32" t="n"/>
    </row>
    <row r="169">
      <c r="A169" s="80" t="inlineStr">
        <is>
          <t>Sky Plate</t>
        </is>
      </c>
      <c r="B169" s="30" t="inlineStr">
        <is>
          <t>Items</t>
        </is>
      </c>
      <c r="C169" s="30" t="n">
        <v>1000</v>
      </c>
      <c r="D169" s="30" t="n">
        <v>90</v>
      </c>
      <c r="E169" s="77" t="inlineStr">
        <is>
          <t>A tablet that ups the power of Flying-type moves.</t>
        </is>
      </c>
      <c r="F169" s="77" t="n"/>
    </row>
    <row r="170">
      <c r="A170" s="7" t="inlineStr">
        <is>
          <t>Mind Plate</t>
        </is>
      </c>
      <c r="B170" s="6" t="inlineStr">
        <is>
          <t>Items</t>
        </is>
      </c>
      <c r="C170" s="6" t="n">
        <v>1000</v>
      </c>
      <c r="D170" s="6" t="n">
        <v>90</v>
      </c>
      <c r="E170" s="32" t="inlineStr">
        <is>
          <t>A tablet that ups the power of Psy chic-type moves.</t>
        </is>
      </c>
      <c r="F170" s="32" t="n"/>
    </row>
    <row r="171">
      <c r="A171" s="80" t="inlineStr">
        <is>
          <t>Insect Plate</t>
        </is>
      </c>
      <c r="B171" s="30" t="inlineStr">
        <is>
          <t>Items</t>
        </is>
      </c>
      <c r="C171" s="30" t="n">
        <v>1000</v>
      </c>
      <c r="D171" s="30" t="n">
        <v>90</v>
      </c>
      <c r="E171" s="77" t="inlineStr">
        <is>
          <t>A tablet that ups the power of Bug-type moves.</t>
        </is>
      </c>
      <c r="F171" s="77" t="n"/>
    </row>
    <row r="172">
      <c r="A172" s="7" t="inlineStr">
        <is>
          <t>Stone Plate</t>
        </is>
      </c>
      <c r="B172" s="6" t="inlineStr">
        <is>
          <t>Items</t>
        </is>
      </c>
      <c r="C172" s="6" t="n">
        <v>1000</v>
      </c>
      <c r="D172" s="6" t="n">
        <v>90</v>
      </c>
      <c r="E172" s="32" t="inlineStr">
        <is>
          <t>A tablet that ups the power of Rock-type moves.</t>
        </is>
      </c>
      <c r="F172" s="32" t="n"/>
    </row>
    <row r="173">
      <c r="A173" s="80" t="inlineStr">
        <is>
          <t>Spooky Plate</t>
        </is>
      </c>
      <c r="B173" s="30" t="inlineStr">
        <is>
          <t>Items</t>
        </is>
      </c>
      <c r="C173" s="30" t="n">
        <v>1000</v>
      </c>
      <c r="D173" s="30" t="n">
        <v>90</v>
      </c>
      <c r="E173" s="77" t="inlineStr">
        <is>
          <t>A tablet that ups the power of Ghost-type moves.</t>
        </is>
      </c>
      <c r="F173" s="77" t="n"/>
    </row>
    <row r="174">
      <c r="A174" s="7" t="inlineStr">
        <is>
          <t>Draco Plate</t>
        </is>
      </c>
      <c r="B174" s="6" t="inlineStr">
        <is>
          <t>Items</t>
        </is>
      </c>
      <c r="C174" s="6" t="n">
        <v>1000</v>
      </c>
      <c r="D174" s="6" t="n">
        <v>90</v>
      </c>
      <c r="E174" s="32" t="inlineStr">
        <is>
          <t>A tablet that ups the power of Dragon-type moves.</t>
        </is>
      </c>
      <c r="F174" s="32" t="n"/>
    </row>
    <row r="175">
      <c r="A175" s="80" t="inlineStr">
        <is>
          <t>Dread Plate</t>
        </is>
      </c>
      <c r="B175" s="30" t="inlineStr">
        <is>
          <t>Items</t>
        </is>
      </c>
      <c r="C175" s="30" t="n">
        <v>1000</v>
      </c>
      <c r="D175" s="30" t="n">
        <v>90</v>
      </c>
      <c r="E175" s="77" t="inlineStr">
        <is>
          <t>A tablet that ups the power of Dark-type moves.</t>
        </is>
      </c>
      <c r="F175" s="77" t="n"/>
    </row>
    <row r="176">
      <c r="A176" s="7" t="inlineStr">
        <is>
          <t>Iron Plate</t>
        </is>
      </c>
      <c r="B176" s="6" t="inlineStr">
        <is>
          <t>Items</t>
        </is>
      </c>
      <c r="C176" s="6" t="n">
        <v>1000</v>
      </c>
      <c r="D176" s="6" t="n">
        <v>90</v>
      </c>
      <c r="E176" s="32" t="inlineStr">
        <is>
          <t>A tablet that ups the power of Steel-type moves.</t>
        </is>
      </c>
      <c r="F176" s="32" t="n"/>
    </row>
    <row r="177">
      <c r="A177" s="80" t="inlineStr">
        <is>
          <t>Pixie Plate</t>
        </is>
      </c>
      <c r="B177" s="30" t="inlineStr">
        <is>
          <t>Items</t>
        </is>
      </c>
      <c r="C177" s="30" t="n">
        <v>1000</v>
      </c>
      <c r="D177" s="30" t="n">
        <v>90</v>
      </c>
      <c r="E177" s="77" t="inlineStr">
        <is>
          <t>A tablet that ups the power of Fairy-type moves.</t>
        </is>
      </c>
      <c r="F177" s="77" t="n"/>
    </row>
    <row r="178">
      <c r="A178" s="7" t="inlineStr">
        <is>
          <t>Douse Drive</t>
        </is>
      </c>
      <c r="B178" s="6" t="inlineStr">
        <is>
          <t>Items</t>
        </is>
      </c>
      <c r="C178" s="6" t="inlineStr">
        <is>
          <t>-</t>
        </is>
      </c>
      <c r="D178" s="6" t="n">
        <v>70</v>
      </c>
      <c r="E178" s="32" t="inlineStr">
        <is>
          <t>Changes Genesect's Techno Blast to Water-type.</t>
        </is>
      </c>
      <c r="F178" s="32" t="n"/>
    </row>
    <row r="179">
      <c r="A179" s="80" t="inlineStr">
        <is>
          <t>Shock Drive</t>
        </is>
      </c>
      <c r="B179" s="30" t="inlineStr">
        <is>
          <t>Items</t>
        </is>
      </c>
      <c r="C179" s="30" t="inlineStr">
        <is>
          <t>-</t>
        </is>
      </c>
      <c r="D179" s="30" t="n">
        <v>70</v>
      </c>
      <c r="E179" s="77" t="inlineStr">
        <is>
          <t>Changes Genesect's Techno Blast to Electric-type.</t>
        </is>
      </c>
      <c r="F179" s="77" t="n"/>
    </row>
    <row r="180">
      <c r="A180" s="7" t="inlineStr">
        <is>
          <t>Burn Drive</t>
        </is>
      </c>
      <c r="B180" s="6" t="inlineStr">
        <is>
          <t>Items</t>
        </is>
      </c>
      <c r="C180" s="6" t="inlineStr">
        <is>
          <t>-</t>
        </is>
      </c>
      <c r="D180" s="6" t="n">
        <v>70</v>
      </c>
      <c r="E180" s="32" t="inlineStr">
        <is>
          <t>Changes Genesect's Techno Blast to Fire-type.</t>
        </is>
      </c>
      <c r="F180" s="32" t="n"/>
    </row>
    <row r="181">
      <c r="A181" s="80" t="inlineStr">
        <is>
          <t>Chill Drive</t>
        </is>
      </c>
      <c r="B181" s="30" t="inlineStr">
        <is>
          <t>Items</t>
        </is>
      </c>
      <c r="C181" s="30" t="inlineStr">
        <is>
          <t>-</t>
        </is>
      </c>
      <c r="D181" s="30" t="n">
        <v>70</v>
      </c>
      <c r="E181" s="77" t="inlineStr">
        <is>
          <t>Changes Genesect's Techno Blast to Ice-type.</t>
        </is>
      </c>
      <c r="F181" s="7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80" t="inlineStr">
        <is>
          <t>Blue Orb</t>
        </is>
      </c>
      <c r="B183" s="30" t="inlineStr">
        <is>
          <t>Items</t>
        </is>
      </c>
      <c r="C183" s="30" t="inlineStr">
        <is>
          <t>-</t>
        </is>
      </c>
      <c r="D183" s="30" t="inlineStr">
        <is>
          <t>-</t>
        </is>
      </c>
      <c r="E183" s="77" t="inlineStr">
        <is>
          <t>A blue, glowing orb said to contain an ancient power.</t>
        </is>
      </c>
      <c r="F183" s="77" t="n"/>
    </row>
    <row r="184">
      <c r="A184" s="7" t="inlineStr">
        <is>
          <t>Venusaurite</t>
        </is>
      </c>
      <c r="B184" s="6" t="inlineStr">
        <is>
          <t>Items</t>
        </is>
      </c>
      <c r="C184" s="6" t="inlineStr">
        <is>
          <t>-</t>
        </is>
      </c>
      <c r="D184" s="6" t="n">
        <v>80</v>
      </c>
      <c r="E184" s="32" t="inlineStr">
        <is>
          <t>This stone enables Venusaur to Mega Evolve in battle.</t>
        </is>
      </c>
      <c r="F184" s="32" t="n"/>
    </row>
    <row r="185">
      <c r="A185" s="80" t="inlineStr">
        <is>
          <t>Charizardite X</t>
        </is>
      </c>
      <c r="B185" s="30" t="inlineStr">
        <is>
          <t>Items</t>
        </is>
      </c>
      <c r="C185" s="30" t="inlineStr">
        <is>
          <t>-</t>
        </is>
      </c>
      <c r="D185" s="30" t="n">
        <v>80</v>
      </c>
      <c r="E185" s="77" t="n"/>
      <c r="F185" s="77" t="n"/>
    </row>
    <row r="186">
      <c r="A186" s="7" t="inlineStr">
        <is>
          <t>Charizardite Y</t>
        </is>
      </c>
      <c r="B186" s="6" t="inlineStr">
        <is>
          <t>Items</t>
        </is>
      </c>
      <c r="C186" s="6" t="inlineStr">
        <is>
          <t>-</t>
        </is>
      </c>
      <c r="D186" s="6" t="n">
        <v>80</v>
      </c>
      <c r="E186" s="32" t="n"/>
      <c r="F186" s="32" t="n"/>
    </row>
    <row r="187">
      <c r="A187" s="80" t="inlineStr">
        <is>
          <t>Blastoisinite</t>
        </is>
      </c>
      <c r="B187" s="30" t="inlineStr">
        <is>
          <t>Items</t>
        </is>
      </c>
      <c r="C187" s="30" t="inlineStr">
        <is>
          <t>-</t>
        </is>
      </c>
      <c r="D187" s="30" t="n">
        <v>80</v>
      </c>
      <c r="E187" s="77" t="inlineStr">
        <is>
          <t>This stone enables Blastoise to Mega Evolve in battle.</t>
        </is>
      </c>
      <c r="F187" s="77" t="n"/>
    </row>
    <row r="188">
      <c r="A188" s="7" t="inlineStr">
        <is>
          <t>Beedrillite</t>
        </is>
      </c>
      <c r="B188" s="6" t="inlineStr">
        <is>
          <t>Items</t>
        </is>
      </c>
      <c r="C188" s="6" t="inlineStr">
        <is>
          <t>-</t>
        </is>
      </c>
      <c r="D188" s="6" t="n">
        <v>80</v>
      </c>
      <c r="E188" s="32" t="inlineStr">
        <is>
          <t>This stone enables Beedrill to Mega Evolve in battle.</t>
        </is>
      </c>
      <c r="F188" s="32" t="n"/>
    </row>
    <row r="189">
      <c r="A189" s="80" t="inlineStr">
        <is>
          <t>Pidgeotite</t>
        </is>
      </c>
      <c r="B189" s="30" t="inlineStr">
        <is>
          <t>Items</t>
        </is>
      </c>
      <c r="C189" s="30" t="inlineStr">
        <is>
          <t>-</t>
        </is>
      </c>
      <c r="D189" s="30" t="n">
        <v>80</v>
      </c>
      <c r="E189" s="77" t="inlineStr">
        <is>
          <t>This stone enables Pidgeot to Mega Evolve in battle.</t>
        </is>
      </c>
      <c r="F189" s="77" t="n"/>
    </row>
    <row r="190">
      <c r="A190" s="7" t="inlineStr">
        <is>
          <t>Alakazite</t>
        </is>
      </c>
      <c r="B190" s="6" t="inlineStr">
        <is>
          <t>Items</t>
        </is>
      </c>
      <c r="C190" s="6" t="inlineStr">
        <is>
          <t>-</t>
        </is>
      </c>
      <c r="D190" s="6" t="n">
        <v>80</v>
      </c>
      <c r="E190" s="32" t="inlineStr">
        <is>
          <t>This stone enables Alakazam to Mega Evolve in battle.</t>
        </is>
      </c>
      <c r="F190" s="32" t="n"/>
    </row>
    <row r="191">
      <c r="A191" s="80" t="inlineStr">
        <is>
          <t>Slowbronite</t>
        </is>
      </c>
      <c r="B191" s="30" t="inlineStr">
        <is>
          <t>Items</t>
        </is>
      </c>
      <c r="C191" s="30" t="inlineStr">
        <is>
          <t>-</t>
        </is>
      </c>
      <c r="D191" s="30" t="n">
        <v>80</v>
      </c>
      <c r="E191" s="77" t="inlineStr">
        <is>
          <t>This stone enables Slowbro to Mega Evolve in battle.</t>
        </is>
      </c>
      <c r="F191" s="77" t="n"/>
    </row>
    <row r="192">
      <c r="A192" s="7" t="inlineStr">
        <is>
          <t>Gengarite</t>
        </is>
      </c>
      <c r="B192" s="6" t="inlineStr">
        <is>
          <t>Items</t>
        </is>
      </c>
      <c r="C192" s="6" t="inlineStr">
        <is>
          <t>-</t>
        </is>
      </c>
      <c r="D192" s="6" t="n">
        <v>80</v>
      </c>
      <c r="E192" s="32" t="inlineStr">
        <is>
          <t>This stone enables Gengar to Mega Evolve in battle.</t>
        </is>
      </c>
      <c r="F192" s="32" t="n"/>
    </row>
    <row r="193">
      <c r="A193" s="80" t="inlineStr">
        <is>
          <t>Kangaskhanite</t>
        </is>
      </c>
      <c r="B193" s="30" t="inlineStr">
        <is>
          <t>Items</t>
        </is>
      </c>
      <c r="C193" s="30" t="inlineStr">
        <is>
          <t>-</t>
        </is>
      </c>
      <c r="D193" s="30" t="n">
        <v>80</v>
      </c>
      <c r="E193" s="77" t="inlineStr">
        <is>
          <t>This stone enables Kangaskhan to Mega Evolve in battle.</t>
        </is>
      </c>
      <c r="F193" s="7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80" t="inlineStr">
        <is>
          <t>Gyaradosite</t>
        </is>
      </c>
      <c r="B195" s="30" t="inlineStr">
        <is>
          <t>Items</t>
        </is>
      </c>
      <c r="C195" s="30" t="inlineStr">
        <is>
          <t>-</t>
        </is>
      </c>
      <c r="D195" s="30" t="n">
        <v>80</v>
      </c>
      <c r="E195" s="77" t="inlineStr">
        <is>
          <t>This stone enables Gyarados to Mega Evolve in battle.</t>
        </is>
      </c>
      <c r="F195" s="7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80" t="inlineStr">
        <is>
          <t>Mewtwonite X</t>
        </is>
      </c>
      <c r="B197" s="30" t="inlineStr">
        <is>
          <t>Items</t>
        </is>
      </c>
      <c r="C197" s="30" t="inlineStr">
        <is>
          <t>-</t>
        </is>
      </c>
      <c r="D197" s="30" t="n">
        <v>80</v>
      </c>
      <c r="E197" s="77" t="n"/>
      <c r="F197" s="77" t="n"/>
    </row>
    <row r="198">
      <c r="A198" s="7" t="inlineStr">
        <is>
          <t>Mewtwonite Y</t>
        </is>
      </c>
      <c r="B198" s="6" t="inlineStr">
        <is>
          <t>Items</t>
        </is>
      </c>
      <c r="C198" s="6" t="inlineStr">
        <is>
          <t>-</t>
        </is>
      </c>
      <c r="D198" s="6" t="n">
        <v>80</v>
      </c>
      <c r="E198" s="32" t="n"/>
      <c r="F198" s="32" t="n"/>
    </row>
    <row r="199">
      <c r="A199" s="80" t="inlineStr">
        <is>
          <t>Ampharosite</t>
        </is>
      </c>
      <c r="B199" s="30" t="inlineStr">
        <is>
          <t>Items</t>
        </is>
      </c>
      <c r="C199" s="30" t="inlineStr">
        <is>
          <t>-</t>
        </is>
      </c>
      <c r="D199" s="30" t="n">
        <v>80</v>
      </c>
      <c r="E199" s="77" t="inlineStr">
        <is>
          <t>This stone enables Ampharos to Mega Evolve in battle.</t>
        </is>
      </c>
      <c r="F199" s="77" t="n"/>
    </row>
    <row r="200">
      <c r="A200" s="7" t="inlineStr">
        <is>
          <t>Steelixite</t>
        </is>
      </c>
      <c r="B200" s="6" t="inlineStr">
        <is>
          <t>Items</t>
        </is>
      </c>
      <c r="C200" s="6" t="inlineStr">
        <is>
          <t>-</t>
        </is>
      </c>
      <c r="D200" s="6" t="n">
        <v>80</v>
      </c>
      <c r="E200" s="32" t="inlineStr">
        <is>
          <t>This stone enables Steelix to Mega Evolve in battle.</t>
        </is>
      </c>
      <c r="F200" s="32" t="n"/>
    </row>
    <row r="201">
      <c r="A201" s="80" t="inlineStr">
        <is>
          <t>Scizorite</t>
        </is>
      </c>
      <c r="B201" s="30" t="inlineStr">
        <is>
          <t>Items</t>
        </is>
      </c>
      <c r="C201" s="30" t="inlineStr">
        <is>
          <t>-</t>
        </is>
      </c>
      <c r="D201" s="30" t="n">
        <v>80</v>
      </c>
      <c r="E201" s="77" t="inlineStr">
        <is>
          <t>This stone enables Scizor to Mega Evolve in battle.</t>
        </is>
      </c>
      <c r="F201" s="77" t="n"/>
    </row>
    <row r="202">
      <c r="A202" s="7" t="inlineStr">
        <is>
          <t>Heracronite</t>
        </is>
      </c>
      <c r="B202" s="6" t="inlineStr">
        <is>
          <t>Items</t>
        </is>
      </c>
      <c r="C202" s="6" t="inlineStr">
        <is>
          <t>-</t>
        </is>
      </c>
      <c r="D202" s="6" t="n">
        <v>80</v>
      </c>
      <c r="E202" s="32" t="inlineStr">
        <is>
          <t>This stone enables Heracross to Mega Evolve in battle.</t>
        </is>
      </c>
      <c r="F202" s="32" t="n"/>
    </row>
    <row r="203">
      <c r="A203" s="80" t="inlineStr">
        <is>
          <t>Houndoominite</t>
        </is>
      </c>
      <c r="B203" s="30" t="inlineStr">
        <is>
          <t>Items</t>
        </is>
      </c>
      <c r="C203" s="30" t="inlineStr">
        <is>
          <t>-</t>
        </is>
      </c>
      <c r="D203" s="30" t="n">
        <v>80</v>
      </c>
      <c r="E203" s="77" t="inlineStr">
        <is>
          <t>This stone enables Houndoom to Mega Evolve in battle.</t>
        </is>
      </c>
      <c r="F203" s="77" t="n"/>
    </row>
    <row r="204">
      <c r="A204" s="7" t="inlineStr">
        <is>
          <t>Tyranitarite</t>
        </is>
      </c>
      <c r="B204" s="6" t="inlineStr">
        <is>
          <t>Items</t>
        </is>
      </c>
      <c r="C204" s="6" t="inlineStr">
        <is>
          <t>-</t>
        </is>
      </c>
      <c r="D204" s="6" t="n">
        <v>80</v>
      </c>
      <c r="E204" s="32" t="inlineStr">
        <is>
          <t>This stone enables Tyranitar to Mega Evolve in battle.</t>
        </is>
      </c>
      <c r="F204" s="32" t="n"/>
    </row>
    <row r="205">
      <c r="A205" s="80" t="inlineStr">
        <is>
          <t>Sceptilite</t>
        </is>
      </c>
      <c r="B205" s="30" t="inlineStr">
        <is>
          <t>Items</t>
        </is>
      </c>
      <c r="C205" s="30" t="inlineStr">
        <is>
          <t>-</t>
        </is>
      </c>
      <c r="D205" s="30" t="n">
        <v>80</v>
      </c>
      <c r="E205" s="77" t="inlineStr">
        <is>
          <t>This stone enables Sceptile to Mega Evolve in battle.</t>
        </is>
      </c>
      <c r="F205" s="7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80" t="inlineStr">
        <is>
          <t>Swampertite</t>
        </is>
      </c>
      <c r="B207" s="30" t="inlineStr">
        <is>
          <t>Items</t>
        </is>
      </c>
      <c r="C207" s="30" t="inlineStr">
        <is>
          <t>-</t>
        </is>
      </c>
      <c r="D207" s="30" t="n">
        <v>80</v>
      </c>
      <c r="E207" s="77" t="inlineStr">
        <is>
          <t>This stone enables Swampert to Mega Evolve in battle.</t>
        </is>
      </c>
      <c r="F207" s="7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80" t="inlineStr">
        <is>
          <t>Sablenite</t>
        </is>
      </c>
      <c r="B209" s="30" t="inlineStr">
        <is>
          <t>Items</t>
        </is>
      </c>
      <c r="C209" s="30" t="inlineStr">
        <is>
          <t>-</t>
        </is>
      </c>
      <c r="D209" s="30" t="n">
        <v>80</v>
      </c>
      <c r="E209" s="77" t="inlineStr">
        <is>
          <t>This stone enables Sableye to Mega Evolve in battle.</t>
        </is>
      </c>
      <c r="F209" s="77" t="n"/>
    </row>
    <row r="210">
      <c r="A210" s="7" t="inlineStr">
        <is>
          <t>Mawilite</t>
        </is>
      </c>
      <c r="B210" s="6" t="inlineStr">
        <is>
          <t>Items</t>
        </is>
      </c>
      <c r="C210" s="6" t="inlineStr">
        <is>
          <t>-</t>
        </is>
      </c>
      <c r="D210" s="6" t="n">
        <v>80</v>
      </c>
      <c r="E210" s="32" t="inlineStr">
        <is>
          <t>This stone enables Mawile to Mega Evolve in battle.</t>
        </is>
      </c>
      <c r="F210" s="32" t="n"/>
    </row>
    <row r="211">
      <c r="A211" s="80" t="inlineStr">
        <is>
          <t>Aggronite</t>
        </is>
      </c>
      <c r="B211" s="30" t="inlineStr">
        <is>
          <t>Items</t>
        </is>
      </c>
      <c r="C211" s="30" t="inlineStr">
        <is>
          <t>-</t>
        </is>
      </c>
      <c r="D211" s="30" t="n">
        <v>80</v>
      </c>
      <c r="E211" s="77" t="inlineStr">
        <is>
          <t>This stone enables Aggron to Mega Evolve in battle.</t>
        </is>
      </c>
      <c r="F211" s="77" t="n"/>
    </row>
    <row r="212">
      <c r="A212" s="7" t="inlineStr">
        <is>
          <t>Medichamite</t>
        </is>
      </c>
      <c r="B212" s="6" t="inlineStr">
        <is>
          <t>Items</t>
        </is>
      </c>
      <c r="C212" s="6" t="inlineStr">
        <is>
          <t>-</t>
        </is>
      </c>
      <c r="D212" s="6" t="n">
        <v>80</v>
      </c>
      <c r="E212" s="32" t="inlineStr">
        <is>
          <t>This stone enables Medicham to Mega Evolve in battle.</t>
        </is>
      </c>
      <c r="F212" s="32" t="n"/>
    </row>
    <row r="213">
      <c r="A213" s="80" t="inlineStr">
        <is>
          <t>Manectite</t>
        </is>
      </c>
      <c r="B213" s="30" t="inlineStr">
        <is>
          <t>Items</t>
        </is>
      </c>
      <c r="C213" s="30" t="inlineStr">
        <is>
          <t>-</t>
        </is>
      </c>
      <c r="D213" s="30" t="n">
        <v>80</v>
      </c>
      <c r="E213" s="77" t="inlineStr">
        <is>
          <t>This stone enables Manectric to Mega Evolve in battle.</t>
        </is>
      </c>
      <c r="F213" s="7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80" t="inlineStr">
        <is>
          <t>Cameruptite</t>
        </is>
      </c>
      <c r="B215" s="30" t="inlineStr">
        <is>
          <t>Items</t>
        </is>
      </c>
      <c r="C215" s="30" t="inlineStr">
        <is>
          <t>-</t>
        </is>
      </c>
      <c r="D215" s="30" t="n">
        <v>80</v>
      </c>
      <c r="E215" s="77" t="inlineStr">
        <is>
          <t>This stone enables Camerupt to Mega Evolve in battle.</t>
        </is>
      </c>
      <c r="F215" s="77" t="n"/>
    </row>
    <row r="216">
      <c r="A216" s="7" t="inlineStr">
        <is>
          <t>Altarianite</t>
        </is>
      </c>
      <c r="B216" s="6" t="inlineStr">
        <is>
          <t>Items</t>
        </is>
      </c>
      <c r="C216" s="6" t="inlineStr">
        <is>
          <t>-</t>
        </is>
      </c>
      <c r="D216" s="6" t="n">
        <v>80</v>
      </c>
      <c r="E216" s="32" t="inlineStr">
        <is>
          <t>This stone enables Altaria to Mega Evolve in battle.</t>
        </is>
      </c>
      <c r="F216" s="32" t="n"/>
    </row>
    <row r="217">
      <c r="A217" s="80" t="inlineStr">
        <is>
          <t>Banettite</t>
        </is>
      </c>
      <c r="B217" s="30" t="inlineStr">
        <is>
          <t>Items</t>
        </is>
      </c>
      <c r="C217" s="30" t="inlineStr">
        <is>
          <t>-</t>
        </is>
      </c>
      <c r="D217" s="30" t="n">
        <v>80</v>
      </c>
      <c r="E217" s="77" t="inlineStr">
        <is>
          <t>This stone enables Banette to Mega Evolve in battle.</t>
        </is>
      </c>
      <c r="F217" s="7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80" t="inlineStr">
        <is>
          <t>Glalitite</t>
        </is>
      </c>
      <c r="B219" s="30" t="inlineStr">
        <is>
          <t>Items</t>
        </is>
      </c>
      <c r="C219" s="30" t="inlineStr">
        <is>
          <t>-</t>
        </is>
      </c>
      <c r="D219" s="30" t="n">
        <v>80</v>
      </c>
      <c r="E219" s="77" t="inlineStr">
        <is>
          <t>This stone enables Glalie to Mega Evolve in battle.</t>
        </is>
      </c>
      <c r="F219" s="77" t="n"/>
    </row>
    <row r="220">
      <c r="A220" s="7" t="inlineStr">
        <is>
          <t>Salamencite</t>
        </is>
      </c>
      <c r="B220" s="6" t="inlineStr">
        <is>
          <t>Items</t>
        </is>
      </c>
      <c r="C220" s="6" t="inlineStr">
        <is>
          <t>-</t>
        </is>
      </c>
      <c r="D220" s="6" t="n">
        <v>80</v>
      </c>
      <c r="E220" s="32" t="inlineStr">
        <is>
          <t>This stone enables Salamence to Mega Evolve in battle.</t>
        </is>
      </c>
      <c r="F220" s="32" t="n"/>
    </row>
    <row r="221">
      <c r="A221" s="80" t="inlineStr">
        <is>
          <t>Metagrossite</t>
        </is>
      </c>
      <c r="B221" s="30" t="inlineStr">
        <is>
          <t>Items</t>
        </is>
      </c>
      <c r="C221" s="30" t="inlineStr">
        <is>
          <t>-</t>
        </is>
      </c>
      <c r="D221" s="30" t="n">
        <v>80</v>
      </c>
      <c r="E221" s="77" t="inlineStr">
        <is>
          <t>This stone enables Metagross to Mega Evolve in battle.</t>
        </is>
      </c>
      <c r="F221" s="77" t="n"/>
    </row>
    <row r="222">
      <c r="A222" s="7" t="inlineStr">
        <is>
          <t>Latiasite</t>
        </is>
      </c>
      <c r="B222" s="6" t="inlineStr">
        <is>
          <t>Items</t>
        </is>
      </c>
      <c r="C222" s="6" t="inlineStr">
        <is>
          <t>-</t>
        </is>
      </c>
      <c r="D222" s="6" t="n">
        <v>80</v>
      </c>
      <c r="E222" s="32" t="inlineStr">
        <is>
          <t>This stone enables Latias to Mega Evolve in battle.</t>
        </is>
      </c>
      <c r="F222" s="32" t="n"/>
    </row>
    <row r="223">
      <c r="A223" s="80" t="inlineStr">
        <is>
          <t>Latiosite</t>
        </is>
      </c>
      <c r="B223" s="30" t="inlineStr">
        <is>
          <t>Items</t>
        </is>
      </c>
      <c r="C223" s="30" t="inlineStr">
        <is>
          <t>-</t>
        </is>
      </c>
      <c r="D223" s="30" t="n">
        <v>80</v>
      </c>
      <c r="E223" s="77" t="inlineStr">
        <is>
          <t>This stone enables Latios to Mega Evolve in battle.</t>
        </is>
      </c>
      <c r="F223" s="77" t="n"/>
    </row>
    <row r="224">
      <c r="A224" s="7" t="inlineStr">
        <is>
          <t>Lopunnite</t>
        </is>
      </c>
      <c r="B224" s="6" t="inlineStr">
        <is>
          <t>Items</t>
        </is>
      </c>
      <c r="C224" s="6" t="inlineStr">
        <is>
          <t>-</t>
        </is>
      </c>
      <c r="D224" s="6" t="n">
        <v>80</v>
      </c>
      <c r="E224" s="32" t="inlineStr">
        <is>
          <t>This stone enables Lopunny to Mega Evolve in battle.</t>
        </is>
      </c>
      <c r="F224" s="32" t="n"/>
    </row>
    <row r="225">
      <c r="A225" s="80" t="inlineStr">
        <is>
          <t>Garchompite</t>
        </is>
      </c>
      <c r="B225" s="30" t="inlineStr">
        <is>
          <t>Items</t>
        </is>
      </c>
      <c r="C225" s="30" t="inlineStr">
        <is>
          <t>-</t>
        </is>
      </c>
      <c r="D225" s="30" t="n">
        <v>80</v>
      </c>
      <c r="E225" s="77" t="inlineStr">
        <is>
          <t>This stone enables Garchomp to Mega Evolve in battle.</t>
        </is>
      </c>
      <c r="F225" s="77" t="n"/>
    </row>
    <row r="226">
      <c r="A226" s="7" t="inlineStr">
        <is>
          <t>Lucarionite</t>
        </is>
      </c>
      <c r="B226" s="6" t="inlineStr">
        <is>
          <t>Items</t>
        </is>
      </c>
      <c r="C226" s="6" t="inlineStr">
        <is>
          <t>-</t>
        </is>
      </c>
      <c r="D226" s="6" t="n">
        <v>80</v>
      </c>
      <c r="E226" s="32" t="inlineStr">
        <is>
          <t>This stone enables Lucario to Mega Evolve in battle.</t>
        </is>
      </c>
      <c r="F226" s="32" t="n"/>
    </row>
    <row r="227">
      <c r="A227" s="80" t="inlineStr">
        <is>
          <t>Abomasite</t>
        </is>
      </c>
      <c r="B227" s="30" t="inlineStr">
        <is>
          <t>Items</t>
        </is>
      </c>
      <c r="C227" s="30" t="inlineStr">
        <is>
          <t>-</t>
        </is>
      </c>
      <c r="D227" s="30" t="n">
        <v>80</v>
      </c>
      <c r="E227" s="77" t="inlineStr">
        <is>
          <t>This stone enables Abomasnow to Mega Evolve in battle.</t>
        </is>
      </c>
      <c r="F227" s="77" t="n"/>
    </row>
    <row r="228">
      <c r="A228" s="7" t="inlineStr">
        <is>
          <t>Galladite</t>
        </is>
      </c>
      <c r="B228" s="6" t="inlineStr">
        <is>
          <t>Items</t>
        </is>
      </c>
      <c r="C228" s="6" t="inlineStr">
        <is>
          <t>-</t>
        </is>
      </c>
      <c r="D228" s="6" t="n">
        <v>80</v>
      </c>
      <c r="E228" s="32" t="inlineStr">
        <is>
          <t>This stone enables Gallade to Mega Evolve in battle.</t>
        </is>
      </c>
      <c r="F228" s="32" t="n"/>
    </row>
    <row r="229">
      <c r="A229" s="80" t="inlineStr">
        <is>
          <t>Audinite</t>
        </is>
      </c>
      <c r="B229" s="30" t="inlineStr">
        <is>
          <t>Items</t>
        </is>
      </c>
      <c r="C229" s="30" t="inlineStr">
        <is>
          <t>-</t>
        </is>
      </c>
      <c r="D229" s="30" t="n">
        <v>80</v>
      </c>
      <c r="E229" s="77" t="inlineStr">
        <is>
          <t>This stone enables Audino to Mega Evolve in battle.</t>
        </is>
      </c>
      <c r="F229" s="77" t="n"/>
    </row>
    <row r="230">
      <c r="A230" s="7" t="inlineStr">
        <is>
          <t>Diancite</t>
        </is>
      </c>
      <c r="B230" s="6" t="inlineStr">
        <is>
          <t>Items</t>
        </is>
      </c>
      <c r="C230" s="6" t="inlineStr">
        <is>
          <t>-</t>
        </is>
      </c>
      <c r="D230" s="6" t="n">
        <v>80</v>
      </c>
      <c r="E230" s="32" t="inlineStr">
        <is>
          <t>This stone enables Diancie to Mega Evolve in battle.</t>
        </is>
      </c>
      <c r="F230" s="32" t="n"/>
    </row>
    <row r="231">
      <c r="A231" s="80" t="inlineStr">
        <is>
          <t>Normal Gem</t>
        </is>
      </c>
      <c r="B231" s="30" t="inlineStr">
        <is>
          <t>Items</t>
        </is>
      </c>
      <c r="C231" s="30" t="n">
        <v>15000</v>
      </c>
      <c r="D231" s="30" t="inlineStr">
        <is>
          <t>-</t>
        </is>
      </c>
      <c r="E231" s="77" t="inlineStr">
        <is>
          <t>Increases the power of Normal Type moves.</t>
        </is>
      </c>
      <c r="F231" s="7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80" t="inlineStr">
        <is>
          <t>Water Gem</t>
        </is>
      </c>
      <c r="B233" s="30" t="inlineStr">
        <is>
          <t>Items</t>
        </is>
      </c>
      <c r="C233" s="30" t="n">
        <v>15000</v>
      </c>
      <c r="D233" s="30" t="inlineStr">
        <is>
          <t>-</t>
        </is>
      </c>
      <c r="E233" s="77" t="inlineStr">
        <is>
          <t>Increases the power of Water Type moves.</t>
        </is>
      </c>
      <c r="F233" s="77" t="n"/>
    </row>
    <row r="234">
      <c r="A234" s="7" t="inlineStr">
        <is>
          <t>Electric Gem</t>
        </is>
      </c>
      <c r="B234" s="6" t="inlineStr">
        <is>
          <t>Items</t>
        </is>
      </c>
      <c r="C234" s="6" t="n">
        <v>15000</v>
      </c>
      <c r="D234" s="6" t="inlineStr">
        <is>
          <t>-</t>
        </is>
      </c>
      <c r="E234" s="32" t="inlineStr">
        <is>
          <t>Increases the power of Electric Type moves.</t>
        </is>
      </c>
      <c r="F234" s="32" t="n"/>
    </row>
    <row r="235">
      <c r="A235" s="80" t="inlineStr">
        <is>
          <t>Grass Gem</t>
        </is>
      </c>
      <c r="B235" s="30" t="inlineStr">
        <is>
          <t>Items</t>
        </is>
      </c>
      <c r="C235" s="30" t="n">
        <v>15000</v>
      </c>
      <c r="D235" s="30" t="inlineStr">
        <is>
          <t>-</t>
        </is>
      </c>
      <c r="E235" s="77" t="inlineStr">
        <is>
          <t>Increases the power of Grass Type moves.</t>
        </is>
      </c>
      <c r="F235" s="77" t="n"/>
    </row>
    <row r="236">
      <c r="A236" s="7" t="inlineStr">
        <is>
          <t>Ice Gem</t>
        </is>
      </c>
      <c r="B236" s="6" t="inlineStr">
        <is>
          <t>Items</t>
        </is>
      </c>
      <c r="C236" s="6" t="n">
        <v>15000</v>
      </c>
      <c r="D236" s="6" t="inlineStr">
        <is>
          <t>-</t>
        </is>
      </c>
      <c r="E236" s="32" t="inlineStr">
        <is>
          <t>Increases the power of Ice Type moves.</t>
        </is>
      </c>
      <c r="F236" s="32" t="n"/>
    </row>
    <row r="237">
      <c r="A237" s="80" t="inlineStr">
        <is>
          <t>Fighting Gem</t>
        </is>
      </c>
      <c r="B237" s="30" t="inlineStr">
        <is>
          <t>Items</t>
        </is>
      </c>
      <c r="C237" s="30" t="n">
        <v>15000</v>
      </c>
      <c r="D237" s="30" t="inlineStr">
        <is>
          <t>-</t>
        </is>
      </c>
      <c r="E237" s="77" t="inlineStr">
        <is>
          <t>Increases the power of Fighting Type moves.</t>
        </is>
      </c>
      <c r="F237" s="77" t="n"/>
    </row>
    <row r="238">
      <c r="A238" s="7" t="inlineStr">
        <is>
          <t>Poison Gem</t>
        </is>
      </c>
      <c r="B238" s="6" t="inlineStr">
        <is>
          <t>Items</t>
        </is>
      </c>
      <c r="C238" s="6" t="n">
        <v>15000</v>
      </c>
      <c r="D238" s="6" t="inlineStr">
        <is>
          <t>-</t>
        </is>
      </c>
      <c r="E238" s="32" t="inlineStr">
        <is>
          <t>Increases the power of Poison Type moves.</t>
        </is>
      </c>
      <c r="F238" s="32" t="n"/>
    </row>
    <row r="239">
      <c r="A239" s="80" t="inlineStr">
        <is>
          <t>Ground Gem</t>
        </is>
      </c>
      <c r="B239" s="30" t="inlineStr">
        <is>
          <t>Items</t>
        </is>
      </c>
      <c r="C239" s="30" t="n">
        <v>15000</v>
      </c>
      <c r="D239" s="30" t="inlineStr">
        <is>
          <t>-</t>
        </is>
      </c>
      <c r="E239" s="77" t="inlineStr">
        <is>
          <t>Increases the power of Ground Type moves.</t>
        </is>
      </c>
      <c r="F239" s="77" t="n"/>
    </row>
    <row r="240">
      <c r="A240" s="7" t="inlineStr">
        <is>
          <t>Flying Gem</t>
        </is>
      </c>
      <c r="B240" s="6" t="inlineStr">
        <is>
          <t>Items</t>
        </is>
      </c>
      <c r="C240" s="6" t="n">
        <v>15000</v>
      </c>
      <c r="D240" s="6" t="inlineStr">
        <is>
          <t>-</t>
        </is>
      </c>
      <c r="E240" s="32" t="inlineStr">
        <is>
          <t>Increases the power of Flying Type moves.</t>
        </is>
      </c>
      <c r="F240" s="32" t="n"/>
    </row>
    <row r="241">
      <c r="A241" s="80" t="inlineStr">
        <is>
          <t>Psychic Gem</t>
        </is>
      </c>
      <c r="B241" s="30" t="inlineStr">
        <is>
          <t>Items</t>
        </is>
      </c>
      <c r="C241" s="30" t="n">
        <v>15000</v>
      </c>
      <c r="D241" s="30" t="inlineStr">
        <is>
          <t>-</t>
        </is>
      </c>
      <c r="E241" s="77" t="inlineStr">
        <is>
          <t>Increases the power of Psychic Type moves.</t>
        </is>
      </c>
      <c r="F241" s="77" t="n"/>
    </row>
    <row r="242">
      <c r="A242" s="7" t="inlineStr">
        <is>
          <t>Bug Gem</t>
        </is>
      </c>
      <c r="B242" s="6" t="inlineStr">
        <is>
          <t>Items</t>
        </is>
      </c>
      <c r="C242" s="6" t="n">
        <v>15000</v>
      </c>
      <c r="D242" s="6" t="inlineStr">
        <is>
          <t>-</t>
        </is>
      </c>
      <c r="E242" s="32" t="inlineStr">
        <is>
          <t>Increases the power of Bug Type moves.</t>
        </is>
      </c>
      <c r="F242" s="32" t="n"/>
    </row>
    <row r="243">
      <c r="A243" s="80" t="inlineStr">
        <is>
          <t>Rock Gem</t>
        </is>
      </c>
      <c r="B243" s="30" t="inlineStr">
        <is>
          <t>Items</t>
        </is>
      </c>
      <c r="C243" s="30" t="n">
        <v>15000</v>
      </c>
      <c r="D243" s="30" t="inlineStr">
        <is>
          <t>-</t>
        </is>
      </c>
      <c r="E243" s="77" t="inlineStr">
        <is>
          <t>Increases the power of Rock Type moves.</t>
        </is>
      </c>
      <c r="F243" s="77" t="n"/>
    </row>
    <row r="244">
      <c r="A244" s="7" t="inlineStr">
        <is>
          <t>Ghost Gem</t>
        </is>
      </c>
      <c r="B244" s="6" t="inlineStr">
        <is>
          <t>Items</t>
        </is>
      </c>
      <c r="C244" s="6" t="n">
        <v>15000</v>
      </c>
      <c r="D244" s="6" t="inlineStr">
        <is>
          <t>-</t>
        </is>
      </c>
      <c r="E244" s="32" t="inlineStr">
        <is>
          <t>Increases the power of Ghost Type moves.</t>
        </is>
      </c>
      <c r="F244" s="32" t="n"/>
    </row>
    <row r="245">
      <c r="A245" s="80" t="inlineStr">
        <is>
          <t>Dragon Gem</t>
        </is>
      </c>
      <c r="B245" s="30" t="inlineStr">
        <is>
          <t>Items</t>
        </is>
      </c>
      <c r="C245" s="30" t="n">
        <v>15000</v>
      </c>
      <c r="D245" s="30" t="inlineStr">
        <is>
          <t>-</t>
        </is>
      </c>
      <c r="E245" s="77" t="inlineStr">
        <is>
          <t>Increases the power of Dragon Type moves.</t>
        </is>
      </c>
      <c r="F245" s="77" t="n"/>
    </row>
    <row r="246">
      <c r="A246" s="7" t="inlineStr">
        <is>
          <t>Dark Gem</t>
        </is>
      </c>
      <c r="B246" s="6" t="inlineStr">
        <is>
          <t>Items</t>
        </is>
      </c>
      <c r="C246" s="6" t="n">
        <v>15000</v>
      </c>
      <c r="D246" s="6" t="inlineStr">
        <is>
          <t>-</t>
        </is>
      </c>
      <c r="E246" s="32" t="inlineStr">
        <is>
          <t>Increases the power of Dark Type moves.</t>
        </is>
      </c>
      <c r="F246" s="32" t="n"/>
    </row>
    <row r="247">
      <c r="A247" s="80" t="inlineStr">
        <is>
          <t>Steel Gem</t>
        </is>
      </c>
      <c r="B247" s="30" t="inlineStr">
        <is>
          <t>Items</t>
        </is>
      </c>
      <c r="C247" s="30" t="n">
        <v>15000</v>
      </c>
      <c r="D247" s="30" t="inlineStr">
        <is>
          <t>-</t>
        </is>
      </c>
      <c r="E247" s="77" t="inlineStr">
        <is>
          <t>Increases the power of Steel Type moves.</t>
        </is>
      </c>
      <c r="F247" s="77" t="n"/>
    </row>
    <row r="248">
      <c r="A248" s="7" t="inlineStr">
        <is>
          <t>Fairy Gem</t>
        </is>
      </c>
      <c r="B248" s="6" t="inlineStr">
        <is>
          <t>Items</t>
        </is>
      </c>
      <c r="C248" s="6" t="n">
        <v>15000</v>
      </c>
      <c r="D248" s="6" t="inlineStr">
        <is>
          <t>-</t>
        </is>
      </c>
      <c r="E248" s="32" t="inlineStr">
        <is>
          <t>Increases the power of Fairy Type moves.</t>
        </is>
      </c>
      <c r="F248" s="32" t="n"/>
    </row>
    <row r="249">
      <c r="A249" s="80" t="inlineStr">
        <is>
          <t>Light Ball</t>
        </is>
      </c>
      <c r="B249" s="30" t="inlineStr">
        <is>
          <t>Items</t>
        </is>
      </c>
      <c r="C249" s="30" t="n">
        <v>1000</v>
      </c>
      <c r="D249" s="30" t="n">
        <v>30</v>
      </c>
      <c r="E249" s="77" t="inlineStr">
        <is>
          <t>A hold item that raises the Atk and Sp. Atk of Pikachu.</t>
        </is>
      </c>
      <c r="F249" s="77" t="n"/>
    </row>
    <row r="250">
      <c r="A250" s="7" t="inlineStr">
        <is>
          <t>Leek</t>
        </is>
      </c>
      <c r="B250" s="6" t="inlineStr">
        <is>
          <t>Items</t>
        </is>
      </c>
      <c r="C250" s="6" t="n">
        <v>1000</v>
      </c>
      <c r="D250" s="6" t="n">
        <v>60</v>
      </c>
      <c r="E250" s="32" t="inlineStr">
        <is>
          <t>A hold item that raises Farfetch'd's critical-hit ratio.</t>
        </is>
      </c>
      <c r="F250" s="32" t="n"/>
    </row>
    <row r="251">
      <c r="A251" s="80" t="inlineStr">
        <is>
          <t>Thick Club</t>
        </is>
      </c>
      <c r="B251" s="30" t="inlineStr">
        <is>
          <t>Items</t>
        </is>
      </c>
      <c r="C251" s="30" t="n">
        <v>1000</v>
      </c>
      <c r="D251" s="30" t="n">
        <v>90</v>
      </c>
      <c r="E251" s="77" t="inlineStr">
        <is>
          <t>A hold item that  raises Cubone or Marowak's Attack.</t>
        </is>
      </c>
      <c r="F251" s="77" t="n"/>
    </row>
    <row r="252">
      <c r="A252" s="7" t="inlineStr">
        <is>
          <t>Lucky Punch</t>
        </is>
      </c>
      <c r="B252" s="6" t="inlineStr">
        <is>
          <t>Items</t>
        </is>
      </c>
      <c r="C252" s="6" t="n">
        <v>1000</v>
      </c>
      <c r="D252" s="6" t="n">
        <v>40</v>
      </c>
      <c r="E252" s="32" t="inlineStr">
        <is>
          <t>A hold item that raises Chansey's critical-hit rate.</t>
        </is>
      </c>
      <c r="F252" s="32" t="n"/>
    </row>
    <row r="253">
      <c r="A253" s="80" t="inlineStr">
        <is>
          <t>Metal Powder</t>
        </is>
      </c>
      <c r="B253" s="30" t="inlineStr">
        <is>
          <t>Items</t>
        </is>
      </c>
      <c r="C253" s="30" t="n">
        <v>1000</v>
      </c>
      <c r="D253" s="30" t="n">
        <v>10</v>
      </c>
      <c r="E253" s="77" t="inlineStr">
        <is>
          <t>A hold item that raises Ditto's Defense.</t>
        </is>
      </c>
      <c r="F253" s="77" t="n"/>
    </row>
    <row r="254">
      <c r="A254" s="7" t="inlineStr">
        <is>
          <t>Quick Powder</t>
        </is>
      </c>
      <c r="B254" s="6" t="inlineStr">
        <is>
          <t>Items</t>
        </is>
      </c>
      <c r="C254" s="6" t="n">
        <v>1000</v>
      </c>
      <c r="D254" s="6" t="n">
        <v>10</v>
      </c>
      <c r="E254" s="32" t="inlineStr">
        <is>
          <t>A hold item that raises the Speed of Ditto.</t>
        </is>
      </c>
      <c r="F254" s="32" t="n"/>
    </row>
    <row r="255">
      <c r="A255" s="80" t="inlineStr">
        <is>
          <t>Deep Sea Scale</t>
        </is>
      </c>
      <c r="B255" s="30" t="inlineStr">
        <is>
          <t>Items</t>
        </is>
      </c>
      <c r="C255" s="30" t="n">
        <v>2000</v>
      </c>
      <c r="D255" s="30" t="n">
        <v>30</v>
      </c>
      <c r="E255" s="77" t="inlineStr">
        <is>
          <t>A hold item that raises the Sp. Def of Clamperl.</t>
        </is>
      </c>
      <c r="F255" s="7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80" t="inlineStr">
        <is>
          <t>Soul Dew</t>
        </is>
      </c>
      <c r="B257" s="30" t="inlineStr">
        <is>
          <t>Items</t>
        </is>
      </c>
      <c r="C257" s="30" t="inlineStr">
        <is>
          <t>-</t>
        </is>
      </c>
      <c r="D257" s="30" t="n">
        <v>30</v>
      </c>
      <c r="E257" s="77" t="inlineStr">
        <is>
          <t>Powers up Latios' &amp; Latias' Psychic and Dragon-type moves.</t>
        </is>
      </c>
      <c r="F257" s="77" t="n"/>
    </row>
    <row r="258">
      <c r="A258" s="7" t="inlineStr">
        <is>
          <t>Adamant Orb</t>
        </is>
      </c>
      <c r="B258" s="6" t="inlineStr">
        <is>
          <t>Items</t>
        </is>
      </c>
      <c r="C258" s="6" t="inlineStr">
        <is>
          <t>-</t>
        </is>
      </c>
      <c r="D258" s="6" t="n">
        <v>60</v>
      </c>
      <c r="E258" s="32" t="inlineStr">
        <is>
          <t>Powers up Dialga's Dragon and Steel- type moves.</t>
        </is>
      </c>
      <c r="F258" s="32" t="n"/>
    </row>
    <row r="259">
      <c r="A259" s="80" t="inlineStr">
        <is>
          <t>Lustrous Orb</t>
        </is>
      </c>
      <c r="B259" s="30" t="inlineStr">
        <is>
          <t>Items</t>
        </is>
      </c>
      <c r="C259" s="30" t="inlineStr">
        <is>
          <t>-</t>
        </is>
      </c>
      <c r="D259" s="30" t="n">
        <v>60</v>
      </c>
      <c r="E259" s="77" t="inlineStr">
        <is>
          <t>Powers up Palkia's Dragon and Water- type moves.</t>
        </is>
      </c>
      <c r="F259" s="77" t="n"/>
    </row>
    <row r="260">
      <c r="A260" s="7" t="inlineStr">
        <is>
          <t>Griseous Orb</t>
        </is>
      </c>
      <c r="B260" s="6" t="inlineStr">
        <is>
          <t>Items</t>
        </is>
      </c>
      <c r="C260" s="6" t="inlineStr">
        <is>
          <t>-</t>
        </is>
      </c>
      <c r="D260" s="6" t="n">
        <v>60</v>
      </c>
      <c r="E260" s="32" t="inlineStr">
        <is>
          <t>Boosts Giratina's Dragon and Ghost- type moves.</t>
        </is>
      </c>
      <c r="F260" s="32" t="n"/>
    </row>
    <row r="261">
      <c r="A261" s="80" t="inlineStr">
        <is>
          <t>Sea Incense</t>
        </is>
      </c>
      <c r="B261" s="30" t="inlineStr">
        <is>
          <t>Items</t>
        </is>
      </c>
      <c r="C261" s="30" t="n">
        <v>2000</v>
      </c>
      <c r="D261" s="30" t="n">
        <v>10</v>
      </c>
      <c r="E261" s="77" t="n"/>
      <c r="F261" s="7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80" t="inlineStr">
        <is>
          <t>Odd Incense</t>
        </is>
      </c>
      <c r="B263" s="30" t="inlineStr">
        <is>
          <t>Items</t>
        </is>
      </c>
      <c r="C263" s="30" t="n">
        <v>2000</v>
      </c>
      <c r="D263" s="30" t="n">
        <v>10</v>
      </c>
      <c r="E263" s="77" t="n"/>
      <c r="F263" s="77" t="n"/>
    </row>
    <row r="264">
      <c r="A264" s="7" t="inlineStr">
        <is>
          <t>Rock Incense</t>
        </is>
      </c>
      <c r="B264" s="6" t="inlineStr">
        <is>
          <t>Items</t>
        </is>
      </c>
      <c r="C264" s="6" t="n">
        <v>2000</v>
      </c>
      <c r="D264" s="6" t="n">
        <v>10</v>
      </c>
      <c r="E264" s="32" t="n"/>
      <c r="F264" s="32" t="n"/>
    </row>
    <row r="265">
      <c r="A265" s="80" t="inlineStr">
        <is>
          <t>Full Incense</t>
        </is>
      </c>
      <c r="B265" s="30" t="inlineStr">
        <is>
          <t>Items</t>
        </is>
      </c>
      <c r="C265" s="30" t="n">
        <v>5000</v>
      </c>
      <c r="D265" s="30" t="n">
        <v>10</v>
      </c>
      <c r="E265" s="77" t="n"/>
      <c r="F265" s="77" t="n"/>
    </row>
    <row r="266">
      <c r="A266" s="7" t="inlineStr">
        <is>
          <t>Wave Incense</t>
        </is>
      </c>
      <c r="B266" s="6" t="inlineStr">
        <is>
          <t>Items</t>
        </is>
      </c>
      <c r="C266" s="6" t="n">
        <v>2000</v>
      </c>
      <c r="D266" s="6" t="n">
        <v>10</v>
      </c>
      <c r="E266" s="32" t="n"/>
      <c r="F266" s="32" t="n"/>
    </row>
    <row r="267">
      <c r="A267" s="80" t="inlineStr">
        <is>
          <t>Rose Incense</t>
        </is>
      </c>
      <c r="B267" s="30" t="inlineStr">
        <is>
          <t>Items</t>
        </is>
      </c>
      <c r="C267" s="30" t="n">
        <v>2000</v>
      </c>
      <c r="D267" s="30" t="n">
        <v>10</v>
      </c>
      <c r="E267" s="77" t="n"/>
      <c r="F267" s="77" t="n"/>
    </row>
    <row r="268">
      <c r="A268" s="7" t="inlineStr">
        <is>
          <t>Luck Incense</t>
        </is>
      </c>
      <c r="B268" s="6" t="inlineStr">
        <is>
          <t>Items</t>
        </is>
      </c>
      <c r="C268" s="6" t="n">
        <v>11000</v>
      </c>
      <c r="D268" s="6" t="n">
        <v>10</v>
      </c>
      <c r="E268" s="32" t="n"/>
      <c r="F268" s="32" t="n"/>
    </row>
    <row r="269">
      <c r="A269" s="80" t="inlineStr">
        <is>
          <t>Pure Incense</t>
        </is>
      </c>
      <c r="B269" s="30" t="inlineStr">
        <is>
          <t>Items</t>
        </is>
      </c>
      <c r="C269" s="30" t="n">
        <v>6000</v>
      </c>
      <c r="D269" s="30" t="n">
        <v>10</v>
      </c>
      <c r="E269" s="77" t="n"/>
      <c r="F269" s="77" t="n"/>
    </row>
    <row r="270">
      <c r="A270" s="7" t="inlineStr">
        <is>
          <t>Red Scarf</t>
        </is>
      </c>
      <c r="B270" s="6" t="inlineStr">
        <is>
          <t>Items</t>
        </is>
      </c>
      <c r="C270" s="6" t="n">
        <v>100</v>
      </c>
      <c r="D270" s="6" t="n">
        <v>10</v>
      </c>
      <c r="E270" s="32" t="inlineStr">
        <is>
          <t>A hold item that raises Cool in Contests.</t>
        </is>
      </c>
      <c r="F270" s="32" t="n"/>
    </row>
    <row r="271">
      <c r="A271" s="80" t="inlineStr">
        <is>
          <t>Blue Scarf</t>
        </is>
      </c>
      <c r="B271" s="30" t="inlineStr">
        <is>
          <t>Items</t>
        </is>
      </c>
      <c r="C271" s="30" t="n">
        <v>100</v>
      </c>
      <c r="D271" s="30" t="n">
        <v>10</v>
      </c>
      <c r="E271" s="77" t="inlineStr">
        <is>
          <t>A hold item that raises Beauty in Contests.</t>
        </is>
      </c>
      <c r="F271" s="77" t="n"/>
    </row>
    <row r="272">
      <c r="A272" s="7" t="inlineStr">
        <is>
          <t>Pink Scarf</t>
        </is>
      </c>
      <c r="B272" s="6" t="inlineStr">
        <is>
          <t>Items</t>
        </is>
      </c>
      <c r="C272" s="6" t="n">
        <v>100</v>
      </c>
      <c r="D272" s="6" t="n">
        <v>10</v>
      </c>
      <c r="E272" s="32" t="inlineStr">
        <is>
          <t>A hold item that raises Cute in Contests.</t>
        </is>
      </c>
      <c r="F272" s="32" t="n"/>
    </row>
    <row r="273">
      <c r="A273" s="80" t="inlineStr">
        <is>
          <t>Green Scarf</t>
        </is>
      </c>
      <c r="B273" s="30" t="inlineStr">
        <is>
          <t>Items</t>
        </is>
      </c>
      <c r="C273" s="30" t="n">
        <v>100</v>
      </c>
      <c r="D273" s="30" t="n">
        <v>10</v>
      </c>
      <c r="E273" s="77" t="inlineStr">
        <is>
          <t>A hold item that raises Smart in Contests.</t>
        </is>
      </c>
      <c r="F273" s="77" t="n"/>
    </row>
    <row r="274">
      <c r="A274" s="7" t="inlineStr">
        <is>
          <t>Yellow Scarf</t>
        </is>
      </c>
      <c r="B274" s="6" t="inlineStr">
        <is>
          <t>Items</t>
        </is>
      </c>
      <c r="C274" s="6" t="n">
        <v>100</v>
      </c>
      <c r="D274" s="6" t="n">
        <v>10</v>
      </c>
      <c r="E274" s="32" t="inlineStr">
        <is>
          <t>A hold item that raises Tough in Contests.</t>
        </is>
      </c>
      <c r="F274" s="32" t="n"/>
    </row>
    <row r="275">
      <c r="A275" s="80" t="inlineStr">
        <is>
          <t>Macho Brace</t>
        </is>
      </c>
      <c r="B275" s="30" t="inlineStr">
        <is>
          <t>Items</t>
        </is>
      </c>
      <c r="C275" s="30" t="n">
        <v>3000</v>
      </c>
      <c r="D275" s="30" t="n">
        <v>60</v>
      </c>
      <c r="E275" s="77" t="inlineStr">
        <is>
          <t>A hold item that promotes growth, but reduces Speed.</t>
        </is>
      </c>
      <c r="F275" s="77" t="n"/>
    </row>
    <row r="276">
      <c r="A276" s="7" t="inlineStr">
        <is>
          <t>Power Weight</t>
        </is>
      </c>
      <c r="B276" s="6" t="inlineStr">
        <is>
          <t>Items</t>
        </is>
      </c>
      <c r="C276" s="6" t="n">
        <v>10000</v>
      </c>
      <c r="D276" s="6" t="n">
        <v>70</v>
      </c>
      <c r="E276" s="32" t="inlineStr">
        <is>
          <t>A hold item that promotes HP gain, but reduces Speed.</t>
        </is>
      </c>
      <c r="F276" s="32" t="n"/>
    </row>
    <row r="277">
      <c r="A277" s="80" t="inlineStr">
        <is>
          <t>Power Bracer</t>
        </is>
      </c>
      <c r="B277" s="30" t="inlineStr">
        <is>
          <t>Items</t>
        </is>
      </c>
      <c r="C277" s="30" t="n">
        <v>10000</v>
      </c>
      <c r="D277" s="30" t="n">
        <v>70</v>
      </c>
      <c r="E277" s="77" t="inlineStr">
        <is>
          <t>A hold item that promotes Atk gain, but reduces Speed.</t>
        </is>
      </c>
      <c r="F277" s="77" t="n"/>
    </row>
    <row r="278">
      <c r="A278" s="7" t="inlineStr">
        <is>
          <t>Power Belt</t>
        </is>
      </c>
      <c r="B278" s="6" t="inlineStr">
        <is>
          <t>Items</t>
        </is>
      </c>
      <c r="C278" s="6" t="n">
        <v>10000</v>
      </c>
      <c r="D278" s="6" t="n">
        <v>70</v>
      </c>
      <c r="E278" s="32" t="inlineStr">
        <is>
          <t>A hold item that promotes Def gain, but reduces Speed.</t>
        </is>
      </c>
      <c r="F278" s="32" t="n"/>
    </row>
    <row r="279">
      <c r="A279" s="80" t="inlineStr">
        <is>
          <t>Power Lens</t>
        </is>
      </c>
      <c r="B279" s="30" t="inlineStr">
        <is>
          <t>Items</t>
        </is>
      </c>
      <c r="C279" s="30" t="n">
        <v>10000</v>
      </c>
      <c r="D279" s="30" t="n">
        <v>70</v>
      </c>
      <c r="E279" s="77" t="inlineStr">
        <is>
          <t>Hold item that pro- motes Sp. Atk gain, but reduces Speed.</t>
        </is>
      </c>
      <c r="F279" s="77" t="n"/>
    </row>
    <row r="280">
      <c r="A280" s="7" t="inlineStr">
        <is>
          <t>Power Band</t>
        </is>
      </c>
      <c r="B280" s="6" t="inlineStr">
        <is>
          <t>Items</t>
        </is>
      </c>
      <c r="C280" s="6" t="n">
        <v>10000</v>
      </c>
      <c r="D280" s="6" t="n">
        <v>70</v>
      </c>
      <c r="E280" s="32" t="inlineStr">
        <is>
          <t>Hold item that pro- motes Sp. Def gain, but reduces Speed.</t>
        </is>
      </c>
      <c r="F280" s="32" t="n"/>
    </row>
    <row r="281">
      <c r="A281" s="80" t="inlineStr">
        <is>
          <t>Power Anklet</t>
        </is>
      </c>
      <c r="B281" s="30" t="inlineStr">
        <is>
          <t>Items</t>
        </is>
      </c>
      <c r="C281" s="30" t="n">
        <v>10000</v>
      </c>
      <c r="D281" s="30" t="n">
        <v>70</v>
      </c>
      <c r="E281" s="77" t="inlineStr">
        <is>
          <t>A hold item that promotes Spd gain, but reduces Speed.</t>
        </is>
      </c>
      <c r="F281" s="7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80" t="inlineStr">
        <is>
          <t>Charcoal</t>
        </is>
      </c>
      <c r="B283" s="30" t="inlineStr">
        <is>
          <t>Items</t>
        </is>
      </c>
      <c r="C283" s="30" t="n">
        <v>3000</v>
      </c>
      <c r="D283" s="30" t="n">
        <v>30</v>
      </c>
      <c r="E283" s="77" t="inlineStr">
        <is>
          <t>A hold item that raises the power of Fire-type moves.</t>
        </is>
      </c>
      <c r="F283" s="7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80" t="inlineStr">
        <is>
          <t>Magnet</t>
        </is>
      </c>
      <c r="B285" s="30" t="inlineStr">
        <is>
          <t>Items</t>
        </is>
      </c>
      <c r="C285" s="30" t="n">
        <v>3000</v>
      </c>
      <c r="D285" s="30" t="n">
        <v>30</v>
      </c>
      <c r="E285" s="77" t="inlineStr">
        <is>
          <t>A hold item that boosts Electric- type moves.</t>
        </is>
      </c>
      <c r="F285" s="77" t="n"/>
    </row>
    <row r="286">
      <c r="A286" s="7" t="inlineStr">
        <is>
          <t>Miracle Seed</t>
        </is>
      </c>
      <c r="B286" s="6" t="inlineStr">
        <is>
          <t>Items</t>
        </is>
      </c>
      <c r="C286" s="6" t="n">
        <v>3000</v>
      </c>
      <c r="D286" s="6" t="n">
        <v>30</v>
      </c>
      <c r="E286" s="32" t="n"/>
      <c r="F286" s="32" t="inlineStr">
        <is>
          <t>Trainer Grove (Split 1, NPC gift (Picnicker Maisie, after battle))</t>
        </is>
      </c>
    </row>
    <row r="287">
      <c r="A287" s="80" t="inlineStr">
        <is>
          <t>Never-Melt Ice</t>
        </is>
      </c>
      <c r="B287" s="30" t="inlineStr">
        <is>
          <t>Items</t>
        </is>
      </c>
      <c r="C287" s="30" t="n">
        <v>3000</v>
      </c>
      <c r="D287" s="30" t="n">
        <v>30</v>
      </c>
      <c r="E287" s="77" t="inlineStr">
        <is>
          <t>A hold item that raises the power of Ice-type moves.</t>
        </is>
      </c>
      <c r="F287" s="7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80" t="inlineStr">
        <is>
          <t>Poison Barb</t>
        </is>
      </c>
      <c r="B289" s="30" t="inlineStr">
        <is>
          <t>Items</t>
        </is>
      </c>
      <c r="C289" s="30" t="n">
        <v>3000</v>
      </c>
      <c r="D289" s="30" t="n">
        <v>70</v>
      </c>
      <c r="E289" s="77" t="inlineStr">
        <is>
          <t>A hold item that raises the power of Poison-type moves.</t>
        </is>
      </c>
      <c r="F289" s="7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80" t="inlineStr">
        <is>
          <t>Sharp Beak</t>
        </is>
      </c>
      <c r="B291" s="30" t="inlineStr">
        <is>
          <t>Items</t>
        </is>
      </c>
      <c r="C291" s="30" t="n">
        <v>3000</v>
      </c>
      <c r="D291" s="30" t="n">
        <v>50</v>
      </c>
      <c r="E291" s="77" t="inlineStr">
        <is>
          <t>A hold item that raises the power of Flying-type moves.</t>
        </is>
      </c>
      <c r="F291" s="77" t="n"/>
    </row>
    <row r="292">
      <c r="A292" s="7" t="inlineStr">
        <is>
          <t>Twisted Spoon</t>
        </is>
      </c>
      <c r="B292" s="6" t="inlineStr">
        <is>
          <t>Items</t>
        </is>
      </c>
      <c r="C292" s="6" t="n">
        <v>3000</v>
      </c>
      <c r="D292" s="6" t="n">
        <v>30</v>
      </c>
      <c r="E292" s="32" t="n"/>
      <c r="F292" s="32" t="inlineStr">
        <is>
          <t>Hollowbrook (Split 3, Item Ball)</t>
        </is>
      </c>
    </row>
    <row r="293">
      <c r="A293" s="80" t="inlineStr">
        <is>
          <t>Silver Powder</t>
        </is>
      </c>
      <c r="B293" s="30" t="inlineStr">
        <is>
          <t>Items</t>
        </is>
      </c>
      <c r="C293" s="30" t="n">
        <v>3000</v>
      </c>
      <c r="D293" s="30" t="n">
        <v>10</v>
      </c>
      <c r="E293" s="77" t="inlineStr">
        <is>
          <t>A hold item that raises the power of Bug-type moves.</t>
        </is>
      </c>
      <c r="F293" s="77" t="inlineStr">
        <is>
          <t>Petalburg Woods (Split 2, Hidden)</t>
        </is>
      </c>
    </row>
    <row r="294">
      <c r="A294" s="7" t="inlineStr">
        <is>
          <t>Hard Stone</t>
        </is>
      </c>
      <c r="B294" s="6" t="inlineStr">
        <is>
          <t>Items</t>
        </is>
      </c>
      <c r="C294" s="6" t="n">
        <v>3000</v>
      </c>
      <c r="D294" s="6" t="n">
        <v>100</v>
      </c>
      <c r="E294" s="32" t="n"/>
      <c r="F294" s="32" t="n"/>
    </row>
    <row r="295">
      <c r="A295" s="80" t="inlineStr">
        <is>
          <t>Spell Tag</t>
        </is>
      </c>
      <c r="B295" s="30" t="inlineStr">
        <is>
          <t>Items</t>
        </is>
      </c>
      <c r="C295" s="30" t="n">
        <v>3000</v>
      </c>
      <c r="D295" s="30" t="n">
        <v>30</v>
      </c>
      <c r="E295" s="77" t="inlineStr">
        <is>
          <t>A hold item that raises the power of Ghost-type moves.</t>
        </is>
      </c>
      <c r="F295" s="7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80" t="inlineStr">
        <is>
          <t>Black Glasses</t>
        </is>
      </c>
      <c r="B297" s="30" t="inlineStr">
        <is>
          <t>Items</t>
        </is>
      </c>
      <c r="C297" s="30" t="n">
        <v>3000</v>
      </c>
      <c r="D297" s="30" t="n">
        <v>30</v>
      </c>
      <c r="E297" s="77" t="inlineStr">
        <is>
          <t>A hold item that raises the power of Dark-type moves.</t>
        </is>
      </c>
      <c r="F297" s="7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80" t="inlineStr">
        <is>
          <t>Choice Band</t>
        </is>
      </c>
      <c r="B299" s="30" t="inlineStr">
        <is>
          <t>Items</t>
        </is>
      </c>
      <c r="C299" s="30" t="n">
        <v>100000</v>
      </c>
      <c r="D299" s="30" t="n">
        <v>10</v>
      </c>
      <c r="E299" s="77" t="inlineStr">
        <is>
          <t>Boosts Attack, but allows the use of only one move.</t>
        </is>
      </c>
      <c r="F299" s="77" t="n"/>
    </row>
    <row r="300">
      <c r="A300" s="7" t="inlineStr">
        <is>
          <t>Choice Specs</t>
        </is>
      </c>
      <c r="B300" s="6" t="inlineStr">
        <is>
          <t>Items</t>
        </is>
      </c>
      <c r="C300" s="6" t="n">
        <v>100000</v>
      </c>
      <c r="D300" s="6" t="n">
        <v>10</v>
      </c>
      <c r="E300" s="32" t="inlineStr">
        <is>
          <t>Boosts Sp. Atk, but allows the use of only one move.</t>
        </is>
      </c>
      <c r="F300" s="32" t="n"/>
    </row>
    <row r="301">
      <c r="A301" s="80" t="inlineStr">
        <is>
          <t>Choice Scarf</t>
        </is>
      </c>
      <c r="B301" s="30" t="inlineStr">
        <is>
          <t>Items</t>
        </is>
      </c>
      <c r="C301" s="30" t="n">
        <v>100000</v>
      </c>
      <c r="D301" s="30" t="n">
        <v>10</v>
      </c>
      <c r="E301" s="77" t="inlineStr">
        <is>
          <t>Boosts Speed, but allows the use of only one move.</t>
        </is>
      </c>
      <c r="F301" s="77" t="n"/>
    </row>
    <row r="302">
      <c r="A302" s="7" t="inlineStr">
        <is>
          <t>Flame Orb</t>
        </is>
      </c>
      <c r="B302" s="6" t="inlineStr">
        <is>
          <t>Items</t>
        </is>
      </c>
      <c r="C302" s="6" t="n">
        <v>15000</v>
      </c>
      <c r="D302" s="6" t="n">
        <v>30</v>
      </c>
      <c r="E302" s="32" t="inlineStr">
        <is>
          <t>A bizarre orb that inflicts a burn on holder in battle.</t>
        </is>
      </c>
      <c r="F302" s="32" t="n"/>
    </row>
    <row r="303">
      <c r="A303" s="80" t="inlineStr">
        <is>
          <t>Toxic Orb</t>
        </is>
      </c>
      <c r="B303" s="30" t="inlineStr">
        <is>
          <t>Items</t>
        </is>
      </c>
      <c r="C303" s="30" t="n">
        <v>15000</v>
      </c>
      <c r="D303" s="30" t="n">
        <v>30</v>
      </c>
      <c r="E303" s="77" t="inlineStr">
        <is>
          <t>A bizarre orb that badly poisons the holder in battle.</t>
        </is>
      </c>
      <c r="F303" s="77" t="n"/>
    </row>
    <row r="304">
      <c r="A304" s="7" t="inlineStr">
        <is>
          <t>Damp Rock</t>
        </is>
      </c>
      <c r="B304" s="6" t="inlineStr">
        <is>
          <t>Items</t>
        </is>
      </c>
      <c r="C304" s="6" t="n">
        <v>8000</v>
      </c>
      <c r="D304" s="6" t="n">
        <v>60</v>
      </c>
      <c r="E304" s="32" t="inlineStr">
        <is>
          <t>Extends the length of Rain Dance if used by the holder.</t>
        </is>
      </c>
      <c r="F304" s="32" t="n"/>
    </row>
    <row r="305">
      <c r="A305" s="80" t="inlineStr">
        <is>
          <t>Heat Rock</t>
        </is>
      </c>
      <c r="B305" s="30" t="inlineStr">
        <is>
          <t>Items</t>
        </is>
      </c>
      <c r="C305" s="30" t="n">
        <v>8000</v>
      </c>
      <c r="D305" s="30" t="n">
        <v>60</v>
      </c>
      <c r="E305" s="77" t="inlineStr">
        <is>
          <t>Extends the length of Sunny Day if used by the holder.</t>
        </is>
      </c>
      <c r="F305" s="77" t="n"/>
    </row>
    <row r="306">
      <c r="A306" s="7" t="inlineStr">
        <is>
          <t>Smooth Rock</t>
        </is>
      </c>
      <c r="B306" s="6" t="inlineStr">
        <is>
          <t>Items</t>
        </is>
      </c>
      <c r="C306" s="6" t="n">
        <v>8000</v>
      </c>
      <c r="D306" s="6" t="n">
        <v>10</v>
      </c>
      <c r="E306" s="32" t="inlineStr">
        <is>
          <t>Extends the length of Sandstorm if used by the holder.</t>
        </is>
      </c>
      <c r="F306" s="32" t="n"/>
    </row>
    <row r="307">
      <c r="A307" s="80" t="inlineStr">
        <is>
          <t>Icy Rock</t>
        </is>
      </c>
      <c r="B307" s="30" t="inlineStr">
        <is>
          <t>Items</t>
        </is>
      </c>
      <c r="C307" s="30" t="n">
        <v>8000</v>
      </c>
      <c r="D307" s="30" t="n">
        <v>40</v>
      </c>
      <c r="E307" s="77" t="inlineStr">
        <is>
          <t>Extends the length of the move Hail used by the holder.</t>
        </is>
      </c>
      <c r="F307" s="77" t="n"/>
    </row>
    <row r="308">
      <c r="A308" s="7" t="inlineStr">
        <is>
          <t>Absorb Bulb</t>
        </is>
      </c>
      <c r="B308" s="6" t="inlineStr">
        <is>
          <t>Items</t>
        </is>
      </c>
      <c r="C308" s="6" t="n">
        <v>5000</v>
      </c>
      <c r="D308" s="6" t="n">
        <v>30</v>
      </c>
      <c r="E308" s="32" t="inlineStr">
        <is>
          <t>Raises Sp. Atk if the holder is hit by a Water-type move.</t>
        </is>
      </c>
      <c r="F308" s="32" t="n"/>
    </row>
    <row r="309">
      <c r="A309" s="80" t="inlineStr">
        <is>
          <t>Cell Battery</t>
        </is>
      </c>
      <c r="B309" s="30" t="inlineStr">
        <is>
          <t>Items</t>
        </is>
      </c>
      <c r="C309" s="30" t="n">
        <v>5000</v>
      </c>
      <c r="D309" s="30" t="n">
        <v>30</v>
      </c>
      <c r="E309" s="77" t="inlineStr">
        <is>
          <t>Raises Attack if the holder is hit by an Electric move.</t>
        </is>
      </c>
      <c r="F309" s="77" t="n"/>
    </row>
    <row r="310">
      <c r="A310" s="7" t="inlineStr">
        <is>
          <t>Luminous Moss</t>
        </is>
      </c>
      <c r="B310" s="6" t="inlineStr">
        <is>
          <t>Items</t>
        </is>
      </c>
      <c r="C310" s="6" t="n">
        <v>5000</v>
      </c>
      <c r="D310" s="6" t="n">
        <v>30</v>
      </c>
      <c r="E310" s="32" t="inlineStr">
        <is>
          <t>Raises Sp. Def if the holder is hit by a Water-type move.</t>
        </is>
      </c>
      <c r="F310" s="32" t="n"/>
    </row>
    <row r="311">
      <c r="A311" s="80" t="inlineStr">
        <is>
          <t>Snowball</t>
        </is>
      </c>
      <c r="B311" s="30" t="inlineStr">
        <is>
          <t>Items</t>
        </is>
      </c>
      <c r="C311" s="30" t="n">
        <v>5000</v>
      </c>
      <c r="D311" s="30" t="n">
        <v>30</v>
      </c>
      <c r="E311" s="77" t="inlineStr">
        <is>
          <t>Raises Atk if its holder is hit by an Ice-type move.</t>
        </is>
      </c>
      <c r="F311" s="77" t="n"/>
    </row>
    <row r="312">
      <c r="A312" s="7" t="inlineStr">
        <is>
          <t>Bright Powder</t>
        </is>
      </c>
      <c r="B312" s="6" t="inlineStr">
        <is>
          <t>Items</t>
        </is>
      </c>
      <c r="C312" s="6" t="n">
        <v>30000</v>
      </c>
      <c r="D312" s="6" t="n">
        <v>10</v>
      </c>
      <c r="E312" s="32" t="inlineStr">
        <is>
          <t>A hold item that casts a glare to reduce accuracy.</t>
        </is>
      </c>
      <c r="F312" s="32" t="n"/>
    </row>
    <row r="313">
      <c r="A313" s="80" t="inlineStr">
        <is>
          <t>White Herb</t>
        </is>
      </c>
      <c r="B313" s="30" t="inlineStr">
        <is>
          <t>Items</t>
        </is>
      </c>
      <c r="C313" s="30" t="n">
        <v>20000</v>
      </c>
      <c r="D313" s="30" t="n">
        <v>10</v>
      </c>
      <c r="E313" s="77" t="inlineStr">
        <is>
          <t>A hold item that restores any lowered stat.</t>
        </is>
      </c>
      <c r="F313" s="7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80" t="inlineStr">
        <is>
          <t>Soothe Bell</t>
        </is>
      </c>
      <c r="B315" s="30" t="inlineStr">
        <is>
          <t>Items</t>
        </is>
      </c>
      <c r="C315" s="30" t="n">
        <v>5000</v>
      </c>
      <c r="D315" s="30" t="n">
        <v>10</v>
      </c>
      <c r="E315" s="77" t="inlineStr">
        <is>
          <t>A hold item that calms spirits and fosters friendship.</t>
        </is>
      </c>
      <c r="F315" s="77" t="n"/>
    </row>
    <row r="316">
      <c r="A316" s="7" t="inlineStr">
        <is>
          <t>Mental Herb</t>
        </is>
      </c>
      <c r="B316" s="6" t="inlineStr">
        <is>
          <t>Items</t>
        </is>
      </c>
      <c r="C316" s="6" t="n">
        <v>10000</v>
      </c>
      <c r="D316" s="6" t="n">
        <v>10</v>
      </c>
      <c r="E316" s="32" t="inlineStr">
        <is>
          <t>Snaps Pokémon out of move-binding effects.</t>
        </is>
      </c>
      <c r="F316" s="32" t="n"/>
    </row>
    <row r="317">
      <c r="A317" s="80" t="inlineStr">
        <is>
          <t>King's Rock</t>
        </is>
      </c>
      <c r="B317" s="30" t="inlineStr">
        <is>
          <t>Items</t>
        </is>
      </c>
      <c r="C317" s="30" t="n">
        <v>10000</v>
      </c>
      <c r="D317" s="30" t="n">
        <v>30</v>
      </c>
      <c r="E317" s="77" t="n"/>
      <c r="F317" s="77" t="n"/>
    </row>
    <row r="318">
      <c r="A318" s="7" t="inlineStr">
        <is>
          <t>Amulet Coin</t>
        </is>
      </c>
      <c r="B318" s="6" t="inlineStr">
        <is>
          <t>Items</t>
        </is>
      </c>
      <c r="C318" s="6" t="n">
        <v>30000</v>
      </c>
      <c r="D318" s="6" t="n">
        <v>30</v>
      </c>
      <c r="E318" s="32" t="n"/>
      <c r="F318" s="32" t="n"/>
    </row>
    <row r="319">
      <c r="A319" s="80" t="inlineStr">
        <is>
          <t>Cleanse Tag</t>
        </is>
      </c>
      <c r="B319" s="30" t="inlineStr">
        <is>
          <t>Items</t>
        </is>
      </c>
      <c r="C319" s="30" t="n">
        <v>5000</v>
      </c>
      <c r="D319" s="30" t="n">
        <v>30</v>
      </c>
      <c r="E319" s="77" t="n"/>
      <c r="F319" s="77" t="n"/>
    </row>
    <row r="320">
      <c r="A320" s="7" t="inlineStr">
        <is>
          <t>Smoke Ball</t>
        </is>
      </c>
      <c r="B320" s="6" t="inlineStr">
        <is>
          <t>Items</t>
        </is>
      </c>
      <c r="C320" s="6" t="n">
        <v>15000</v>
      </c>
      <c r="D320" s="6" t="n">
        <v>30</v>
      </c>
      <c r="E320" s="32" t="inlineStr">
        <is>
          <t>A hold item that assures fleeing from wild Pokémon.</t>
        </is>
      </c>
      <c r="F320" s="32" t="n"/>
    </row>
    <row r="321">
      <c r="A321" s="80" t="inlineStr">
        <is>
          <t>Focus Band</t>
        </is>
      </c>
      <c r="B321" s="30" t="inlineStr">
        <is>
          <t>Items</t>
        </is>
      </c>
      <c r="C321" s="30" t="n">
        <v>10000</v>
      </c>
      <c r="D321" s="30" t="n">
        <v>10</v>
      </c>
      <c r="E321" s="77" t="inlineStr">
        <is>
          <t>A hold item that occasionally prevents fainting.</t>
        </is>
      </c>
      <c r="F321" s="7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80" t="inlineStr">
        <is>
          <t>Scope Lens</t>
        </is>
      </c>
      <c r="B323" s="30" t="inlineStr">
        <is>
          <t>Items</t>
        </is>
      </c>
      <c r="C323" s="30" t="n">
        <v>15000</v>
      </c>
      <c r="D323" s="30" t="n">
        <v>30</v>
      </c>
      <c r="E323" s="77" t="inlineStr">
        <is>
          <t>A hold item that improves the critical-hit rate.</t>
        </is>
      </c>
      <c r="F323" s="7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80" t="inlineStr">
        <is>
          <t>Shell Bell</t>
        </is>
      </c>
      <c r="B325" s="30" t="inlineStr">
        <is>
          <t>Items</t>
        </is>
      </c>
      <c r="C325" s="30" t="n">
        <v>20000</v>
      </c>
      <c r="D325" s="30" t="n">
        <v>30</v>
      </c>
      <c r="E325" s="77" t="inlineStr">
        <is>
          <t>A hold item that restores HP upon striking the foe.</t>
        </is>
      </c>
      <c r="F325" s="7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80" t="inlineStr">
        <is>
          <t>Muscle Band</t>
        </is>
      </c>
      <c r="B327" s="30" t="inlineStr">
        <is>
          <t>Items</t>
        </is>
      </c>
      <c r="C327" s="30" t="n">
        <v>8000</v>
      </c>
      <c r="D327" s="30" t="n">
        <v>10</v>
      </c>
      <c r="E327" s="77" t="inlineStr">
        <is>
          <t>A headband that boosts the power of physical moves.</t>
        </is>
      </c>
      <c r="F327" s="77" t="n"/>
    </row>
    <row r="328">
      <c r="A328" s="7" t="inlineStr">
        <is>
          <t>Wise Glasses</t>
        </is>
      </c>
      <c r="B328" s="6" t="inlineStr">
        <is>
          <t>Items</t>
        </is>
      </c>
      <c r="C328" s="6" t="n">
        <v>8000</v>
      </c>
      <c r="D328" s="6" t="n">
        <v>10</v>
      </c>
      <c r="E328" s="32" t="inlineStr">
        <is>
          <t>A pair of glasses that ups the power of special moves.</t>
        </is>
      </c>
      <c r="F328" s="32" t="n"/>
    </row>
    <row r="329">
      <c r="A329" s="80" t="inlineStr">
        <is>
          <t>Expert Belt</t>
        </is>
      </c>
      <c r="B329" s="30" t="inlineStr">
        <is>
          <t>Items</t>
        </is>
      </c>
      <c r="C329" s="30" t="n">
        <v>30000</v>
      </c>
      <c r="D329" s="30" t="n">
        <v>10</v>
      </c>
      <c r="E329" s="77" t="inlineStr">
        <is>
          <t>A belt that boosts the power of super effective moves.</t>
        </is>
      </c>
      <c r="F329" s="77" t="n"/>
    </row>
    <row r="330">
      <c r="A330" s="7" t="inlineStr">
        <is>
          <t>Light Clay</t>
        </is>
      </c>
      <c r="B330" s="6" t="inlineStr">
        <is>
          <t>Items</t>
        </is>
      </c>
      <c r="C330" s="6" t="n">
        <v>20000</v>
      </c>
      <c r="D330" s="6" t="n">
        <v>30</v>
      </c>
      <c r="E330" s="32" t="inlineStr">
        <is>
          <t>Extends the length of barrier moves used by the holder.</t>
        </is>
      </c>
      <c r="F330" s="32" t="n"/>
    </row>
    <row r="331">
      <c r="A331" s="80" t="inlineStr">
        <is>
          <t>Life Orb</t>
        </is>
      </c>
      <c r="B331" s="30" t="inlineStr">
        <is>
          <t>Items</t>
        </is>
      </c>
      <c r="C331" s="30" t="n">
        <v>50000</v>
      </c>
      <c r="D331" s="30" t="n">
        <v>30</v>
      </c>
      <c r="E331" s="77" t="inlineStr">
        <is>
          <t>Boosts move power but holder loses HP with each attack.</t>
        </is>
      </c>
      <c r="F331" s="77" t="n"/>
    </row>
    <row r="332">
      <c r="A332" s="7" t="inlineStr">
        <is>
          <t>Power Herb</t>
        </is>
      </c>
      <c r="B332" s="6" t="inlineStr">
        <is>
          <t>Items</t>
        </is>
      </c>
      <c r="C332" s="6" t="n">
        <v>30000</v>
      </c>
      <c r="D332" s="6" t="n">
        <v>10</v>
      </c>
      <c r="E332" s="32" t="inlineStr">
        <is>
          <t>Allows immediate use of a move that charges first.</t>
        </is>
      </c>
      <c r="F332" s="32" t="n"/>
    </row>
    <row r="333">
      <c r="A333" s="80" t="inlineStr">
        <is>
          <t>Focus Sash</t>
        </is>
      </c>
      <c r="B333" s="30" t="inlineStr">
        <is>
          <t>Items</t>
        </is>
      </c>
      <c r="C333" s="30" t="n">
        <v>50000</v>
      </c>
      <c r="D333" s="30" t="n">
        <v>10</v>
      </c>
      <c r="E333" s="77" t="inlineStr">
        <is>
          <t>If the holder has full HP, it endures KO hits with 1 HP.</t>
        </is>
      </c>
      <c r="F333" s="7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80" t="inlineStr">
        <is>
          <t>Metronome</t>
        </is>
      </c>
      <c r="B335" s="30" t="inlineStr">
        <is>
          <t>Items</t>
        </is>
      </c>
      <c r="C335" s="30" t="n">
        <v>15000</v>
      </c>
      <c r="D335" s="30" t="n">
        <v>30</v>
      </c>
      <c r="E335" s="77" t="inlineStr">
        <is>
          <t>A held item that boosts a move used consecutively.</t>
        </is>
      </c>
      <c r="F335" s="77" t="n"/>
    </row>
    <row r="336">
      <c r="A336" s="7" t="inlineStr">
        <is>
          <t>Iron Ball</t>
        </is>
      </c>
      <c r="B336" s="6" t="inlineStr">
        <is>
          <t>Items</t>
        </is>
      </c>
      <c r="C336" s="6" t="n">
        <v>20000</v>
      </c>
      <c r="D336" s="6" t="n">
        <v>130</v>
      </c>
      <c r="E336" s="32" t="inlineStr">
        <is>
          <t>Cuts Speed and becomes vulnerable to Ground moves.</t>
        </is>
      </c>
      <c r="F336" s="32" t="n"/>
    </row>
    <row r="337">
      <c r="A337" s="80" t="inlineStr">
        <is>
          <t>Lagging Tail</t>
        </is>
      </c>
      <c r="B337" s="30" t="inlineStr">
        <is>
          <t>Items</t>
        </is>
      </c>
      <c r="C337" s="30" t="n">
        <v>20000</v>
      </c>
      <c r="D337" s="30" t="n">
        <v>10</v>
      </c>
      <c r="E337" s="77" t="n"/>
      <c r="F337" s="7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80" t="inlineStr">
        <is>
          <t>Black Sludge</t>
        </is>
      </c>
      <c r="B339" s="30" t="inlineStr">
        <is>
          <t>Items</t>
        </is>
      </c>
      <c r="C339" s="30" t="n">
        <v>10000</v>
      </c>
      <c r="D339" s="30" t="n">
        <v>30</v>
      </c>
      <c r="E339" s="77" t="inlineStr">
        <is>
          <t>Restores HP for Poison-types. Damages all others.</t>
        </is>
      </c>
      <c r="F339" s="77" t="n"/>
    </row>
    <row r="340">
      <c r="A340" s="7" t="inlineStr">
        <is>
          <t>Grip Claw</t>
        </is>
      </c>
      <c r="B340" s="6" t="inlineStr">
        <is>
          <t>Items</t>
        </is>
      </c>
      <c r="C340" s="6" t="n">
        <v>10000</v>
      </c>
      <c r="D340" s="6" t="n">
        <v>90</v>
      </c>
      <c r="E340" s="32" t="inlineStr">
        <is>
          <t>A held item that extends binding moves like Wrap.</t>
        </is>
      </c>
      <c r="F340" s="32" t="n"/>
    </row>
    <row r="341">
      <c r="A341" s="80" t="inlineStr">
        <is>
          <t>Sticky Barb</t>
        </is>
      </c>
      <c r="B341" s="30" t="inlineStr">
        <is>
          <t>Items</t>
        </is>
      </c>
      <c r="C341" s="30" t="n">
        <v>10000</v>
      </c>
      <c r="D341" s="30" t="n">
        <v>80</v>
      </c>
      <c r="E341" s="77" t="inlineStr">
        <is>
          <t>Damages the holder each turn. May latch on to foes.</t>
        </is>
      </c>
      <c r="F341" s="77" t="n"/>
    </row>
    <row r="342">
      <c r="A342" s="7" t="inlineStr">
        <is>
          <t>Shed Shell</t>
        </is>
      </c>
      <c r="B342" s="6" t="inlineStr">
        <is>
          <t>Items</t>
        </is>
      </c>
      <c r="C342" s="6" t="n">
        <v>20000</v>
      </c>
      <c r="D342" s="6" t="n">
        <v>10</v>
      </c>
      <c r="E342" s="32" t="inlineStr">
        <is>
          <t>Allows the holder to switch out without fail.</t>
        </is>
      </c>
      <c r="F342" s="32" t="n"/>
    </row>
    <row r="343">
      <c r="A343" s="80" t="inlineStr">
        <is>
          <t>Big Root</t>
        </is>
      </c>
      <c r="B343" s="30" t="inlineStr">
        <is>
          <t>Items</t>
        </is>
      </c>
      <c r="C343" s="30" t="n">
        <v>10000</v>
      </c>
      <c r="D343" s="30" t="n">
        <v>10</v>
      </c>
      <c r="E343" s="77" t="inlineStr">
        <is>
          <t>A held item that ups the power of HP-stealing moves.</t>
        </is>
      </c>
      <c r="F343" s="7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80" t="inlineStr">
        <is>
          <t>Razor Fang</t>
        </is>
      </c>
      <c r="B345" s="30" t="inlineStr">
        <is>
          <t>Items</t>
        </is>
      </c>
      <c r="C345" s="30" t="n">
        <v>15000</v>
      </c>
      <c r="D345" s="30" t="n">
        <v>30</v>
      </c>
      <c r="E345" s="77" t="n"/>
      <c r="F345" s="77" t="n"/>
    </row>
    <row r="346">
      <c r="A346" s="7" t="inlineStr">
        <is>
          <t>Eviolite</t>
        </is>
      </c>
      <c r="B346" s="6" t="inlineStr">
        <is>
          <t>Items</t>
        </is>
      </c>
      <c r="C346" s="6" t="n">
        <v>50000</v>
      </c>
      <c r="D346" s="6" t="n">
        <v>40</v>
      </c>
      <c r="E346" s="32" t="inlineStr">
        <is>
          <t>Raises the Def and Sp. Def of Pokémon that can evolve.</t>
        </is>
      </c>
      <c r="F346" s="32" t="n"/>
    </row>
    <row r="347">
      <c r="A347" s="80" t="inlineStr">
        <is>
          <t>Float Stone</t>
        </is>
      </c>
      <c r="B347" s="30" t="inlineStr">
        <is>
          <t>Items</t>
        </is>
      </c>
      <c r="C347" s="30" t="n">
        <v>10000</v>
      </c>
      <c r="D347" s="30" t="n">
        <v>30</v>
      </c>
      <c r="E347" s="77" t="inlineStr">
        <is>
          <t>It's so light that when held, it halves a Pokémon's weight.</t>
        </is>
      </c>
      <c r="F347" s="77" t="n"/>
    </row>
    <row r="348">
      <c r="A348" s="7" t="inlineStr">
        <is>
          <t>Rocky Helmet</t>
        </is>
      </c>
      <c r="B348" s="6" t="inlineStr">
        <is>
          <t>Items</t>
        </is>
      </c>
      <c r="C348" s="6" t="n">
        <v>50000</v>
      </c>
      <c r="D348" s="6" t="n">
        <v>60</v>
      </c>
      <c r="E348" s="32" t="inlineStr">
        <is>
          <t>Hurts the foe if they touch its holder.</t>
        </is>
      </c>
      <c r="F348" s="32" t="n"/>
    </row>
    <row r="349">
      <c r="A349" s="80" t="inlineStr">
        <is>
          <t>Air Balloon</t>
        </is>
      </c>
      <c r="B349" s="30" t="inlineStr">
        <is>
          <t>Items</t>
        </is>
      </c>
      <c r="C349" s="30" t="n">
        <v>15000</v>
      </c>
      <c r="D349" s="30" t="n">
        <v>10</v>
      </c>
      <c r="E349" s="77" t="inlineStr">
        <is>
          <t>Makes the holder float but bursts if hit by an attack.</t>
        </is>
      </c>
      <c r="F349" s="77" t="n"/>
    </row>
    <row r="350">
      <c r="A350" s="7" t="inlineStr">
        <is>
          <t>Red Card</t>
        </is>
      </c>
      <c r="B350" s="6" t="inlineStr">
        <is>
          <t>Items</t>
        </is>
      </c>
      <c r="C350" s="6" t="n">
        <v>3000</v>
      </c>
      <c r="D350" s="6" t="n">
        <v>10</v>
      </c>
      <c r="E350" s="32" t="inlineStr">
        <is>
          <t>Switches out the foe if they hit the holder.</t>
        </is>
      </c>
      <c r="F350" s="32" t="n"/>
    </row>
    <row r="351">
      <c r="A351" s="80" t="inlineStr">
        <is>
          <t>Ring Target</t>
        </is>
      </c>
      <c r="B351" s="30" t="inlineStr">
        <is>
          <t>Items</t>
        </is>
      </c>
      <c r="C351" s="30" t="n">
        <v>10000</v>
      </c>
      <c r="D351" s="30" t="n">
        <v>10</v>
      </c>
      <c r="E351" s="77" t="inlineStr">
        <is>
          <t>Moves that usually have no effect will hit the holder.</t>
        </is>
      </c>
      <c r="F351" s="77" t="n"/>
    </row>
    <row r="352">
      <c r="A352" s="7" t="inlineStr">
        <is>
          <t>Binding Band</t>
        </is>
      </c>
      <c r="B352" s="6" t="inlineStr">
        <is>
          <t>Items</t>
        </is>
      </c>
      <c r="C352" s="6" t="n">
        <v>20000</v>
      </c>
      <c r="D352" s="6" t="n">
        <v>30</v>
      </c>
      <c r="E352" s="32" t="inlineStr">
        <is>
          <t>Increases the power of binding moves when held.</t>
        </is>
      </c>
      <c r="F352" s="32" t="n"/>
    </row>
    <row r="353">
      <c r="A353" s="80" t="inlineStr">
        <is>
          <t>Eject Button</t>
        </is>
      </c>
      <c r="B353" s="30" t="inlineStr">
        <is>
          <t>Items</t>
        </is>
      </c>
      <c r="C353" s="30" t="n">
        <v>30000</v>
      </c>
      <c r="D353" s="30" t="n">
        <v>30</v>
      </c>
      <c r="E353" s="77" t="inlineStr">
        <is>
          <t>Switches out the user if they're hit by the foe.</t>
        </is>
      </c>
      <c r="F353" s="77" t="n"/>
    </row>
    <row r="354">
      <c r="A354" s="7" t="inlineStr">
        <is>
          <t>Weakness Policy</t>
        </is>
      </c>
      <c r="B354" s="6" t="inlineStr">
        <is>
          <t>Items</t>
        </is>
      </c>
      <c r="C354" s="6" t="n">
        <v>50000</v>
      </c>
      <c r="D354" s="6" t="n">
        <v>80</v>
      </c>
      <c r="E354" s="32" t="inlineStr">
        <is>
          <t>If hit by a super- effective move, ups Atk and Sp. Atk.</t>
        </is>
      </c>
      <c r="F354" s="32" t="n"/>
    </row>
    <row r="355">
      <c r="A355" s="80" t="inlineStr">
        <is>
          <t>Assault Vest</t>
        </is>
      </c>
      <c r="B355" s="30" t="inlineStr">
        <is>
          <t>Items</t>
        </is>
      </c>
      <c r="C355" s="30" t="n">
        <v>50000</v>
      </c>
      <c r="D355" s="30" t="n">
        <v>80</v>
      </c>
      <c r="E355" s="77" t="inlineStr">
        <is>
          <t>Raises Sp. Def but prevents the use of status moves.</t>
        </is>
      </c>
      <c r="F355" s="77" t="n"/>
    </row>
    <row r="356">
      <c r="A356" s="7" t="inlineStr">
        <is>
          <t>Safety Goggles</t>
        </is>
      </c>
      <c r="B356" s="6" t="inlineStr">
        <is>
          <t>Items</t>
        </is>
      </c>
      <c r="C356" s="6" t="n">
        <v>20000</v>
      </c>
      <c r="D356" s="6" t="n">
        <v>80</v>
      </c>
      <c r="E356" s="32" t="inlineStr">
        <is>
          <t>Protect from weather damage and powder moves.</t>
        </is>
      </c>
      <c r="F356" s="32" t="n"/>
    </row>
    <row r="357">
      <c r="A357" s="80" t="inlineStr">
        <is>
          <t>Town Map</t>
        </is>
      </c>
      <c r="B357" s="30" t="inlineStr">
        <is>
          <t>Items</t>
        </is>
      </c>
      <c r="C357" s="30" t="inlineStr">
        <is>
          <t>-</t>
        </is>
      </c>
      <c r="D357" s="30" t="n">
        <v>120</v>
      </c>
      <c r="E357" s="77" t="inlineStr">
        <is>
          <t>Shows your location. Fling it or let it be eaten.</t>
        </is>
      </c>
      <c r="F357" s="77" t="n"/>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80" t="inlineStr">
        <is>
          <t>Great Ball</t>
        </is>
      </c>
      <c r="B359" s="30" t="inlineStr">
        <is>
          <t>Poké Balls</t>
        </is>
      </c>
      <c r="C359" s="30" t="n">
        <v>600</v>
      </c>
      <c r="D359" s="30" t="inlineStr">
        <is>
          <t>-</t>
        </is>
      </c>
      <c r="E359" s="77" t="inlineStr">
        <is>
          <t>A good Ball with a higher catch rate than a Poké Ball.</t>
        </is>
      </c>
      <c r="F359" s="7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80" t="inlineStr">
        <is>
          <t>Master Ball</t>
        </is>
      </c>
      <c r="B361" s="30" t="inlineStr">
        <is>
          <t>Poké Balls</t>
        </is>
      </c>
      <c r="C361" s="30" t="inlineStr">
        <is>
          <t>-</t>
        </is>
      </c>
      <c r="D361" s="30" t="inlineStr">
        <is>
          <t>-</t>
        </is>
      </c>
      <c r="E361" s="77" t="inlineStr">
        <is>
          <t>The best Ball that catches a Pokémon without fail.</t>
        </is>
      </c>
      <c r="F361" s="7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80" t="inlineStr">
        <is>
          <t>Heal Ball</t>
        </is>
      </c>
      <c r="B363" s="30" t="inlineStr">
        <is>
          <t>Poké Balls</t>
        </is>
      </c>
      <c r="C363" s="30" t="n">
        <v>300</v>
      </c>
      <c r="D363" s="30" t="inlineStr">
        <is>
          <t>-</t>
        </is>
      </c>
      <c r="E363" s="77" t="inlineStr">
        <is>
          <t>A remedial Ball that restores caught Pokémon.</t>
        </is>
      </c>
      <c r="F363" s="7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80" t="inlineStr">
        <is>
          <t>Nest Ball</t>
        </is>
      </c>
      <c r="B365" s="30" t="inlineStr">
        <is>
          <t>Poké Balls</t>
        </is>
      </c>
      <c r="C365" s="30" t="n">
        <v>1000</v>
      </c>
      <c r="D365" s="30" t="inlineStr">
        <is>
          <t>-</t>
        </is>
      </c>
      <c r="E365" s="77" t="inlineStr">
        <is>
          <t>A Ball that works better on weaker Pokémon.</t>
        </is>
      </c>
      <c r="F365" s="7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80" t="inlineStr">
        <is>
          <t>Dusk Ball</t>
        </is>
      </c>
      <c r="B367" s="30" t="inlineStr">
        <is>
          <t>Poké Balls</t>
        </is>
      </c>
      <c r="C367" s="30" t="n">
        <v>1000</v>
      </c>
      <c r="D367" s="30" t="inlineStr">
        <is>
          <t>-</t>
        </is>
      </c>
      <c r="E367" s="77" t="inlineStr">
        <is>
          <t>Works well if used in a dark place.</t>
        </is>
      </c>
      <c r="F367" s="7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80" t="inlineStr">
        <is>
          <t>Quick Ball</t>
        </is>
      </c>
      <c r="B369" s="30" t="inlineStr">
        <is>
          <t>Poké Balls</t>
        </is>
      </c>
      <c r="C369" s="30" t="n">
        <v>1000</v>
      </c>
      <c r="D369" s="30" t="inlineStr">
        <is>
          <t>-</t>
        </is>
      </c>
      <c r="E369" s="77" t="inlineStr">
        <is>
          <t>Works well if used on the first turn.</t>
        </is>
      </c>
      <c r="F369" s="7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80" t="inlineStr">
        <is>
          <t>Luxury Ball</t>
        </is>
      </c>
      <c r="B371" s="30" t="inlineStr">
        <is>
          <t>Poké Balls</t>
        </is>
      </c>
      <c r="C371" s="30" t="n">
        <v>3000</v>
      </c>
      <c r="D371" s="30" t="inlineStr">
        <is>
          <t>-</t>
        </is>
      </c>
      <c r="E371" s="77" t="inlineStr">
        <is>
          <t>A cozy Ball that makes Pokémon more friendly.</t>
        </is>
      </c>
      <c r="F371" s="7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80" t="inlineStr">
        <is>
          <t>Lure Ball</t>
        </is>
      </c>
      <c r="B373" s="30" t="inlineStr">
        <is>
          <t>Poké Balls</t>
        </is>
      </c>
      <c r="C373" s="30" t="inlineStr">
        <is>
          <t>-</t>
        </is>
      </c>
      <c r="D373" s="30" t="inlineStr">
        <is>
          <t>-</t>
        </is>
      </c>
      <c r="E373" s="77" t="inlineStr">
        <is>
          <t>A Ball that works well on fished up Pokémon.</t>
        </is>
      </c>
      <c r="F373" s="7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80" t="inlineStr">
        <is>
          <t>Friend Ball</t>
        </is>
      </c>
      <c r="B375" s="30" t="inlineStr">
        <is>
          <t>Poké Balls</t>
        </is>
      </c>
      <c r="C375" s="30" t="inlineStr">
        <is>
          <t>-</t>
        </is>
      </c>
      <c r="D375" s="30" t="inlineStr">
        <is>
          <t>-</t>
        </is>
      </c>
      <c r="E375" s="77" t="inlineStr">
        <is>
          <t>A Ball that makes a Pokémon friendly when caught.</t>
        </is>
      </c>
      <c r="F375" s="7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80" t="inlineStr">
        <is>
          <t>Fast Ball</t>
        </is>
      </c>
      <c r="B377" s="30" t="inlineStr">
        <is>
          <t>Poké Balls</t>
        </is>
      </c>
      <c r="C377" s="30" t="inlineStr">
        <is>
          <t>-</t>
        </is>
      </c>
      <c r="D377" s="30" t="inlineStr">
        <is>
          <t>-</t>
        </is>
      </c>
      <c r="E377" s="77" t="inlineStr">
        <is>
          <t>Works well on very fast Pokémon.</t>
        </is>
      </c>
      <c r="F377" s="77" t="n"/>
    </row>
    <row r="378">
      <c r="A378" s="7" t="inlineStr">
        <is>
          <t>Heavy Ball</t>
        </is>
      </c>
      <c r="B378" s="6" t="inlineStr">
        <is>
          <t>Poké Balls</t>
        </is>
      </c>
      <c r="C378" s="6" t="inlineStr">
        <is>
          <t>-</t>
        </is>
      </c>
      <c r="D378" s="6" t="inlineStr">
        <is>
          <t>-</t>
        </is>
      </c>
      <c r="E378" s="32" t="inlineStr">
        <is>
          <t>Works well on very heavy Pokémon.</t>
        </is>
      </c>
      <c r="F378" s="32" t="n"/>
    </row>
    <row r="379">
      <c r="A379" s="80" t="inlineStr">
        <is>
          <t>Dream Ball</t>
        </is>
      </c>
      <c r="B379" s="30" t="inlineStr">
        <is>
          <t>Poké Balls</t>
        </is>
      </c>
      <c r="C379" s="30" t="inlineStr">
        <is>
          <t>-</t>
        </is>
      </c>
      <c r="D379" s="30" t="inlineStr">
        <is>
          <t>-</t>
        </is>
      </c>
      <c r="E379" s="77" t="inlineStr">
        <is>
          <t>A Ball that works well on sleeping Pokémon.</t>
        </is>
      </c>
      <c r="F379" s="7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80" t="inlineStr">
        <is>
          <t>Sport Ball</t>
        </is>
      </c>
      <c r="B381" s="30" t="inlineStr">
        <is>
          <t>Poké Balls</t>
        </is>
      </c>
      <c r="C381" s="30" t="inlineStr">
        <is>
          <t>-</t>
        </is>
      </c>
      <c r="D381" s="30" t="inlineStr">
        <is>
          <t>-</t>
        </is>
      </c>
      <c r="E381" s="77" t="inlineStr">
        <is>
          <t>A special Ball used in the Bug- Catching Contest.</t>
        </is>
      </c>
      <c r="F381" s="77" t="n"/>
    </row>
    <row r="382">
      <c r="A382" s="7" t="inlineStr">
        <is>
          <t>Park Ball</t>
        </is>
      </c>
      <c r="B382" s="6" t="inlineStr">
        <is>
          <t>Poké Balls</t>
        </is>
      </c>
      <c r="C382" s="6" t="inlineStr">
        <is>
          <t>-</t>
        </is>
      </c>
      <c r="D382" s="6" t="inlineStr">
        <is>
          <t>-</t>
        </is>
      </c>
      <c r="E382" s="32" t="inlineStr">
        <is>
          <t>A special Ball for the Pal Park.</t>
        </is>
      </c>
      <c r="F382" s="32" t="n"/>
    </row>
    <row r="383">
      <c r="A383" s="80" t="inlineStr">
        <is>
          <t>Cherish Ball</t>
        </is>
      </c>
      <c r="B383" s="30" t="inlineStr">
        <is>
          <t>Poké Balls</t>
        </is>
      </c>
      <c r="C383" s="30" t="inlineStr">
        <is>
          <t>-</t>
        </is>
      </c>
      <c r="D383" s="30" t="inlineStr">
        <is>
          <t>-</t>
        </is>
      </c>
      <c r="E383" s="77" t="inlineStr">
        <is>
          <t>A rare Ball made in commemoration of some event.</t>
        </is>
      </c>
      <c r="F383" s="77" t="n"/>
    </row>
    <row r="384">
      <c r="A384" s="7" t="inlineStr">
        <is>
          <t>Cheri Berry</t>
        </is>
      </c>
      <c r="B384" s="6" t="inlineStr">
        <is>
          <t>Berries</t>
        </is>
      </c>
      <c r="C384" s="6" t="n">
        <v>80</v>
      </c>
      <c r="D384" s="6" t="n">
        <v>10</v>
      </c>
      <c r="E384" s="32" t="inlineStr">
        <is>
          <t>A hold item that heals paralysis in battle.</t>
        </is>
      </c>
      <c r="F384" s="32" t="n"/>
    </row>
    <row r="385">
      <c r="A385" s="80" t="inlineStr">
        <is>
          <t>Chesto Berry</t>
        </is>
      </c>
      <c r="B385" s="30" t="inlineStr">
        <is>
          <t>Berries</t>
        </is>
      </c>
      <c r="C385" s="30" t="n">
        <v>80</v>
      </c>
      <c r="D385" s="30" t="n">
        <v>10</v>
      </c>
      <c r="E385" s="77" t="inlineStr">
        <is>
          <t>A hold item that awakens Pokémon in battle.</t>
        </is>
      </c>
      <c r="F385" s="77" t="n"/>
    </row>
    <row r="386">
      <c r="A386" s="7" t="inlineStr">
        <is>
          <t>Pecha Berry</t>
        </is>
      </c>
      <c r="B386" s="6" t="inlineStr">
        <is>
          <t>Berries</t>
        </is>
      </c>
      <c r="C386" s="6" t="n">
        <v>80</v>
      </c>
      <c r="D386" s="6" t="n">
        <v>10</v>
      </c>
      <c r="E386" s="32" t="inlineStr">
        <is>
          <t>A hold item that heals poisoning in battle.</t>
        </is>
      </c>
      <c r="F386" s="32" t="n"/>
    </row>
    <row r="387">
      <c r="A387" s="80" t="inlineStr">
        <is>
          <t>Rawst Berry</t>
        </is>
      </c>
      <c r="B387" s="30" t="inlineStr">
        <is>
          <t>Berries</t>
        </is>
      </c>
      <c r="C387" s="30" t="n">
        <v>80</v>
      </c>
      <c r="D387" s="30" t="n">
        <v>10</v>
      </c>
      <c r="E387" s="77" t="inlineStr">
        <is>
          <t>A hold item that heals a burn in battle.</t>
        </is>
      </c>
      <c r="F387" s="77" t="n"/>
    </row>
    <row r="388">
      <c r="A388" s="7" t="inlineStr">
        <is>
          <t>Aspear Berry</t>
        </is>
      </c>
      <c r="B388" s="6" t="inlineStr">
        <is>
          <t>Berries</t>
        </is>
      </c>
      <c r="C388" s="6" t="n">
        <v>80</v>
      </c>
      <c r="D388" s="6" t="n">
        <v>10</v>
      </c>
      <c r="E388" s="32" t="inlineStr">
        <is>
          <t>A hold item that defrosts Pokémon in battle.</t>
        </is>
      </c>
      <c r="F388" s="32" t="n"/>
    </row>
    <row r="389">
      <c r="A389" s="80" t="inlineStr">
        <is>
          <t>Leppa Berry</t>
        </is>
      </c>
      <c r="B389" s="30" t="inlineStr">
        <is>
          <t>Berries</t>
        </is>
      </c>
      <c r="C389" s="30" t="n">
        <v>80</v>
      </c>
      <c r="D389" s="30" t="n">
        <v>10</v>
      </c>
      <c r="E389" s="77" t="inlineStr">
        <is>
          <t>A hold item that restores 10 PP in battle.</t>
        </is>
      </c>
      <c r="F389" s="77" t="n"/>
    </row>
    <row r="390">
      <c r="A390" s="7" t="inlineStr">
        <is>
          <t>Oran Berry</t>
        </is>
      </c>
      <c r="B390" s="6" t="inlineStr">
        <is>
          <t>Berries</t>
        </is>
      </c>
      <c r="C390" s="6" t="n">
        <v>80</v>
      </c>
      <c r="D390" s="6" t="n">
        <v>10</v>
      </c>
      <c r="E390" s="32" t="inlineStr">
        <is>
          <t>A hold item that restores 10 HP in battle.</t>
        </is>
      </c>
      <c r="F390" s="32" t="n"/>
    </row>
    <row r="391">
      <c r="A391" s="80" t="inlineStr">
        <is>
          <t>Persim Berry</t>
        </is>
      </c>
      <c r="B391" s="30" t="inlineStr">
        <is>
          <t>Berries</t>
        </is>
      </c>
      <c r="C391" s="30" t="n">
        <v>80</v>
      </c>
      <c r="D391" s="30" t="n">
        <v>10</v>
      </c>
      <c r="E391" s="77" t="inlineStr">
        <is>
          <t>A hold item that heals confusion in battle.</t>
        </is>
      </c>
      <c r="F391" s="77" t="n"/>
    </row>
    <row r="392">
      <c r="A392" s="7" t="inlineStr">
        <is>
          <t>Lum Berry</t>
        </is>
      </c>
      <c r="B392" s="6" t="inlineStr">
        <is>
          <t>Berries</t>
        </is>
      </c>
      <c r="C392" s="6" t="n">
        <v>80</v>
      </c>
      <c r="D392" s="6" t="n">
        <v>10</v>
      </c>
      <c r="E392" s="32" t="inlineStr">
        <is>
          <t>A hold item that heals any status problem in battle.</t>
        </is>
      </c>
      <c r="F392" s="32" t="n"/>
    </row>
    <row r="393">
      <c r="A393" s="80" t="inlineStr">
        <is>
          <t>Sitrus Berry</t>
        </is>
      </c>
      <c r="B393" s="30" t="inlineStr">
        <is>
          <t>Berries</t>
        </is>
      </c>
      <c r="C393" s="30" t="n">
        <v>80</v>
      </c>
      <c r="D393" s="30" t="n">
        <v>10</v>
      </c>
      <c r="E393" s="77" t="inlineStr">
        <is>
          <t>A hold item that restores the user's HP a little.</t>
        </is>
      </c>
      <c r="F393" s="77" t="n"/>
    </row>
    <row r="394">
      <c r="A394" s="7" t="inlineStr">
        <is>
          <t>Figy Berry</t>
        </is>
      </c>
      <c r="B394" s="6" t="inlineStr">
        <is>
          <t>Berries</t>
        </is>
      </c>
      <c r="C394" s="6" t="n">
        <v>80</v>
      </c>
      <c r="D394" s="6" t="n">
        <v>10</v>
      </c>
      <c r="E394" s="32" t="n"/>
      <c r="F394" s="32" t="n"/>
    </row>
    <row r="395">
      <c r="A395" s="80" t="inlineStr">
        <is>
          <t>Wiki Berry</t>
        </is>
      </c>
      <c r="B395" s="30" t="inlineStr">
        <is>
          <t>Berries</t>
        </is>
      </c>
      <c r="C395" s="30" t="n">
        <v>80</v>
      </c>
      <c r="D395" s="30" t="n">
        <v>10</v>
      </c>
      <c r="E395" s="77" t="n"/>
      <c r="F395" s="77" t="n"/>
    </row>
    <row r="396">
      <c r="A396" s="7" t="inlineStr">
        <is>
          <t>Mago Berry</t>
        </is>
      </c>
      <c r="B396" s="6" t="inlineStr">
        <is>
          <t>Berries</t>
        </is>
      </c>
      <c r="C396" s="6" t="n">
        <v>80</v>
      </c>
      <c r="D396" s="6" t="n">
        <v>10</v>
      </c>
      <c r="E396" s="32" t="n"/>
      <c r="F396" s="32" t="n"/>
    </row>
    <row r="397">
      <c r="A397" s="80" t="inlineStr">
        <is>
          <t>Aguav Berry</t>
        </is>
      </c>
      <c r="B397" s="30" t="inlineStr">
        <is>
          <t>Berries</t>
        </is>
      </c>
      <c r="C397" s="30" t="n">
        <v>80</v>
      </c>
      <c r="D397" s="30" t="n">
        <v>10</v>
      </c>
      <c r="E397" s="77" t="n"/>
      <c r="F397" s="77" t="n"/>
    </row>
    <row r="398">
      <c r="A398" s="7" t="inlineStr">
        <is>
          <t>Iapapa Berry</t>
        </is>
      </c>
      <c r="B398" s="6" t="inlineStr">
        <is>
          <t>Berries</t>
        </is>
      </c>
      <c r="C398" s="6" t="n">
        <v>80</v>
      </c>
      <c r="D398" s="6" t="n">
        <v>10</v>
      </c>
      <c r="E398" s="32" t="n"/>
      <c r="F398" s="32" t="n"/>
    </row>
    <row r="399">
      <c r="A399" s="80" t="inlineStr">
        <is>
          <t>Razz Berry</t>
        </is>
      </c>
      <c r="B399" s="30" t="inlineStr">
        <is>
          <t>Berries</t>
        </is>
      </c>
      <c r="C399" s="30" t="n">
        <v>80</v>
      </c>
      <c r="D399" s="30" t="n">
        <v>10</v>
      </c>
      <c r="E399" s="77" t="inlineStr">
        <is>
          <t>{POKEBLOCK} ingredient. Plant in loamy soil to grow Razz.</t>
        </is>
      </c>
      <c r="F399" s="77" t="n"/>
    </row>
    <row r="400">
      <c r="A400" s="7" t="inlineStr">
        <is>
          <t>Bluk Berry</t>
        </is>
      </c>
      <c r="B400" s="6" t="inlineStr">
        <is>
          <t>Berries</t>
        </is>
      </c>
      <c r="C400" s="6" t="n">
        <v>80</v>
      </c>
      <c r="D400" s="6" t="n">
        <v>10</v>
      </c>
      <c r="E400" s="32" t="inlineStr">
        <is>
          <t>{POKEBLOCK} ingredient. Plant in loamy soil to grow Bluk.</t>
        </is>
      </c>
      <c r="F400" s="32" t="n"/>
    </row>
    <row r="401">
      <c r="A401" s="80" t="inlineStr">
        <is>
          <t>Nanab Berry</t>
        </is>
      </c>
      <c r="B401" s="30" t="inlineStr">
        <is>
          <t>Berries</t>
        </is>
      </c>
      <c r="C401" s="30" t="n">
        <v>80</v>
      </c>
      <c r="D401" s="30" t="n">
        <v>10</v>
      </c>
      <c r="E401" s="77" t="inlineStr">
        <is>
          <t>{POKEBLOCK} ingredient. Plant in loamy soil to grow Nanab.</t>
        </is>
      </c>
      <c r="F401" s="77" t="n"/>
    </row>
    <row r="402">
      <c r="A402" s="7" t="inlineStr">
        <is>
          <t>Wepear Berry</t>
        </is>
      </c>
      <c r="B402" s="6" t="inlineStr">
        <is>
          <t>Berries</t>
        </is>
      </c>
      <c r="C402" s="6" t="n">
        <v>80</v>
      </c>
      <c r="D402" s="6" t="n">
        <v>10</v>
      </c>
      <c r="E402" s="32" t="inlineStr">
        <is>
          <t>{POKEBLOCK} ingredient. Plant in loamy soil to grow Wepear.</t>
        </is>
      </c>
      <c r="F402" s="32" t="n"/>
    </row>
    <row r="403">
      <c r="A403" s="80" t="inlineStr">
        <is>
          <t>Pinap Berry</t>
        </is>
      </c>
      <c r="B403" s="30" t="inlineStr">
        <is>
          <t>Berries</t>
        </is>
      </c>
      <c r="C403" s="30" t="n">
        <v>80</v>
      </c>
      <c r="D403" s="30" t="n">
        <v>10</v>
      </c>
      <c r="E403" s="77" t="inlineStr">
        <is>
          <t>{POKEBLOCK} ingredient. Plant in loamy soil to grow Pinap.</t>
        </is>
      </c>
      <c r="F403" s="77" t="n"/>
    </row>
    <row r="404">
      <c r="A404" s="7" t="inlineStr">
        <is>
          <t>Pomeg Berry</t>
        </is>
      </c>
      <c r="B404" s="6" t="inlineStr">
        <is>
          <t>Berries</t>
        </is>
      </c>
      <c r="C404" s="6" t="n">
        <v>80</v>
      </c>
      <c r="D404" s="6" t="n">
        <v>10</v>
      </c>
      <c r="E404" s="32" t="inlineStr">
        <is>
          <t>Makes a Pokémon friendly but lowers base HP.</t>
        </is>
      </c>
      <c r="F404" s="32" t="n"/>
    </row>
    <row r="405">
      <c r="A405" s="80" t="inlineStr">
        <is>
          <t>Kelpsy Berry</t>
        </is>
      </c>
      <c r="B405" s="30" t="inlineStr">
        <is>
          <t>Berries</t>
        </is>
      </c>
      <c r="C405" s="30" t="n">
        <v>80</v>
      </c>
      <c r="D405" s="30" t="n">
        <v>10</v>
      </c>
      <c r="E405" s="77" t="inlineStr">
        <is>
          <t>Makes a Pokémon friendly but lowers base Attack.</t>
        </is>
      </c>
      <c r="F405" s="77" t="n"/>
    </row>
    <row r="406">
      <c r="A406" s="7" t="inlineStr">
        <is>
          <t>Qualot Berry</t>
        </is>
      </c>
      <c r="B406" s="6" t="inlineStr">
        <is>
          <t>Berries</t>
        </is>
      </c>
      <c r="C406" s="6" t="n">
        <v>80</v>
      </c>
      <c r="D406" s="6" t="n">
        <v>10</v>
      </c>
      <c r="E406" s="32" t="inlineStr">
        <is>
          <t>Makes a Pokémon friendly but lowers base Defense.</t>
        </is>
      </c>
      <c r="F406" s="32" t="n"/>
    </row>
    <row r="407">
      <c r="A407" s="80" t="inlineStr">
        <is>
          <t>Hondew Berry</t>
        </is>
      </c>
      <c r="B407" s="30" t="inlineStr">
        <is>
          <t>Berries</t>
        </is>
      </c>
      <c r="C407" s="30" t="n">
        <v>80</v>
      </c>
      <c r="D407" s="30" t="n">
        <v>10</v>
      </c>
      <c r="E407" s="77" t="inlineStr">
        <is>
          <t>Makes a Pokémon friendly but lowers base Sp. Atk.</t>
        </is>
      </c>
      <c r="F407" s="77" t="n"/>
    </row>
    <row r="408">
      <c r="A408" s="7" t="inlineStr">
        <is>
          <t>Grepa Berry</t>
        </is>
      </c>
      <c r="B408" s="6" t="inlineStr">
        <is>
          <t>Berries</t>
        </is>
      </c>
      <c r="C408" s="6" t="n">
        <v>80</v>
      </c>
      <c r="D408" s="6" t="n">
        <v>10</v>
      </c>
      <c r="E408" s="32" t="inlineStr">
        <is>
          <t>Makes a Pokémon friendly but lowers base Sp. Def.</t>
        </is>
      </c>
      <c r="F408" s="32" t="n"/>
    </row>
    <row r="409">
      <c r="A409" s="80" t="inlineStr">
        <is>
          <t>Tamato Berry</t>
        </is>
      </c>
      <c r="B409" s="30" t="inlineStr">
        <is>
          <t>Berries</t>
        </is>
      </c>
      <c r="C409" s="30" t="n">
        <v>80</v>
      </c>
      <c r="D409" s="30" t="n">
        <v>10</v>
      </c>
      <c r="E409" s="77" t="inlineStr">
        <is>
          <t>Makes a Pokémon friendly but lowers base Speed.</t>
        </is>
      </c>
      <c r="F409" s="77" t="n"/>
    </row>
    <row r="410">
      <c r="A410" s="7" t="inlineStr">
        <is>
          <t>Cornn Berry</t>
        </is>
      </c>
      <c r="B410" s="6" t="inlineStr">
        <is>
          <t>Berries</t>
        </is>
      </c>
      <c r="C410" s="6" t="n">
        <v>80</v>
      </c>
      <c r="D410" s="6" t="n">
        <v>10</v>
      </c>
      <c r="E410" s="32" t="inlineStr">
        <is>
          <t>{POKEBLOCK} ingredient. Plant in loamy soil to grow Cornn.</t>
        </is>
      </c>
      <c r="F410" s="32" t="n"/>
    </row>
    <row r="411">
      <c r="A411" s="80" t="inlineStr">
        <is>
          <t>Magost Berry</t>
        </is>
      </c>
      <c r="B411" s="30" t="inlineStr">
        <is>
          <t>Berries</t>
        </is>
      </c>
      <c r="C411" s="30" t="n">
        <v>80</v>
      </c>
      <c r="D411" s="30" t="n">
        <v>10</v>
      </c>
      <c r="E411" s="77" t="inlineStr">
        <is>
          <t>{POKEBLOCK} ingredient. Plant in loamy soil to grow Magost.</t>
        </is>
      </c>
      <c r="F411" s="77" t="n"/>
    </row>
    <row r="412">
      <c r="A412" s="7" t="inlineStr">
        <is>
          <t>Rabuta Berry</t>
        </is>
      </c>
      <c r="B412" s="6" t="inlineStr">
        <is>
          <t>Berries</t>
        </is>
      </c>
      <c r="C412" s="6" t="n">
        <v>80</v>
      </c>
      <c r="D412" s="6" t="n">
        <v>10</v>
      </c>
      <c r="E412" s="32" t="inlineStr">
        <is>
          <t>{POKEBLOCK} ingredient. Plant in loamy soil to grow Rabuta.</t>
        </is>
      </c>
      <c r="F412" s="32" t="n"/>
    </row>
    <row r="413">
      <c r="A413" s="80" t="inlineStr">
        <is>
          <t>Nomel Berry</t>
        </is>
      </c>
      <c r="B413" s="30" t="inlineStr">
        <is>
          <t>Berries</t>
        </is>
      </c>
      <c r="C413" s="30" t="n">
        <v>80</v>
      </c>
      <c r="D413" s="30" t="n">
        <v>10</v>
      </c>
      <c r="E413" s="77" t="inlineStr">
        <is>
          <t>{POKEBLOCK} ingredient. Plant in loamy soil to grow Nomel.</t>
        </is>
      </c>
      <c r="F413" s="77" t="n"/>
    </row>
    <row r="414">
      <c r="A414" s="7" t="inlineStr">
        <is>
          <t>Spelon Berry</t>
        </is>
      </c>
      <c r="B414" s="6" t="inlineStr">
        <is>
          <t>Berries</t>
        </is>
      </c>
      <c r="C414" s="6" t="n">
        <v>80</v>
      </c>
      <c r="D414" s="6" t="n">
        <v>10</v>
      </c>
      <c r="E414" s="32" t="inlineStr">
        <is>
          <t>{POKEBLOCK} ingredient. Plant in loamy soil to grow Spelon.</t>
        </is>
      </c>
      <c r="F414" s="32" t="n"/>
    </row>
    <row r="415">
      <c r="A415" s="80" t="inlineStr">
        <is>
          <t>Pamtre Berry</t>
        </is>
      </c>
      <c r="B415" s="30" t="inlineStr">
        <is>
          <t>Berries</t>
        </is>
      </c>
      <c r="C415" s="30" t="n">
        <v>80</v>
      </c>
      <c r="D415" s="30" t="n">
        <v>10</v>
      </c>
      <c r="E415" s="77" t="inlineStr">
        <is>
          <t>{POKEBLOCK} ingredient. Plant in loamy soil to grow Pamtre.</t>
        </is>
      </c>
      <c r="F415" s="77" t="n"/>
    </row>
    <row r="416">
      <c r="A416" s="7" t="inlineStr">
        <is>
          <t>Watmel Berry</t>
        </is>
      </c>
      <c r="B416" s="6" t="inlineStr">
        <is>
          <t>Berries</t>
        </is>
      </c>
      <c r="C416" s="6" t="n">
        <v>80</v>
      </c>
      <c r="D416" s="6" t="n">
        <v>10</v>
      </c>
      <c r="E416" s="32" t="inlineStr">
        <is>
          <t>{POKEBLOCK} ingredient. Plant in loamy soil to grow Watmel.</t>
        </is>
      </c>
      <c r="F416" s="32" t="n"/>
    </row>
    <row r="417">
      <c r="A417" s="80" t="inlineStr">
        <is>
          <t>Durin Berry</t>
        </is>
      </c>
      <c r="B417" s="30" t="inlineStr">
        <is>
          <t>Berries</t>
        </is>
      </c>
      <c r="C417" s="30" t="n">
        <v>80</v>
      </c>
      <c r="D417" s="30" t="n">
        <v>10</v>
      </c>
      <c r="E417" s="77" t="inlineStr">
        <is>
          <t>{POKEBLOCK} ingredient. Plant in loamy soil to grow Durin.</t>
        </is>
      </c>
      <c r="F417" s="77" t="n"/>
    </row>
    <row r="418">
      <c r="A418" s="7" t="inlineStr">
        <is>
          <t>Belue Berry</t>
        </is>
      </c>
      <c r="B418" s="6" t="inlineStr">
        <is>
          <t>Berries</t>
        </is>
      </c>
      <c r="C418" s="6" t="n">
        <v>80</v>
      </c>
      <c r="D418" s="6" t="n">
        <v>10</v>
      </c>
      <c r="E418" s="32" t="inlineStr">
        <is>
          <t>{POKEBLOCK} ingredient. Plant in loamy soil to grow Belue.</t>
        </is>
      </c>
      <c r="F418" s="32" t="n"/>
    </row>
    <row r="419">
      <c r="A419" s="80" t="inlineStr">
        <is>
          <t>Chilan Berry</t>
        </is>
      </c>
      <c r="B419" s="30" t="inlineStr">
        <is>
          <t>Berries</t>
        </is>
      </c>
      <c r="C419" s="30" t="n">
        <v>80</v>
      </c>
      <c r="D419" s="30" t="n">
        <v>10</v>
      </c>
      <c r="E419" s="77" t="inlineStr">
        <is>
          <t>A hold item that weakens a Normal move.</t>
        </is>
      </c>
      <c r="F419" s="7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80" t="inlineStr">
        <is>
          <t>Passho Berry</t>
        </is>
      </c>
      <c r="B421" s="30" t="inlineStr">
        <is>
          <t>Berries</t>
        </is>
      </c>
      <c r="C421" s="30" t="n">
        <v>80</v>
      </c>
      <c r="D421" s="30" t="n">
        <v>10</v>
      </c>
      <c r="E421" s="77" t="inlineStr">
        <is>
          <t>A hold item that weakens a Water move if weak to it.</t>
        </is>
      </c>
      <c r="F421" s="77" t="n"/>
    </row>
    <row r="422">
      <c r="A422" s="7" t="inlineStr">
        <is>
          <t>Wacan Berry</t>
        </is>
      </c>
      <c r="B422" s="6" t="inlineStr">
        <is>
          <t>Berries</t>
        </is>
      </c>
      <c r="C422" s="6" t="n">
        <v>80</v>
      </c>
      <c r="D422" s="6" t="n">
        <v>10</v>
      </c>
      <c r="E422" s="32" t="inlineStr">
        <is>
          <t>A hold item that weakens a Electric move if weak to it.</t>
        </is>
      </c>
      <c r="F422" s="32" t="n"/>
    </row>
    <row r="423">
      <c r="A423" s="80" t="inlineStr">
        <is>
          <t>Rindo Berry</t>
        </is>
      </c>
      <c r="B423" s="30" t="inlineStr">
        <is>
          <t>Berries</t>
        </is>
      </c>
      <c r="C423" s="30" t="n">
        <v>80</v>
      </c>
      <c r="D423" s="30" t="n">
        <v>10</v>
      </c>
      <c r="E423" s="77" t="inlineStr">
        <is>
          <t>A hold item that weakens a Grass move if weak to it.</t>
        </is>
      </c>
      <c r="F423" s="77" t="n"/>
    </row>
    <row r="424">
      <c r="A424" s="7" t="inlineStr">
        <is>
          <t>Yache Berry</t>
        </is>
      </c>
      <c r="B424" s="6" t="inlineStr">
        <is>
          <t>Berries</t>
        </is>
      </c>
      <c r="C424" s="6" t="n">
        <v>80</v>
      </c>
      <c r="D424" s="6" t="n">
        <v>10</v>
      </c>
      <c r="E424" s="32" t="inlineStr">
        <is>
          <t>A hold item that weakens a Ice move if weak to it.</t>
        </is>
      </c>
      <c r="F424" s="32" t="n"/>
    </row>
    <row r="425">
      <c r="A425" s="80" t="inlineStr">
        <is>
          <t>Chople Berry</t>
        </is>
      </c>
      <c r="B425" s="30" t="inlineStr">
        <is>
          <t>Berries</t>
        </is>
      </c>
      <c r="C425" s="30" t="n">
        <v>80</v>
      </c>
      <c r="D425" s="30" t="n">
        <v>10</v>
      </c>
      <c r="E425" s="77" t="inlineStr">
        <is>
          <t>A hold item that weakens a Fighting move if weak to it.</t>
        </is>
      </c>
      <c r="F425" s="7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80" t="inlineStr">
        <is>
          <t>Shuca Berry</t>
        </is>
      </c>
      <c r="B427" s="30" t="inlineStr">
        <is>
          <t>Berries</t>
        </is>
      </c>
      <c r="C427" s="30" t="n">
        <v>80</v>
      </c>
      <c r="D427" s="30" t="n">
        <v>10</v>
      </c>
      <c r="E427" s="77" t="inlineStr">
        <is>
          <t>A hold item that weakens a Ground move if weak to it.</t>
        </is>
      </c>
      <c r="F427" s="7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80" t="inlineStr">
        <is>
          <t>Payapa Berry</t>
        </is>
      </c>
      <c r="B429" s="30" t="inlineStr">
        <is>
          <t>Berries</t>
        </is>
      </c>
      <c r="C429" s="30" t="n">
        <v>80</v>
      </c>
      <c r="D429" s="30" t="n">
        <v>10</v>
      </c>
      <c r="E429" s="77" t="inlineStr">
        <is>
          <t>A hold item that weakens a Psychic move if weak to it.</t>
        </is>
      </c>
      <c r="F429" s="77" t="n"/>
    </row>
    <row r="430">
      <c r="A430" s="7" t="inlineStr">
        <is>
          <t>Tanga Berry</t>
        </is>
      </c>
      <c r="B430" s="6" t="inlineStr">
        <is>
          <t>Berries</t>
        </is>
      </c>
      <c r="C430" s="6" t="n">
        <v>80</v>
      </c>
      <c r="D430" s="6" t="n">
        <v>10</v>
      </c>
      <c r="E430" s="32" t="inlineStr">
        <is>
          <t>A hold item that weakens a Bug move if weak to it.</t>
        </is>
      </c>
      <c r="F430" s="32" t="n"/>
    </row>
    <row r="431">
      <c r="A431" s="80" t="inlineStr">
        <is>
          <t>Charti Berry</t>
        </is>
      </c>
      <c r="B431" s="30" t="inlineStr">
        <is>
          <t>Berries</t>
        </is>
      </c>
      <c r="C431" s="30" t="n">
        <v>80</v>
      </c>
      <c r="D431" s="30" t="n">
        <v>10</v>
      </c>
      <c r="E431" s="77" t="inlineStr">
        <is>
          <t>A hold item that weakens a Rock move if weak to it.</t>
        </is>
      </c>
      <c r="F431" s="77" t="n"/>
    </row>
    <row r="432">
      <c r="A432" s="7" t="inlineStr">
        <is>
          <t>Kasib Berry</t>
        </is>
      </c>
      <c r="B432" s="6" t="inlineStr">
        <is>
          <t>Berries</t>
        </is>
      </c>
      <c r="C432" s="6" t="n">
        <v>80</v>
      </c>
      <c r="D432" s="6" t="n">
        <v>10</v>
      </c>
      <c r="E432" s="32" t="inlineStr">
        <is>
          <t>A hold item that weakens a Ghost move if weak to it.</t>
        </is>
      </c>
      <c r="F432" s="32" t="n"/>
    </row>
    <row r="433">
      <c r="A433" s="80" t="inlineStr">
        <is>
          <t>Haban Berry</t>
        </is>
      </c>
      <c r="B433" s="30" t="inlineStr">
        <is>
          <t>Berries</t>
        </is>
      </c>
      <c r="C433" s="30" t="n">
        <v>80</v>
      </c>
      <c r="D433" s="30" t="n">
        <v>10</v>
      </c>
      <c r="E433" s="77" t="inlineStr">
        <is>
          <t>A hold item that weakens a Dragon move if weak to it.</t>
        </is>
      </c>
      <c r="F433" s="77" t="n"/>
    </row>
    <row r="434">
      <c r="A434" s="7" t="inlineStr">
        <is>
          <t>Colbur Berry</t>
        </is>
      </c>
      <c r="B434" s="6" t="inlineStr">
        <is>
          <t>Berries</t>
        </is>
      </c>
      <c r="C434" s="6" t="n">
        <v>80</v>
      </c>
      <c r="D434" s="6" t="n">
        <v>10</v>
      </c>
      <c r="E434" s="32" t="inlineStr">
        <is>
          <t>A hold item that weakens a Dark move if weak to it.</t>
        </is>
      </c>
      <c r="F434" s="32" t="n"/>
    </row>
    <row r="435">
      <c r="A435" s="80" t="inlineStr">
        <is>
          <t>Babiri Berry</t>
        </is>
      </c>
      <c r="B435" s="30" t="inlineStr">
        <is>
          <t>Berries</t>
        </is>
      </c>
      <c r="C435" s="30" t="n">
        <v>80</v>
      </c>
      <c r="D435" s="30" t="n">
        <v>10</v>
      </c>
      <c r="E435" s="77" t="inlineStr">
        <is>
          <t>A hold item that weakens a Steel move if weak to it.</t>
        </is>
      </c>
      <c r="F435" s="77" t="n"/>
    </row>
    <row r="436">
      <c r="A436" s="7" t="inlineStr">
        <is>
          <t>Roseli Berry</t>
        </is>
      </c>
      <c r="B436" s="6" t="inlineStr">
        <is>
          <t>Berries</t>
        </is>
      </c>
      <c r="C436" s="6" t="n">
        <v>80</v>
      </c>
      <c r="D436" s="6" t="n">
        <v>10</v>
      </c>
      <c r="E436" s="32" t="inlineStr">
        <is>
          <t>A hold item that weakens a Fairy move if weak to it.</t>
        </is>
      </c>
      <c r="F436" s="32" t="n"/>
    </row>
    <row r="437">
      <c r="A437" s="80" t="inlineStr">
        <is>
          <t>Liechi Berry</t>
        </is>
      </c>
      <c r="B437" s="30" t="inlineStr">
        <is>
          <t>Berries</t>
        </is>
      </c>
      <c r="C437" s="30" t="n">
        <v>80</v>
      </c>
      <c r="D437" s="30" t="n">
        <v>10</v>
      </c>
      <c r="E437" s="77" t="inlineStr">
        <is>
          <t>A hold item that raises Attack in a pinch.</t>
        </is>
      </c>
      <c r="F437" s="77" t="n"/>
    </row>
    <row r="438">
      <c r="A438" s="7" t="inlineStr">
        <is>
          <t>Ganlon Berry</t>
        </is>
      </c>
      <c r="B438" s="6" t="inlineStr">
        <is>
          <t>Berries</t>
        </is>
      </c>
      <c r="C438" s="6" t="n">
        <v>80</v>
      </c>
      <c r="D438" s="6" t="n">
        <v>10</v>
      </c>
      <c r="E438" s="32" t="inlineStr">
        <is>
          <t>Raises Defense by one stage when the holder enters.</t>
        </is>
      </c>
      <c r="F438" s="32" t="n"/>
    </row>
    <row r="439">
      <c r="A439" s="80" t="inlineStr">
        <is>
          <t>Salac Berry</t>
        </is>
      </c>
      <c r="B439" s="30" t="inlineStr">
        <is>
          <t>Berries</t>
        </is>
      </c>
      <c r="C439" s="30" t="n">
        <v>80</v>
      </c>
      <c r="D439" s="30" t="n">
        <v>10</v>
      </c>
      <c r="E439" s="77" t="inlineStr">
        <is>
          <t>A hold item that raises Speed in a pinch.</t>
        </is>
      </c>
      <c r="F439" s="77" t="n"/>
    </row>
    <row r="440">
      <c r="A440" s="7" t="inlineStr">
        <is>
          <t>Petaya Berry</t>
        </is>
      </c>
      <c r="B440" s="6" t="inlineStr">
        <is>
          <t>Berries</t>
        </is>
      </c>
      <c r="C440" s="6" t="n">
        <v>80</v>
      </c>
      <c r="D440" s="6" t="n">
        <v>10</v>
      </c>
      <c r="E440" s="32" t="inlineStr">
        <is>
          <t>A hold item that raises Sp. Atk in a pinch.</t>
        </is>
      </c>
      <c r="F440" s="32" t="n"/>
    </row>
    <row r="441">
      <c r="A441" s="80" t="inlineStr">
        <is>
          <t>Apicot Berry</t>
        </is>
      </c>
      <c r="B441" s="30" t="inlineStr">
        <is>
          <t>Berries</t>
        </is>
      </c>
      <c r="C441" s="30" t="n">
        <v>80</v>
      </c>
      <c r="D441" s="30" t="n">
        <v>10</v>
      </c>
      <c r="E441" s="77" t="inlineStr">
        <is>
          <t>Raises Sp. Def by one stage when the holder enters.</t>
        </is>
      </c>
      <c r="F441" s="77" t="n"/>
    </row>
    <row r="442">
      <c r="A442" s="7" t="inlineStr">
        <is>
          <t>Lansat Berry</t>
        </is>
      </c>
      <c r="B442" s="6" t="inlineStr">
        <is>
          <t>Berries</t>
        </is>
      </c>
      <c r="C442" s="6" t="n">
        <v>80</v>
      </c>
      <c r="D442" s="6" t="n">
        <v>10</v>
      </c>
      <c r="E442" s="32" t="inlineStr">
        <is>
          <t>A hold item that ups the critical- hit rate in a pinch.</t>
        </is>
      </c>
      <c r="F442" s="32" t="n"/>
    </row>
    <row r="443">
      <c r="A443" s="80" t="inlineStr">
        <is>
          <t>Starf Berry</t>
        </is>
      </c>
      <c r="B443" s="30" t="inlineStr">
        <is>
          <t>Berries</t>
        </is>
      </c>
      <c r="C443" s="30" t="n">
        <v>80</v>
      </c>
      <c r="D443" s="30" t="n">
        <v>10</v>
      </c>
      <c r="E443" s="77" t="inlineStr">
        <is>
          <t>A hold item that sharply boosts a stat in a pinch.</t>
        </is>
      </c>
      <c r="F443" s="77" t="n"/>
    </row>
    <row r="444">
      <c r="A444" s="7" t="inlineStr">
        <is>
          <t>Enigma Berry</t>
        </is>
      </c>
      <c r="B444" s="6" t="inlineStr">
        <is>
          <t>Berries</t>
        </is>
      </c>
      <c r="C444" s="6" t="n">
        <v>80</v>
      </c>
      <c r="D444" s="6" t="n">
        <v>10</v>
      </c>
      <c r="E444" s="32" t="inlineStr">
        <is>
          <t>A hold item that heals from super effective moves.</t>
        </is>
      </c>
      <c r="F444" s="32" t="n"/>
    </row>
    <row r="445">
      <c r="A445" s="80" t="inlineStr">
        <is>
          <t>Micle Berry</t>
        </is>
      </c>
      <c r="B445" s="30" t="inlineStr">
        <is>
          <t>Berries</t>
        </is>
      </c>
      <c r="C445" s="30" t="n">
        <v>80</v>
      </c>
      <c r="D445" s="30" t="n">
        <v>10</v>
      </c>
      <c r="E445" s="77" t="inlineStr">
        <is>
          <t>When held, it ups the Accuracy of a move in a pinch.</t>
        </is>
      </c>
      <c r="F445" s="77" t="n"/>
    </row>
    <row r="446">
      <c r="A446" s="7" t="inlineStr">
        <is>
          <t>Custap Berry</t>
        </is>
      </c>
      <c r="B446" s="6" t="inlineStr">
        <is>
          <t>Berries</t>
        </is>
      </c>
      <c r="C446" s="6" t="n">
        <v>80</v>
      </c>
      <c r="D446" s="6" t="n">
        <v>10</v>
      </c>
      <c r="E446" s="32" t="inlineStr">
        <is>
          <t>It allows a Pokémon in a pinch to move first just once.</t>
        </is>
      </c>
      <c r="F446" s="32" t="n"/>
    </row>
    <row r="447">
      <c r="A447" s="80" t="inlineStr">
        <is>
          <t>Jaboca Berry</t>
        </is>
      </c>
      <c r="B447" s="30" t="inlineStr">
        <is>
          <t>Berries</t>
        </is>
      </c>
      <c r="C447" s="30" t="n">
        <v>80</v>
      </c>
      <c r="D447" s="30" t="n">
        <v>10</v>
      </c>
      <c r="E447" s="77" t="inlineStr">
        <is>
          <t>If hit by a physical move, it will hurt the attacker a bit.</t>
        </is>
      </c>
      <c r="F447" s="77" t="n"/>
    </row>
    <row r="448">
      <c r="A448" s="7" t="inlineStr">
        <is>
          <t>Rowap Berry</t>
        </is>
      </c>
      <c r="B448" s="6" t="inlineStr">
        <is>
          <t>Berries</t>
        </is>
      </c>
      <c r="C448" s="6" t="n">
        <v>80</v>
      </c>
      <c r="D448" s="6" t="n">
        <v>10</v>
      </c>
      <c r="E448" s="32" t="inlineStr">
        <is>
          <t>If hit by a special move, it will hurt the attacker a bit.</t>
        </is>
      </c>
      <c r="F448" s="32" t="n"/>
    </row>
    <row r="449">
      <c r="A449" s="80" t="inlineStr">
        <is>
          <t>Kee Berry</t>
        </is>
      </c>
      <c r="B449" s="30" t="inlineStr">
        <is>
          <t>Berries</t>
        </is>
      </c>
      <c r="C449" s="30" t="n">
        <v>80</v>
      </c>
      <c r="D449" s="30" t="n">
        <v>10</v>
      </c>
      <c r="E449" s="77" t="inlineStr">
        <is>
          <t>If hit by a physical move, it raises the Defense a bit.</t>
        </is>
      </c>
      <c r="F449" s="77" t="n"/>
    </row>
    <row r="450">
      <c r="A450" s="7" t="inlineStr">
        <is>
          <t>Maranga Berry</t>
        </is>
      </c>
      <c r="B450" s="6" t="inlineStr">
        <is>
          <t>Berries</t>
        </is>
      </c>
      <c r="C450" s="6" t="n">
        <v>80</v>
      </c>
      <c r="D450" s="6" t="n">
        <v>10</v>
      </c>
      <c r="E450" s="32" t="inlineStr">
        <is>
          <t>If hit by a special move, it raises the Sp. Def. a bit.</t>
        </is>
      </c>
      <c r="F450" s="32" t="n"/>
    </row>
    <row r="451">
      <c r="A451" s="80" t="inlineStr">
        <is>
          <t>Enigma Berry</t>
        </is>
      </c>
      <c r="B451" s="30" t="inlineStr">
        <is>
          <t>Berries</t>
        </is>
      </c>
      <c r="C451" s="30" t="n">
        <v>80</v>
      </c>
      <c r="D451" s="30" t="n">
        <v>10</v>
      </c>
      <c r="E451" s="77" t="inlineStr">
        <is>
          <t>{POKEBLOCK} ingredient. Plant in loamy soil to grow a mystery.</t>
        </is>
      </c>
      <c r="F451" s="77" t="n"/>
    </row>
    <row r="452">
      <c r="A452" s="7" t="inlineStr">
        <is>
          <t>TM01</t>
        </is>
      </c>
      <c r="B452" s="6" t="inlineStr">
        <is>
          <t>TMs &amp; HMs</t>
        </is>
      </c>
      <c r="C452" s="6" t="n">
        <v>3000</v>
      </c>
      <c r="D452" s="6" t="inlineStr">
        <is>
          <t>-</t>
        </is>
      </c>
      <c r="E452" s="32" t="inlineStr">
        <is>
          <t>Powerful, but makes the user flinch if hit by the foe.</t>
        </is>
      </c>
      <c r="F452" s="32" t="n"/>
    </row>
    <row r="453">
      <c r="A453" s="80" t="inlineStr">
        <is>
          <t>TM02</t>
        </is>
      </c>
      <c r="B453" s="30" t="inlineStr">
        <is>
          <t>TMs &amp; HMs</t>
        </is>
      </c>
      <c r="C453" s="30" t="n">
        <v>3000</v>
      </c>
      <c r="D453" s="30" t="inlineStr">
        <is>
          <t>-</t>
        </is>
      </c>
      <c r="E453" s="77" t="inlineStr">
        <is>
          <t>Hooks and slashes the foe with long, sharp claws.</t>
        </is>
      </c>
      <c r="F453" s="77" t="n"/>
    </row>
    <row r="454">
      <c r="A454" s="7" t="inlineStr">
        <is>
          <t>TM03</t>
        </is>
      </c>
      <c r="B454" s="6" t="inlineStr">
        <is>
          <t>TMs &amp; HMs</t>
        </is>
      </c>
      <c r="C454" s="6" t="n">
        <v>3000</v>
      </c>
      <c r="D454" s="6" t="inlineStr">
        <is>
          <t>-</t>
        </is>
      </c>
      <c r="E454" s="32" t="inlineStr">
        <is>
          <t>Generates an ultrasonic wave that may confuse.</t>
        </is>
      </c>
      <c r="F454" s="32" t="n"/>
    </row>
    <row r="455">
      <c r="A455" s="80" t="inlineStr">
        <is>
          <t>TM04</t>
        </is>
      </c>
      <c r="B455" s="30" t="inlineStr">
        <is>
          <t>TMs &amp; HMs</t>
        </is>
      </c>
      <c r="C455" s="30" t="n">
        <v>3000</v>
      </c>
      <c r="D455" s="30" t="inlineStr">
        <is>
          <t>-</t>
        </is>
      </c>
      <c r="E455" s="77" t="inlineStr">
        <is>
          <t>Raises Sp. Atk and Sp. Def by focusing the mind.</t>
        </is>
      </c>
      <c r="F455" s="7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80" t="inlineStr">
        <is>
          <t>TM06</t>
        </is>
      </c>
      <c r="B457" s="30" t="inlineStr">
        <is>
          <t>TMs &amp; HMs</t>
        </is>
      </c>
      <c r="C457" s="30" t="n">
        <v>3000</v>
      </c>
      <c r="D457" s="30" t="inlineStr">
        <is>
          <t>-</t>
        </is>
      </c>
      <c r="E457" s="77" t="inlineStr">
        <is>
          <t>Poisons the foe with a toxin that gradually worsens.</t>
        </is>
      </c>
      <c r="F457" s="77" t="n"/>
    </row>
    <row r="458">
      <c r="A458" s="7" t="inlineStr">
        <is>
          <t>TM07</t>
        </is>
      </c>
      <c r="B458" s="6" t="inlineStr">
        <is>
          <t>TMs &amp; HMs</t>
        </is>
      </c>
      <c r="C458" s="6" t="n">
        <v>3000</v>
      </c>
      <c r="D458" s="6" t="inlineStr">
        <is>
          <t>-</t>
        </is>
      </c>
      <c r="E458" s="32" t="inlineStr">
        <is>
          <t>Creates a hailstorm that damages all types except Ice.</t>
        </is>
      </c>
      <c r="F458" s="32" t="n"/>
    </row>
    <row r="459">
      <c r="A459" s="80" t="inlineStr">
        <is>
          <t>TM08</t>
        </is>
      </c>
      <c r="B459" s="30" t="inlineStr">
        <is>
          <t>TMs &amp; HMs</t>
        </is>
      </c>
      <c r="C459" s="30" t="n">
        <v>3000</v>
      </c>
      <c r="D459" s="30" t="inlineStr">
        <is>
          <t>-</t>
        </is>
      </c>
      <c r="E459" s="77" t="inlineStr">
        <is>
          <t>Bulks up the body to boost both Attack &amp; Defense.</t>
        </is>
      </c>
      <c r="F459" s="77" t="n"/>
    </row>
    <row r="460">
      <c r="A460" s="7" t="inlineStr">
        <is>
          <t>TM09</t>
        </is>
      </c>
      <c r="B460" s="6" t="inlineStr">
        <is>
          <t>TMs &amp; HMs</t>
        </is>
      </c>
      <c r="C460" s="6" t="n">
        <v>3000</v>
      </c>
      <c r="D460" s="6" t="inlineStr">
        <is>
          <t>-</t>
        </is>
      </c>
      <c r="E460" s="32" t="inlineStr">
        <is>
          <t>Shoots 2 to 5 seeds in a row to strike the foe.</t>
        </is>
      </c>
      <c r="F460" s="32" t="n"/>
    </row>
    <row r="461">
      <c r="A461" s="80" t="inlineStr">
        <is>
          <t>TM10</t>
        </is>
      </c>
      <c r="B461" s="30" t="inlineStr">
        <is>
          <t>TMs &amp; HMs</t>
        </is>
      </c>
      <c r="C461" s="30" t="n">
        <v>3000</v>
      </c>
      <c r="D461" s="30" t="inlineStr">
        <is>
          <t>-</t>
        </is>
      </c>
      <c r="E461" s="77" t="inlineStr">
        <is>
          <t>The attack power varies among different Pokémon.</t>
        </is>
      </c>
      <c r="F461" s="77" t="n"/>
    </row>
    <row r="462">
      <c r="A462" s="7" t="inlineStr">
        <is>
          <t>TM11</t>
        </is>
      </c>
      <c r="B462" s="6" t="inlineStr">
        <is>
          <t>TMs &amp; HMs</t>
        </is>
      </c>
      <c r="C462" s="6" t="n">
        <v>2000</v>
      </c>
      <c r="D462" s="6" t="inlineStr">
        <is>
          <t>-</t>
        </is>
      </c>
      <c r="E462" s="32" t="inlineStr">
        <is>
          <t>Raises the power of Fire-type moves for 5 turns.</t>
        </is>
      </c>
      <c r="F462" s="32" t="n"/>
    </row>
    <row r="463">
      <c r="A463" s="80" t="inlineStr">
        <is>
          <t>TM12</t>
        </is>
      </c>
      <c r="B463" s="30" t="inlineStr">
        <is>
          <t>TMs &amp; HMs</t>
        </is>
      </c>
      <c r="C463" s="30" t="n">
        <v>3000</v>
      </c>
      <c r="D463" s="30" t="inlineStr">
        <is>
          <t>-</t>
        </is>
      </c>
      <c r="E463" s="77" t="inlineStr">
        <is>
          <t>Enrages the foe so it can only use attack moves.</t>
        </is>
      </c>
      <c r="F463" s="77" t="n"/>
    </row>
    <row r="464">
      <c r="A464" s="7" t="inlineStr">
        <is>
          <t>TM13</t>
        </is>
      </c>
      <c r="B464" s="6" t="inlineStr">
        <is>
          <t>TMs &amp; HMs</t>
        </is>
      </c>
      <c r="C464" s="6" t="n">
        <v>3000</v>
      </c>
      <c r="D464" s="6" t="inlineStr">
        <is>
          <t>-</t>
        </is>
      </c>
      <c r="E464" s="32" t="inlineStr">
        <is>
          <t>Fires an icy cold beam that may inflict frostbite.</t>
        </is>
      </c>
      <c r="F464" s="32" t="n"/>
    </row>
    <row r="465">
      <c r="A465" s="80" t="inlineStr">
        <is>
          <t>TM14</t>
        </is>
      </c>
      <c r="B465" s="30" t="inlineStr">
        <is>
          <t>TMs &amp; HMs</t>
        </is>
      </c>
      <c r="C465" s="30" t="n">
        <v>5500</v>
      </c>
      <c r="D465" s="30" t="inlineStr">
        <is>
          <t>-</t>
        </is>
      </c>
      <c r="E465" s="77" t="inlineStr">
        <is>
          <t>A snow-and-wind attack that may inflict frostbite.</t>
        </is>
      </c>
      <c r="F465" s="77" t="n"/>
    </row>
    <row r="466">
      <c r="A466" s="7" t="inlineStr">
        <is>
          <t>TM15</t>
        </is>
      </c>
      <c r="B466" s="6" t="inlineStr">
        <is>
          <t>TMs &amp; HMs</t>
        </is>
      </c>
      <c r="C466" s="6" t="n">
        <v>7500</v>
      </c>
      <c r="D466" s="6" t="inlineStr">
        <is>
          <t>-</t>
        </is>
      </c>
      <c r="E466" s="32" t="inlineStr">
        <is>
          <t>Powerful, but needs recharging the next turn.</t>
        </is>
      </c>
      <c r="F466" s="32" t="n"/>
    </row>
    <row r="467">
      <c r="A467" s="80" t="inlineStr">
        <is>
          <t>TM16</t>
        </is>
      </c>
      <c r="B467" s="30" t="inlineStr">
        <is>
          <t>TMs &amp; HMs</t>
        </is>
      </c>
      <c r="C467" s="30" t="n">
        <v>3000</v>
      </c>
      <c r="D467" s="30" t="inlineStr">
        <is>
          <t>-</t>
        </is>
      </c>
      <c r="E467" s="77" t="inlineStr">
        <is>
          <t>Creates a wall of light that lowers Sp. Atk damage.</t>
        </is>
      </c>
      <c r="F467" s="77" t="n"/>
    </row>
    <row r="468">
      <c r="A468" s="7" t="inlineStr">
        <is>
          <t>TM17</t>
        </is>
      </c>
      <c r="B468" s="6" t="inlineStr">
        <is>
          <t>TMs &amp; HMs</t>
        </is>
      </c>
      <c r="C468" s="6" t="n">
        <v>3000</v>
      </c>
      <c r="D468" s="6" t="inlineStr">
        <is>
          <t>-</t>
        </is>
      </c>
      <c r="E468" s="32" t="inlineStr">
        <is>
          <t>Negates all damage, but may fail if used in succession.</t>
        </is>
      </c>
      <c r="F468" s="32" t="n"/>
    </row>
    <row r="469">
      <c r="A469" s="80" t="inlineStr">
        <is>
          <t>TM18</t>
        </is>
      </c>
      <c r="B469" s="30" t="inlineStr">
        <is>
          <t>TMs &amp; HMs</t>
        </is>
      </c>
      <c r="C469" s="30" t="n">
        <v>2000</v>
      </c>
      <c r="D469" s="30" t="inlineStr">
        <is>
          <t>-</t>
        </is>
      </c>
      <c r="E469" s="77" t="inlineStr">
        <is>
          <t>Raises the power of Water-type moves for 5 turns.</t>
        </is>
      </c>
      <c r="F469" s="77" t="n"/>
    </row>
    <row r="470">
      <c r="A470" s="7" t="inlineStr">
        <is>
          <t>TM19</t>
        </is>
      </c>
      <c r="B470" s="6" t="inlineStr">
        <is>
          <t>TMs &amp; HMs</t>
        </is>
      </c>
      <c r="C470" s="6" t="n">
        <v>3000</v>
      </c>
      <c r="D470" s="6" t="inlineStr">
        <is>
          <t>-</t>
        </is>
      </c>
      <c r="E470" s="32" t="inlineStr">
        <is>
          <t>Recovers half the HP of the damage  this move inflicts.</t>
        </is>
      </c>
      <c r="F470" s="32" t="n"/>
    </row>
    <row r="471">
      <c r="A471" s="80" t="inlineStr">
        <is>
          <t>TM20</t>
        </is>
      </c>
      <c r="B471" s="30" t="inlineStr">
        <is>
          <t>TMs &amp; HMs</t>
        </is>
      </c>
      <c r="C471" s="30" t="n">
        <v>3000</v>
      </c>
      <c r="D471" s="30" t="inlineStr">
        <is>
          <t>-</t>
        </is>
      </c>
      <c r="E471" s="77" t="inlineStr">
        <is>
          <t>Prevents status abnormality with a mystical power.</t>
        </is>
      </c>
      <c r="F471" s="7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80" t="inlineStr">
        <is>
          <t>TM22</t>
        </is>
      </c>
      <c r="B473" s="30" t="inlineStr">
        <is>
          <t>TMs &amp; HMs</t>
        </is>
      </c>
      <c r="C473" s="30" t="n">
        <v>3000</v>
      </c>
      <c r="D473" s="30" t="inlineStr">
        <is>
          <t>-</t>
        </is>
      </c>
      <c r="E473" s="77" t="inlineStr">
        <is>
          <t>Absorbs sunlight in the 1st turn, then attacks next turn.</t>
        </is>
      </c>
      <c r="F473" s="77" t="n"/>
    </row>
    <row r="474">
      <c r="A474" s="7" t="inlineStr">
        <is>
          <t>TM23</t>
        </is>
      </c>
      <c r="B474" s="6" t="inlineStr">
        <is>
          <t>TMs &amp; HMs</t>
        </is>
      </c>
      <c r="C474" s="6" t="n">
        <v>3000</v>
      </c>
      <c r="D474" s="6" t="inlineStr">
        <is>
          <t>-</t>
        </is>
      </c>
      <c r="E474" s="32" t="inlineStr">
        <is>
          <t>Slams the foe with a hard tail. It may lower Defense.</t>
        </is>
      </c>
      <c r="F474" s="32" t="n"/>
    </row>
    <row r="475">
      <c r="A475" s="80" t="inlineStr">
        <is>
          <t>TM24</t>
        </is>
      </c>
      <c r="B475" s="30" t="inlineStr">
        <is>
          <t>TMs &amp; HMs</t>
        </is>
      </c>
      <c r="C475" s="30" t="n">
        <v>3000</v>
      </c>
      <c r="D475" s="30" t="inlineStr">
        <is>
          <t>-</t>
        </is>
      </c>
      <c r="E475" s="77" t="inlineStr">
        <is>
          <t>A powerful electric attack that may cause paralysis.</t>
        </is>
      </c>
      <c r="F475" s="77" t="n"/>
    </row>
    <row r="476">
      <c r="A476" s="7" t="inlineStr">
        <is>
          <t>TM25</t>
        </is>
      </c>
      <c r="B476" s="6" t="inlineStr">
        <is>
          <t>TMs &amp; HMs</t>
        </is>
      </c>
      <c r="C476" s="6" t="n">
        <v>5500</v>
      </c>
      <c r="D476" s="6" t="inlineStr">
        <is>
          <t>-</t>
        </is>
      </c>
      <c r="E476" s="32" t="inlineStr">
        <is>
          <t>Strikes the foe with a thunderbolt. It may paralyze.</t>
        </is>
      </c>
      <c r="F476" s="32" t="n"/>
    </row>
    <row r="477">
      <c r="A477" s="80" t="inlineStr">
        <is>
          <t>TM26</t>
        </is>
      </c>
      <c r="B477" s="30" t="inlineStr">
        <is>
          <t>TMs &amp; HMs</t>
        </is>
      </c>
      <c r="C477" s="30" t="n">
        <v>3000</v>
      </c>
      <c r="D477" s="30" t="inlineStr">
        <is>
          <t>-</t>
        </is>
      </c>
      <c r="E477" s="77" t="inlineStr">
        <is>
          <t>Causes a quake that has no effect on flying foes.</t>
        </is>
      </c>
      <c r="F477" s="7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80" t="inlineStr">
        <is>
          <t>TM28</t>
        </is>
      </c>
      <c r="B479" s="30" t="inlineStr">
        <is>
          <t>TMs &amp; HMs</t>
        </is>
      </c>
      <c r="C479" s="30" t="n">
        <v>2000</v>
      </c>
      <c r="D479" s="30" t="inlineStr">
        <is>
          <t>-</t>
        </is>
      </c>
      <c r="E479" s="77" t="inlineStr">
        <is>
          <t>Digs underground the 1st turn, then strikes next turn.</t>
        </is>
      </c>
      <c r="F479" s="77" t="n"/>
    </row>
    <row r="480">
      <c r="A480" s="7" t="inlineStr">
        <is>
          <t>TM29</t>
        </is>
      </c>
      <c r="B480" s="6" t="inlineStr">
        <is>
          <t>TMs &amp; HMs</t>
        </is>
      </c>
      <c r="C480" s="6" t="n">
        <v>2000</v>
      </c>
      <c r="D480" s="6" t="inlineStr">
        <is>
          <t>-</t>
        </is>
      </c>
      <c r="E480" s="32" t="inlineStr">
        <is>
          <t>A powerful psychic attack that may lower Sp. Def.</t>
        </is>
      </c>
      <c r="F480" s="32" t="n"/>
    </row>
    <row r="481">
      <c r="A481" s="80" t="inlineStr">
        <is>
          <t>TM30</t>
        </is>
      </c>
      <c r="B481" s="30" t="inlineStr">
        <is>
          <t>TMs &amp; HMs</t>
        </is>
      </c>
      <c r="C481" s="30" t="n">
        <v>3000</v>
      </c>
      <c r="D481" s="30" t="inlineStr">
        <is>
          <t>-</t>
        </is>
      </c>
      <c r="E481" s="77" t="inlineStr">
        <is>
          <t>Hurls a dark lump at the foe. It may lower Sp. Def.</t>
        </is>
      </c>
      <c r="F481" s="77" t="n"/>
    </row>
    <row r="482">
      <c r="A482" s="7" t="inlineStr">
        <is>
          <t>TM31</t>
        </is>
      </c>
      <c r="B482" s="6" t="inlineStr">
        <is>
          <t>TMs &amp; HMs</t>
        </is>
      </c>
      <c r="C482" s="6" t="n">
        <v>3000</v>
      </c>
      <c r="D482" s="6" t="inlineStr">
        <is>
          <t>-</t>
        </is>
      </c>
      <c r="E482" s="32" t="inlineStr">
        <is>
          <t>Destroys barriers like Light Screen and causes damage.</t>
        </is>
      </c>
      <c r="F482" s="32" t="n"/>
    </row>
    <row r="483">
      <c r="A483" s="80" t="inlineStr">
        <is>
          <t>TM32</t>
        </is>
      </c>
      <c r="B483" s="30" t="inlineStr">
        <is>
          <t>TMs &amp; HMs</t>
        </is>
      </c>
      <c r="C483" s="30" t="n">
        <v>2000</v>
      </c>
      <c r="D483" s="30" t="inlineStr">
        <is>
          <t>-</t>
        </is>
      </c>
      <c r="E483" s="77" t="inlineStr">
        <is>
          <t>Creates illusory copies to enhance elusiveness.</t>
        </is>
      </c>
      <c r="F483" s="77" t="n"/>
    </row>
    <row r="484">
      <c r="A484" s="7" t="inlineStr">
        <is>
          <t>TM33</t>
        </is>
      </c>
      <c r="B484" s="6" t="inlineStr">
        <is>
          <t>TMs &amp; HMs</t>
        </is>
      </c>
      <c r="C484" s="6" t="n">
        <v>3000</v>
      </c>
      <c r="D484" s="6" t="inlineStr">
        <is>
          <t>-</t>
        </is>
      </c>
      <c r="E484" s="32" t="inlineStr">
        <is>
          <t>Creates a wall of light that weakens physical attacks.</t>
        </is>
      </c>
      <c r="F484" s="32" t="n"/>
    </row>
    <row r="485">
      <c r="A485" s="80" t="inlineStr">
        <is>
          <t>TM34</t>
        </is>
      </c>
      <c r="B485" s="30" t="inlineStr">
        <is>
          <t>TMs &amp; HMs</t>
        </is>
      </c>
      <c r="C485" s="30" t="n">
        <v>3000</v>
      </c>
      <c r="D485" s="30" t="inlineStr">
        <is>
          <t>-</t>
        </is>
      </c>
      <c r="E485" s="77" t="inlineStr">
        <is>
          <t>Zaps the foe with a jolt of electricity that never misses.</t>
        </is>
      </c>
      <c r="F485" s="77" t="n"/>
    </row>
    <row r="486">
      <c r="A486" s="7" t="inlineStr">
        <is>
          <t>TM35</t>
        </is>
      </c>
      <c r="B486" s="6" t="inlineStr">
        <is>
          <t>TMs &amp; HMs</t>
        </is>
      </c>
      <c r="C486" s="6" t="n">
        <v>3000</v>
      </c>
      <c r="D486" s="6" t="inlineStr">
        <is>
          <t>-</t>
        </is>
      </c>
      <c r="E486" s="32" t="inlineStr">
        <is>
          <t>Looses a stream of fire that may burn the foe.</t>
        </is>
      </c>
      <c r="F486" s="32" t="n"/>
    </row>
    <row r="487">
      <c r="A487" s="80" t="inlineStr">
        <is>
          <t>TM36</t>
        </is>
      </c>
      <c r="B487" s="30" t="inlineStr">
        <is>
          <t>TMs &amp; HMs</t>
        </is>
      </c>
      <c r="C487" s="30" t="n">
        <v>1000</v>
      </c>
      <c r="D487" s="30" t="inlineStr">
        <is>
          <t>-</t>
        </is>
      </c>
      <c r="E487" s="77" t="inlineStr">
        <is>
          <t>Hurls sludge at the foe. It may poison the foe.</t>
        </is>
      </c>
      <c r="F487" s="7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80" t="inlineStr">
        <is>
          <t>TM38</t>
        </is>
      </c>
      <c r="B489" s="30" t="inlineStr">
        <is>
          <t>TMs &amp; HMs</t>
        </is>
      </c>
      <c r="C489" s="30" t="n">
        <v>5500</v>
      </c>
      <c r="D489" s="30" t="inlineStr">
        <is>
          <t>-</t>
        </is>
      </c>
      <c r="E489" s="77" t="inlineStr">
        <is>
          <t>A powerful fire attack that may burn the foe.</t>
        </is>
      </c>
      <c r="F489" s="77" t="n"/>
    </row>
    <row r="490">
      <c r="A490" s="7" t="inlineStr">
        <is>
          <t>TM39</t>
        </is>
      </c>
      <c r="B490" s="6" t="inlineStr">
        <is>
          <t>TMs &amp; HMs</t>
        </is>
      </c>
      <c r="C490" s="6" t="n">
        <v>3000</v>
      </c>
      <c r="D490" s="6" t="inlineStr">
        <is>
          <t>-</t>
        </is>
      </c>
      <c r="E490" s="32" t="inlineStr">
        <is>
          <t>Stops the foe from moving with rocks. May lower Speed.</t>
        </is>
      </c>
      <c r="F490" s="32" t="n"/>
    </row>
    <row r="491">
      <c r="A491" s="80" t="inlineStr">
        <is>
          <t>TM40</t>
        </is>
      </c>
      <c r="B491" s="30" t="inlineStr">
        <is>
          <t>TMs &amp; HMs</t>
        </is>
      </c>
      <c r="C491" s="30" t="n">
        <v>3000</v>
      </c>
      <c r="D491" s="30" t="inlineStr">
        <is>
          <t>-</t>
        </is>
      </c>
      <c r="E491" s="77" t="inlineStr">
        <is>
          <t>An extremely fast attack that can't be avoided.</t>
        </is>
      </c>
      <c r="F491" s="77" t="n"/>
    </row>
    <row r="492">
      <c r="A492" s="7" t="inlineStr">
        <is>
          <t>TM41</t>
        </is>
      </c>
      <c r="B492" s="6" t="inlineStr">
        <is>
          <t>TMs &amp; HMs</t>
        </is>
      </c>
      <c r="C492" s="6" t="n">
        <v>3000</v>
      </c>
      <c r="D492" s="6" t="inlineStr">
        <is>
          <t>-</t>
        </is>
      </c>
      <c r="E492" s="32" t="inlineStr">
        <is>
          <t>Prevents the foe from using the same move in a row.</t>
        </is>
      </c>
      <c r="F492" s="32" t="n"/>
    </row>
    <row r="493">
      <c r="A493" s="80" t="inlineStr">
        <is>
          <t>TM42</t>
        </is>
      </c>
      <c r="B493" s="30" t="inlineStr">
        <is>
          <t>TMs &amp; HMs</t>
        </is>
      </c>
      <c r="C493" s="30" t="n">
        <v>3000</v>
      </c>
      <c r="D493" s="30" t="inlineStr">
        <is>
          <t>-</t>
        </is>
      </c>
      <c r="E493" s="77" t="inlineStr">
        <is>
          <t>Raises Attack when poisoned, burned, or paralyzed.</t>
        </is>
      </c>
      <c r="F493" s="77" t="n"/>
    </row>
    <row r="494">
      <c r="A494" s="7" t="inlineStr">
        <is>
          <t>TM43</t>
        </is>
      </c>
      <c r="B494" s="6" t="inlineStr">
        <is>
          <t>TMs &amp; HMs</t>
        </is>
      </c>
      <c r="C494" s="6" t="n">
        <v>3000</v>
      </c>
      <c r="D494" s="6" t="inlineStr">
        <is>
          <t>-</t>
        </is>
      </c>
      <c r="E494" s="32" t="inlineStr">
        <is>
          <t>Adds an effect to attack depending on the location.</t>
        </is>
      </c>
      <c r="F494" s="32" t="n"/>
    </row>
    <row r="495">
      <c r="A495" s="80" t="inlineStr">
        <is>
          <t>TM44</t>
        </is>
      </c>
      <c r="B495" s="30" t="inlineStr">
        <is>
          <t>TMs &amp; HMs</t>
        </is>
      </c>
      <c r="C495" s="30" t="n">
        <v>3000</v>
      </c>
      <c r="D495" s="30" t="inlineStr">
        <is>
          <t>-</t>
        </is>
      </c>
      <c r="E495" s="77" t="inlineStr">
        <is>
          <t>The user sleeps for 2 turns to restore health and status.</t>
        </is>
      </c>
      <c r="F495" s="77" t="n"/>
    </row>
    <row r="496">
      <c r="A496" s="7" t="inlineStr">
        <is>
          <t>TM45</t>
        </is>
      </c>
      <c r="B496" s="6" t="inlineStr">
        <is>
          <t>TMs &amp; HMs</t>
        </is>
      </c>
      <c r="C496" s="6" t="n">
        <v>3000</v>
      </c>
      <c r="D496" s="6" t="inlineStr">
        <is>
          <t>-</t>
        </is>
      </c>
      <c r="E496" s="32" t="inlineStr">
        <is>
          <t>Makes it tough to attack a foe of the opposite gender.</t>
        </is>
      </c>
      <c r="F496" s="32" t="n"/>
    </row>
    <row r="497">
      <c r="A497" s="80" t="inlineStr">
        <is>
          <t>TM46</t>
        </is>
      </c>
      <c r="B497" s="30" t="inlineStr">
        <is>
          <t>TMs &amp; HMs</t>
        </is>
      </c>
      <c r="C497" s="30" t="n">
        <v>3000</v>
      </c>
      <c r="D497" s="30" t="inlineStr">
        <is>
          <t>-</t>
        </is>
      </c>
      <c r="E497" s="77" t="inlineStr">
        <is>
          <t>While attacking, it may steal the foe's held item.</t>
        </is>
      </c>
      <c r="F497" s="77" t="n"/>
    </row>
    <row r="498">
      <c r="A498" s="7" t="inlineStr">
        <is>
          <t>TM47</t>
        </is>
      </c>
      <c r="B498" s="6" t="inlineStr">
        <is>
          <t>TMs &amp; HMs</t>
        </is>
      </c>
      <c r="C498" s="6" t="n">
        <v>3000</v>
      </c>
      <c r="D498" s="6" t="inlineStr">
        <is>
          <t>-</t>
        </is>
      </c>
      <c r="E498" s="32" t="inlineStr">
        <is>
          <t>Spreads hard- edged wings and slams into the foe.</t>
        </is>
      </c>
      <c r="F498" s="32" t="n"/>
    </row>
    <row r="499">
      <c r="A499" s="80" t="inlineStr">
        <is>
          <t>TM48</t>
        </is>
      </c>
      <c r="B499" s="30" t="inlineStr">
        <is>
          <t>TMs &amp; HMs</t>
        </is>
      </c>
      <c r="C499" s="30" t="n">
        <v>3000</v>
      </c>
      <c r="D499" s="30" t="inlineStr">
        <is>
          <t>-</t>
        </is>
      </c>
      <c r="E499" s="77" t="inlineStr">
        <is>
          <t>Switches abilities with the foe on the turn this is used.</t>
        </is>
      </c>
      <c r="F499" s="7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80" t="inlineStr">
        <is>
          <t>TM50</t>
        </is>
      </c>
      <c r="B501" s="30" t="inlineStr">
        <is>
          <t>TMs &amp; HMs</t>
        </is>
      </c>
      <c r="C501" s="30" t="n">
        <v>3000</v>
      </c>
      <c r="D501" s="30" t="inlineStr">
        <is>
          <t>-</t>
        </is>
      </c>
      <c r="E501" s="77" t="inlineStr">
        <is>
          <t>Enables full-power attack, but sharply lowers Sp. Atk.</t>
        </is>
      </c>
      <c r="F501" s="77" t="n"/>
    </row>
    <row r="502">
      <c r="A502" s="7" t="inlineStr">
        <is>
          <t>TM51</t>
        </is>
      </c>
      <c r="B502" s="6" t="inlineStr">
        <is>
          <t>TMs &amp; HMs</t>
        </is>
      </c>
      <c r="C502" s="6" t="n">
        <v>3000</v>
      </c>
      <c r="D502" s="6" t="inlineStr">
        <is>
          <t>-</t>
        </is>
      </c>
      <c r="E502" s="32" t="inlineStr">
        <is>
          <t>Pecks the foe. If the foe holds a Berry, it's eaten.</t>
        </is>
      </c>
      <c r="F502" s="32" t="n"/>
    </row>
    <row r="503">
      <c r="A503" s="80" t="inlineStr">
        <is>
          <t>TM52</t>
        </is>
      </c>
      <c r="B503" s="30" t="inlineStr">
        <is>
          <t>TMs &amp; HMs</t>
        </is>
      </c>
      <c r="C503" s="30" t="n">
        <v>3000</v>
      </c>
      <c r="D503" s="30" t="inlineStr">
        <is>
          <t>-</t>
        </is>
      </c>
      <c r="E503" s="77" t="inlineStr">
        <is>
          <t>A beam of icy air is fired. It may lower Attack.</t>
        </is>
      </c>
      <c r="F503" s="77" t="n"/>
    </row>
    <row r="504">
      <c r="A504" s="7" t="inlineStr">
        <is>
          <t>TM53</t>
        </is>
      </c>
      <c r="B504" s="6" t="inlineStr">
        <is>
          <t>TMs &amp; HMs</t>
        </is>
      </c>
      <c r="C504" s="6" t="n">
        <v>3000</v>
      </c>
      <c r="D504" s="6" t="inlineStr">
        <is>
          <t>-</t>
        </is>
      </c>
      <c r="E504" s="32" t="inlineStr">
        <is>
          <t>Silvery scaly dust is blown. May raise all stats.</t>
        </is>
      </c>
      <c r="F504" s="32" t="n"/>
    </row>
    <row r="505">
      <c r="A505" s="80" t="inlineStr">
        <is>
          <t>TM54</t>
        </is>
      </c>
      <c r="B505" s="30" t="inlineStr">
        <is>
          <t>TMs &amp; HMs</t>
        </is>
      </c>
      <c r="C505" s="30" t="n">
        <v>3000</v>
      </c>
      <c r="D505" s="30" t="inlineStr">
        <is>
          <t>-</t>
        </is>
      </c>
      <c r="E505" s="77" t="inlineStr">
        <is>
          <t>Trips up the foe. The heavier the foe, the stronger.</t>
        </is>
      </c>
      <c r="F505" s="77" t="n"/>
    </row>
    <row r="506">
      <c r="A506" s="7" t="inlineStr">
        <is>
          <t>TM55</t>
        </is>
      </c>
      <c r="B506" s="6" t="inlineStr">
        <is>
          <t>TMs &amp; HMs</t>
        </is>
      </c>
      <c r="C506" s="6" t="n">
        <v>3000</v>
      </c>
      <c r="D506" s="6" t="inlineStr">
        <is>
          <t>-</t>
        </is>
      </c>
      <c r="E506" s="32" t="inlineStr">
        <is>
          <t>Used only while asleep. Randomly uses a known move.</t>
        </is>
      </c>
      <c r="F506" s="32" t="n"/>
    </row>
    <row r="507">
      <c r="A507" s="80" t="inlineStr">
        <is>
          <t>TM56</t>
        </is>
      </c>
      <c r="B507" s="30" t="inlineStr">
        <is>
          <t>TMs &amp; HMs</t>
        </is>
      </c>
      <c r="C507" s="30" t="n">
        <v>3000</v>
      </c>
      <c r="D507" s="30" t="inlineStr">
        <is>
          <t>-</t>
        </is>
      </c>
      <c r="E507" s="77" t="inlineStr">
        <is>
          <t>Rends with a claw of shadow. Has a high critical rate.</t>
        </is>
      </c>
      <c r="F507" s="77" t="n"/>
    </row>
    <row r="508">
      <c r="A508" s="7" t="inlineStr">
        <is>
          <t>TM57</t>
        </is>
      </c>
      <c r="B508" s="6" t="inlineStr">
        <is>
          <t>TMs &amp; HMs</t>
        </is>
      </c>
      <c r="C508" s="6" t="n">
        <v>3000</v>
      </c>
      <c r="D508" s="6" t="inlineStr">
        <is>
          <t>-</t>
        </is>
      </c>
      <c r="E508" s="32" t="inlineStr">
        <is>
          <t>Hurls the held item at the foe. Effect varies by item.</t>
        </is>
      </c>
      <c r="F508" s="32" t="n"/>
    </row>
    <row r="509">
      <c r="A509" s="80" t="inlineStr">
        <is>
          <t>TM58</t>
        </is>
      </c>
      <c r="B509" s="30" t="inlineStr">
        <is>
          <t>TMs &amp; HMs</t>
        </is>
      </c>
      <c r="C509" s="30" t="n">
        <v>3000</v>
      </c>
      <c r="D509" s="30" t="inlineStr">
        <is>
          <t>-</t>
        </is>
      </c>
      <c r="E509" s="77" t="inlineStr">
        <is>
          <t>Deals more damage if the user moves after the foe.</t>
        </is>
      </c>
      <c r="F509" s="77" t="n"/>
    </row>
    <row r="510">
      <c r="A510" s="7" t="inlineStr">
        <is>
          <t>TM59</t>
        </is>
      </c>
      <c r="B510" s="6" t="inlineStr">
        <is>
          <t>TMs &amp; HMs</t>
        </is>
      </c>
      <c r="C510" s="6" t="n">
        <v>3000</v>
      </c>
      <c r="D510" s="6" t="inlineStr">
        <is>
          <t>-</t>
        </is>
      </c>
      <c r="E510" s="32" t="inlineStr">
        <is>
          <t>Approaches the foe unawares. This attack never misses.</t>
        </is>
      </c>
      <c r="F510" s="32" t="n"/>
    </row>
    <row r="511">
      <c r="A511" s="80" t="inlineStr">
        <is>
          <t>TM60</t>
        </is>
      </c>
      <c r="B511" s="30" t="inlineStr">
        <is>
          <t>TMs &amp; HMs</t>
        </is>
      </c>
      <c r="C511" s="30" t="n">
        <v>3000</v>
      </c>
      <c r="D511" s="30" t="inlineStr">
        <is>
          <t>-</t>
        </is>
      </c>
      <c r="E511" s="77" t="inlineStr">
        <is>
          <t>Prevents the foe from using items, held or in the bag.</t>
        </is>
      </c>
      <c r="F511" s="77" t="n"/>
    </row>
    <row r="512">
      <c r="A512" s="7" t="inlineStr">
        <is>
          <t>TM61</t>
        </is>
      </c>
      <c r="B512" s="6" t="inlineStr">
        <is>
          <t>TMs &amp; HMs</t>
        </is>
      </c>
      <c r="C512" s="6" t="n">
        <v>3000</v>
      </c>
      <c r="D512" s="6" t="inlineStr">
        <is>
          <t>-</t>
        </is>
      </c>
      <c r="E512" s="32" t="inlineStr">
        <is>
          <t>Scalding water hits the foe. May leave it with a burn.</t>
        </is>
      </c>
      <c r="F512" s="32" t="n"/>
    </row>
    <row r="513">
      <c r="A513" s="80" t="inlineStr">
        <is>
          <t>TM62</t>
        </is>
      </c>
      <c r="B513" s="30" t="inlineStr">
        <is>
          <t>TMs &amp; HMs</t>
        </is>
      </c>
      <c r="C513" s="30" t="n">
        <v>3000</v>
      </c>
      <c r="D513" s="30" t="inlineStr">
        <is>
          <t>-</t>
        </is>
      </c>
      <c r="E513" s="77" t="inlineStr">
        <is>
          <t>A tackle cloaked in electricity. Hurts the user a little.</t>
        </is>
      </c>
      <c r="F513" s="7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80" t="inlineStr">
        <is>
          <t>TM64</t>
        </is>
      </c>
      <c r="B515" s="30" t="inlineStr">
        <is>
          <t>TMs &amp; HMs</t>
        </is>
      </c>
      <c r="C515" s="30" t="n">
        <v>3000</v>
      </c>
      <c r="D515" s="30" t="inlineStr">
        <is>
          <t>-</t>
        </is>
      </c>
      <c r="E515" s="77" t="inlineStr">
        <is>
          <t>Knocks away the foe and drags out a replacement.</t>
        </is>
      </c>
      <c r="F515" s="77" t="n"/>
    </row>
    <row r="516">
      <c r="A516" s="7" t="inlineStr">
        <is>
          <t>TM65</t>
        </is>
      </c>
      <c r="B516" s="6" t="inlineStr">
        <is>
          <t>TMs &amp; HMs</t>
        </is>
      </c>
      <c r="C516" s="6" t="n">
        <v>3000</v>
      </c>
      <c r="D516" s="6" t="inlineStr">
        <is>
          <t>-</t>
        </is>
      </c>
      <c r="E516" s="32" t="inlineStr">
        <is>
          <t>Turns the foe's own strength against it for damage.</t>
        </is>
      </c>
      <c r="F516" s="32" t="n"/>
    </row>
    <row r="517">
      <c r="A517" s="80" t="inlineStr">
        <is>
          <t>TM66</t>
        </is>
      </c>
      <c r="B517" s="30" t="inlineStr">
        <is>
          <t>TMs &amp; HMs</t>
        </is>
      </c>
      <c r="C517" s="30" t="n">
        <v>3000</v>
      </c>
      <c r="D517" s="30" t="inlineStr">
        <is>
          <t>-</t>
        </is>
      </c>
      <c r="E517" s="77" t="inlineStr">
        <is>
          <t>After attacking, the user rushes back to switch out.</t>
        </is>
      </c>
      <c r="F517" s="77" t="n"/>
    </row>
    <row r="518">
      <c r="A518" s="7" t="inlineStr">
        <is>
          <t>TM67</t>
        </is>
      </c>
      <c r="B518" s="6" t="inlineStr">
        <is>
          <t>TMs &amp; HMs</t>
        </is>
      </c>
      <c r="C518" s="6" t="n">
        <v>3000</v>
      </c>
      <c r="D518" s="6" t="inlineStr">
        <is>
          <t>-</t>
        </is>
      </c>
      <c r="E518" s="32" t="inlineStr">
        <is>
          <t>Resisting, the user attacks and lowers the foe's Sp. Atk.</t>
        </is>
      </c>
      <c r="F518" s="32" t="n"/>
    </row>
    <row r="519">
      <c r="A519" s="80" t="inlineStr">
        <is>
          <t>TM68</t>
        </is>
      </c>
      <c r="B519" s="30" t="inlineStr">
        <is>
          <t>TMs &amp; HMs</t>
        </is>
      </c>
      <c r="C519" s="30" t="n">
        <v>3000</v>
      </c>
      <c r="D519" s="30" t="inlineStr">
        <is>
          <t>-</t>
        </is>
      </c>
      <c r="E519" s="77" t="inlineStr">
        <is>
          <t>Strikes the target with wings spread wide.</t>
        </is>
      </c>
      <c r="F519" s="77" t="n"/>
    </row>
    <row r="520">
      <c r="A520" s="7" t="inlineStr">
        <is>
          <t>TM69</t>
        </is>
      </c>
      <c r="B520" s="6" t="inlineStr">
        <is>
          <t>TMs &amp; HMs</t>
        </is>
      </c>
      <c r="C520" s="6" t="n">
        <v>3000</v>
      </c>
      <c r="D520" s="6" t="inlineStr">
        <is>
          <t>-</t>
        </is>
      </c>
      <c r="E520" s="32" t="inlineStr">
        <is>
          <t>The user is roused. Ups Attack and Sp. Atk.</t>
        </is>
      </c>
      <c r="F520" s="32" t="n"/>
    </row>
    <row r="521">
      <c r="A521" s="80" t="inlineStr">
        <is>
          <t>TM70</t>
        </is>
      </c>
      <c r="B521" s="30" t="inlineStr">
        <is>
          <t>TMs &amp; HMs</t>
        </is>
      </c>
      <c r="C521" s="30" t="n">
        <v>3000</v>
      </c>
      <c r="D521" s="30" t="inlineStr">
        <is>
          <t>-</t>
        </is>
      </c>
      <c r="E521" s="77" t="inlineStr">
        <is>
          <t>Cloaks in flame and attacks. Raises Speed.</t>
        </is>
      </c>
      <c r="F521" s="77" t="n"/>
    </row>
    <row r="522">
      <c r="A522" s="7" t="inlineStr">
        <is>
          <t>HM01</t>
        </is>
      </c>
      <c r="B522" s="6" t="inlineStr">
        <is>
          <t>TMs &amp; HMs</t>
        </is>
      </c>
      <c r="C522" s="6" t="inlineStr">
        <is>
          <t>-</t>
        </is>
      </c>
      <c r="D522" s="6" t="inlineStr">
        <is>
          <t>-</t>
        </is>
      </c>
      <c r="E522" s="32" t="inlineStr">
        <is>
          <t>Attacks the foe with sharp blades or claws.</t>
        </is>
      </c>
      <c r="F522" s="32" t="n"/>
    </row>
    <row r="523">
      <c r="A523" s="80" t="inlineStr">
        <is>
          <t>HM02</t>
        </is>
      </c>
      <c r="B523" s="30" t="inlineStr">
        <is>
          <t>TMs &amp; HMs</t>
        </is>
      </c>
      <c r="C523" s="30" t="inlineStr">
        <is>
          <t>-</t>
        </is>
      </c>
      <c r="D523" s="30" t="inlineStr">
        <is>
          <t>-</t>
        </is>
      </c>
      <c r="E523" s="77" t="inlineStr">
        <is>
          <t>Flies up on the first turn, then attacks next turn.</t>
        </is>
      </c>
      <c r="F523" s="7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80" t="inlineStr">
        <is>
          <t>HM04</t>
        </is>
      </c>
      <c r="B525" s="30" t="inlineStr">
        <is>
          <t>TMs &amp; HMs</t>
        </is>
      </c>
      <c r="C525" s="30" t="inlineStr">
        <is>
          <t>-</t>
        </is>
      </c>
      <c r="D525" s="30" t="inlineStr">
        <is>
          <t>-</t>
        </is>
      </c>
      <c r="E525" s="77" t="inlineStr">
        <is>
          <t>Builds enormous power, then slams the foe.</t>
        </is>
      </c>
      <c r="F525" s="7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80" t="inlineStr">
        <is>
          <t>HM06</t>
        </is>
      </c>
      <c r="B527" s="30" t="inlineStr">
        <is>
          <t>TMs &amp; HMs</t>
        </is>
      </c>
      <c r="C527" s="30" t="inlineStr">
        <is>
          <t>-</t>
        </is>
      </c>
      <c r="D527" s="30" t="inlineStr">
        <is>
          <t>-</t>
        </is>
      </c>
      <c r="E527" s="77" t="inlineStr">
        <is>
          <t>A rock-crushingly tough attack that may lower Defense.</t>
        </is>
      </c>
      <c r="F527" s="7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80" t="inlineStr">
        <is>
          <t>HM08</t>
        </is>
      </c>
      <c r="B529" s="30" t="inlineStr">
        <is>
          <t>TMs &amp; HMs</t>
        </is>
      </c>
      <c r="C529" s="30" t="inlineStr">
        <is>
          <t>-</t>
        </is>
      </c>
      <c r="D529" s="30" t="inlineStr">
        <is>
          <t>-</t>
        </is>
      </c>
      <c r="E529" s="77" t="inlineStr">
        <is>
          <t>Dives underwater the 1st turn, then attacks next turn.</t>
        </is>
      </c>
      <c r="F529" s="7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80" t="inlineStr">
        <is>
          <t>Oval Charm</t>
        </is>
      </c>
      <c r="B531" s="30" t="inlineStr">
        <is>
          <t>Key Items</t>
        </is>
      </c>
      <c r="C531" s="30" t="inlineStr">
        <is>
          <t>-</t>
        </is>
      </c>
      <c r="D531" s="30" t="inlineStr">
        <is>
          <t>-</t>
        </is>
      </c>
      <c r="E531" s="77" t="inlineStr">
        <is>
          <t>Raises the chance of finding eggs at the daycare.</t>
        </is>
      </c>
      <c r="F531" s="7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80" t="inlineStr">
        <is>
          <t>Gracidea</t>
        </is>
      </c>
      <c r="B533" s="30" t="inlineStr">
        <is>
          <t>Key Items</t>
        </is>
      </c>
      <c r="C533" s="30" t="inlineStr">
        <is>
          <t>-</t>
        </is>
      </c>
      <c r="D533" s="30" t="inlineStr">
        <is>
          <t>-</t>
        </is>
      </c>
      <c r="E533" s="77" t="inlineStr">
        <is>
          <t>Bouquets made with it are offered as a token of gratitude.</t>
        </is>
      </c>
      <c r="F533" s="7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80" t="inlineStr">
        <is>
          <t>DNA Splicers</t>
        </is>
      </c>
      <c r="B535" s="30" t="inlineStr">
        <is>
          <t>Key Items</t>
        </is>
      </c>
      <c r="C535" s="30" t="inlineStr">
        <is>
          <t>-</t>
        </is>
      </c>
      <c r="D535" s="30" t="inlineStr">
        <is>
          <t>-</t>
        </is>
      </c>
      <c r="E535" s="77" t="inlineStr">
        <is>
          <t>Splicer that fuses Kyurem and a certain Pokémon.</t>
        </is>
      </c>
      <c r="F535" s="7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80" t="inlineStr">
        <is>
          <t>Mega Ring</t>
        </is>
      </c>
      <c r="B537" s="30" t="inlineStr">
        <is>
          <t>Key Items</t>
        </is>
      </c>
      <c r="C537" s="30" t="inlineStr">
        <is>
          <t>-</t>
        </is>
      </c>
      <c r="D537" s="30" t="inlineStr">
        <is>
          <t>-</t>
        </is>
      </c>
      <c r="E537" s="77" t="inlineStr">
        <is>
          <t>Enables {PKMN} holding their Mega Stone to Mega Evolve.</t>
        </is>
      </c>
      <c r="F537" s="7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80" t="inlineStr">
        <is>
          <t>Mach Bike</t>
        </is>
      </c>
      <c r="B539" s="30" t="inlineStr">
        <is>
          <t>Key Items</t>
        </is>
      </c>
      <c r="C539" s="30" t="inlineStr">
        <is>
          <t>-</t>
        </is>
      </c>
      <c r="D539" s="30" t="inlineStr">
        <is>
          <t>-</t>
        </is>
      </c>
      <c r="E539" s="77" t="inlineStr">
        <is>
          <t>A folding bicycle that doubles your speed or better.</t>
        </is>
      </c>
      <c r="F539" s="7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80" t="inlineStr">
        <is>
          <t>Old Rod</t>
        </is>
      </c>
      <c r="B541" s="30" t="inlineStr">
        <is>
          <t>Key Items</t>
        </is>
      </c>
      <c r="C541" s="30" t="inlineStr">
        <is>
          <t>-</t>
        </is>
      </c>
      <c r="D541" s="30" t="inlineStr">
        <is>
          <t>-</t>
        </is>
      </c>
      <c r="E541" s="77" t="inlineStr">
        <is>
          <t>Use by any body of water to fish for wild Pokémon.</t>
        </is>
      </c>
      <c r="F541" s="7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80" t="inlineStr">
        <is>
          <t>Super Rod</t>
        </is>
      </c>
      <c r="B543" s="30" t="inlineStr">
        <is>
          <t>Key Items</t>
        </is>
      </c>
      <c r="C543" s="30" t="inlineStr">
        <is>
          <t>-</t>
        </is>
      </c>
      <c r="D543" s="30" t="inlineStr">
        <is>
          <t>-</t>
        </is>
      </c>
      <c r="E543" s="77" t="inlineStr">
        <is>
          <t>The best fishing rod for catching wild Pokémon.</t>
        </is>
      </c>
      <c r="F543" s="7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80" t="inlineStr">
        <is>
          <t>Vs. Seeker</t>
        </is>
      </c>
      <c r="B545" s="30" t="inlineStr">
        <is>
          <t>Key Items</t>
        </is>
      </c>
      <c r="C545" s="30" t="inlineStr">
        <is>
          <t>-</t>
        </is>
      </c>
      <c r="D545" s="30" t="inlineStr">
        <is>
          <t>-</t>
        </is>
      </c>
      <c r="E545" s="77" t="inlineStr">
        <is>
          <t>A rechargeable unit that flags battle- ready Trainers.</t>
        </is>
      </c>
      <c r="F545" s="77" t="n"/>
    </row>
    <row r="546">
      <c r="A546" s="7" t="inlineStr">
        <is>
          <t>TM Case</t>
        </is>
      </c>
      <c r="B546" s="6" t="inlineStr">
        <is>
          <t>Key Items</t>
        </is>
      </c>
      <c r="C546" s="6" t="inlineStr">
        <is>
          <t>-</t>
        </is>
      </c>
      <c r="D546" s="6" t="inlineStr">
        <is>
          <t>-</t>
        </is>
      </c>
      <c r="E546" s="32" t="inlineStr">
        <is>
          <t>A convenient case that holds TMs and HMs.</t>
        </is>
      </c>
      <c r="F546" s="32" t="n"/>
    </row>
    <row r="547">
      <c r="A547" s="80" t="inlineStr">
        <is>
          <t>Berry Pouch</t>
        </is>
      </c>
      <c r="B547" s="30" t="inlineStr">
        <is>
          <t>Key Items</t>
        </is>
      </c>
      <c r="C547" s="30" t="inlineStr">
        <is>
          <t>-</t>
        </is>
      </c>
      <c r="D547" s="30" t="inlineStr">
        <is>
          <t>-</t>
        </is>
      </c>
      <c r="E547" s="77" t="inlineStr">
        <is>
          <t>A convenient container that holds Berries.</t>
        </is>
      </c>
      <c r="F547" s="7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80" t="inlineStr">
        <is>
          <t>Coin Case</t>
        </is>
      </c>
      <c r="B549" s="30" t="inlineStr">
        <is>
          <t>Key Items</t>
        </is>
      </c>
      <c r="C549" s="30" t="inlineStr">
        <is>
          <t>-</t>
        </is>
      </c>
      <c r="D549" s="30" t="inlineStr">
        <is>
          <t>-</t>
        </is>
      </c>
      <c r="E549" s="77" t="inlineStr">
        <is>
          <t>A case that holds up to 9,999 Coins.</t>
        </is>
      </c>
      <c r="F549" s="7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80" t="inlineStr">
        <is>
          <t>Wailmer Pail</t>
        </is>
      </c>
      <c r="B551" s="30" t="inlineStr">
        <is>
          <t>Key Items</t>
        </is>
      </c>
      <c r="C551" s="30" t="inlineStr">
        <is>
          <t>-</t>
        </is>
      </c>
      <c r="D551" s="30" t="inlineStr">
        <is>
          <t>-</t>
        </is>
      </c>
      <c r="E551" s="77" t="inlineStr">
        <is>
          <t>A tool used for watering Berries and plants.</t>
        </is>
      </c>
      <c r="F551" s="7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80" t="inlineStr">
        <is>
          <t>{POKEBLOCK} Case</t>
        </is>
      </c>
      <c r="B553" s="30" t="inlineStr">
        <is>
          <t>Key Items</t>
        </is>
      </c>
      <c r="C553" s="30" t="inlineStr">
        <is>
          <t>-</t>
        </is>
      </c>
      <c r="D553" s="30" t="inlineStr">
        <is>
          <t>-</t>
        </is>
      </c>
      <c r="E553" s="77" t="inlineStr">
        <is>
          <t>A case for holding {POKEBLOCK}s made with a Berry Blender.</t>
        </is>
      </c>
      <c r="F553" s="7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80" t="inlineStr">
        <is>
          <t>Poké Flute</t>
        </is>
      </c>
      <c r="B555" s="30" t="inlineStr">
        <is>
          <t>Key Items</t>
        </is>
      </c>
      <c r="C555" s="30" t="inlineStr">
        <is>
          <t>-</t>
        </is>
      </c>
      <c r="D555" s="30" t="inlineStr">
        <is>
          <t>-</t>
        </is>
      </c>
      <c r="E555" s="77" t="inlineStr">
        <is>
          <t>A sweet-sounding flute that awakens Pokémon.</t>
        </is>
      </c>
      <c r="F555" s="7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80" t="inlineStr">
        <is>
          <t>Teachy TV</t>
        </is>
      </c>
      <c r="B557" s="30" t="inlineStr">
        <is>
          <t>Key Items</t>
        </is>
      </c>
      <c r="C557" s="30" t="inlineStr">
        <is>
          <t>-</t>
        </is>
      </c>
      <c r="D557" s="30" t="inlineStr">
        <is>
          <t>-</t>
        </is>
      </c>
      <c r="E557" s="77" t="inlineStr">
        <is>
          <t>A TV set tuned to an advice program for Trainers.</t>
        </is>
      </c>
      <c r="F557" s="7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80" t="inlineStr">
        <is>
          <t>Eon Ticket</t>
        </is>
      </c>
      <c r="B559" s="30" t="inlineStr">
        <is>
          <t>Key Items</t>
        </is>
      </c>
      <c r="C559" s="30" t="inlineStr">
        <is>
          <t>-</t>
        </is>
      </c>
      <c r="D559" s="30" t="inlineStr">
        <is>
          <t>-</t>
        </is>
      </c>
      <c r="E559" s="77" t="inlineStr">
        <is>
          <t>The ticket for a ferry to a distant southern island.</t>
        </is>
      </c>
      <c r="F559" s="7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80" t="inlineStr">
        <is>
          <t>Aurora Ticket</t>
        </is>
      </c>
      <c r="B561" s="30" t="inlineStr">
        <is>
          <t>Key Items</t>
        </is>
      </c>
      <c r="C561" s="30" t="inlineStr">
        <is>
          <t>-</t>
        </is>
      </c>
      <c r="D561" s="30" t="inlineStr">
        <is>
          <t>-</t>
        </is>
      </c>
      <c r="E561" s="77" t="inlineStr">
        <is>
          <t>A ticket required to board the ship to Birth Island.</t>
        </is>
      </c>
      <c r="F561" s="7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80" t="inlineStr">
        <is>
          <t>Letter</t>
        </is>
      </c>
      <c r="B563" s="30" t="inlineStr">
        <is>
          <t>Key Items</t>
        </is>
      </c>
      <c r="C563" s="30" t="inlineStr">
        <is>
          <t>-</t>
        </is>
      </c>
      <c r="D563" s="30" t="inlineStr">
        <is>
          <t>-</t>
        </is>
      </c>
      <c r="E563" s="77" t="inlineStr">
        <is>
          <t>A letter to Steven from the President of the Devon Corp.</t>
        </is>
      </c>
      <c r="F563" s="7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80" t="inlineStr">
        <is>
          <t>Go-Goggles</t>
        </is>
      </c>
      <c r="B565" s="30" t="inlineStr">
        <is>
          <t>Key Items</t>
        </is>
      </c>
      <c r="C565" s="30" t="inlineStr">
        <is>
          <t>-</t>
        </is>
      </c>
      <c r="D565" s="30" t="inlineStr">
        <is>
          <t>-</t>
        </is>
      </c>
      <c r="E565" s="77" t="inlineStr">
        <is>
          <t>Nifty goggles that protect eyes from desert sandstorms.</t>
        </is>
      </c>
      <c r="F565" s="7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80" t="inlineStr">
        <is>
          <t>Basement Key</t>
        </is>
      </c>
      <c r="B567" s="30" t="inlineStr">
        <is>
          <t>Key Items</t>
        </is>
      </c>
      <c r="C567" s="30" t="inlineStr">
        <is>
          <t>-</t>
        </is>
      </c>
      <c r="D567" s="30" t="inlineStr">
        <is>
          <t>-</t>
        </is>
      </c>
      <c r="E567" s="77" t="inlineStr">
        <is>
          <t>The key for New Mauville beneath Mauville City.</t>
        </is>
      </c>
      <c r="F567" s="7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80" t="inlineStr">
        <is>
          <t>Storage Key</t>
        </is>
      </c>
      <c r="B569" s="30" t="inlineStr">
        <is>
          <t>Key Items</t>
        </is>
      </c>
      <c r="C569" s="30" t="inlineStr">
        <is>
          <t>-</t>
        </is>
      </c>
      <c r="D569" s="30" t="inlineStr">
        <is>
          <t>-</t>
        </is>
      </c>
      <c r="E569" s="77" t="inlineStr">
        <is>
          <t>The key to the storage inside the Abandoned Ship.</t>
        </is>
      </c>
      <c r="F569" s="7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80" t="inlineStr">
        <is>
          <t>Key to Room 2</t>
        </is>
      </c>
      <c r="B571" s="30" t="inlineStr">
        <is>
          <t>Key Items</t>
        </is>
      </c>
      <c r="C571" s="30" t="inlineStr">
        <is>
          <t>-</t>
        </is>
      </c>
      <c r="D571" s="30" t="inlineStr">
        <is>
          <t>-</t>
        </is>
      </c>
      <c r="E571" s="77" t="n"/>
      <c r="F571" s="7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80" t="inlineStr">
        <is>
          <t>Key to Room 6</t>
        </is>
      </c>
      <c r="B573" s="30" t="inlineStr">
        <is>
          <t>Key Items</t>
        </is>
      </c>
      <c r="C573" s="30" t="inlineStr">
        <is>
          <t>-</t>
        </is>
      </c>
      <c r="D573" s="30" t="inlineStr">
        <is>
          <t>-</t>
        </is>
      </c>
      <c r="E573" s="77" t="n"/>
      <c r="F573" s="7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80" t="inlineStr">
        <is>
          <t>Magma Emblem</t>
        </is>
      </c>
      <c r="B575" s="30" t="inlineStr">
        <is>
          <t>Key Items</t>
        </is>
      </c>
      <c r="C575" s="30" t="inlineStr">
        <is>
          <t>-</t>
        </is>
      </c>
      <c r="D575" s="30" t="inlineStr">
        <is>
          <t>-</t>
        </is>
      </c>
      <c r="E575" s="77" t="inlineStr">
        <is>
          <t>A medal-like item in the same shape as Team Magma's mark.</t>
        </is>
      </c>
      <c r="F575" s="7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80" t="inlineStr">
        <is>
          <t>Parcel</t>
        </is>
      </c>
      <c r="B577" s="30" t="inlineStr">
        <is>
          <t>Key Items</t>
        </is>
      </c>
      <c r="C577" s="30" t="inlineStr">
        <is>
          <t>-</t>
        </is>
      </c>
      <c r="D577" s="30" t="inlineStr">
        <is>
          <t>-</t>
        </is>
      </c>
      <c r="E577" s="77" t="inlineStr">
        <is>
          <t>A parcel for Prof. Oak from a Pokémon Mart's clerk.</t>
        </is>
      </c>
      <c r="F577" s="7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80" t="inlineStr">
        <is>
          <t>Bike Voucher</t>
        </is>
      </c>
      <c r="B579" s="30" t="inlineStr">
        <is>
          <t>Key Items</t>
        </is>
      </c>
      <c r="C579" s="30" t="inlineStr">
        <is>
          <t>-</t>
        </is>
      </c>
      <c r="D579" s="30" t="inlineStr">
        <is>
          <t>-</t>
        </is>
      </c>
      <c r="E579" s="77" t="inlineStr">
        <is>
          <t>A voucher for obtaining a bicycle from the Bike Shop.</t>
        </is>
      </c>
      <c r="F579" s="7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80" t="inlineStr">
        <is>
          <t>Card Key</t>
        </is>
      </c>
      <c r="B581" s="30" t="inlineStr">
        <is>
          <t>Key Items</t>
        </is>
      </c>
      <c r="C581" s="30" t="inlineStr">
        <is>
          <t>-</t>
        </is>
      </c>
      <c r="D581" s="30" t="inlineStr">
        <is>
          <t>-</t>
        </is>
      </c>
      <c r="E581" s="77" t="inlineStr">
        <is>
          <t>A card-type door key used in Silph Co's office.</t>
        </is>
      </c>
      <c r="F581" s="7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80" t="inlineStr">
        <is>
          <t>Silph Scope</t>
        </is>
      </c>
      <c r="B583" s="30" t="inlineStr">
        <is>
          <t>Key Items</t>
        </is>
      </c>
      <c r="C583" s="30" t="inlineStr">
        <is>
          <t>-</t>
        </is>
      </c>
      <c r="D583" s="30" t="inlineStr">
        <is>
          <t>-</t>
        </is>
      </c>
      <c r="E583" s="77" t="inlineStr">
        <is>
          <t>Silph Co's scope makes unseeable POKéMON visible.</t>
        </is>
      </c>
      <c r="F583" s="7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80" t="inlineStr">
        <is>
          <t>Rainbow Pass</t>
        </is>
      </c>
      <c r="B585" s="30" t="inlineStr">
        <is>
          <t>Key Items</t>
        </is>
      </c>
      <c r="C585" s="30" t="inlineStr">
        <is>
          <t>-</t>
        </is>
      </c>
      <c r="D585" s="30" t="inlineStr">
        <is>
          <t>-</t>
        </is>
      </c>
      <c r="E585" s="77" t="inlineStr">
        <is>
          <t>For ferries serving Vermilion and the Sevii Islands.</t>
        </is>
      </c>
      <c r="F585" s="77" t="n"/>
    </row>
    <row r="586">
      <c r="A586" s="7" t="inlineStr">
        <is>
          <t>Tea</t>
        </is>
      </c>
      <c r="B586" s="6" t="inlineStr">
        <is>
          <t>Key Items</t>
        </is>
      </c>
      <c r="C586" s="6" t="inlineStr">
        <is>
          <t>-</t>
        </is>
      </c>
      <c r="D586" s="6" t="inlineStr">
        <is>
          <t>-</t>
        </is>
      </c>
      <c r="E586" s="32" t="inlineStr">
        <is>
          <t>A thirst-quenching tea prepared by an old lady.</t>
        </is>
      </c>
      <c r="F586" s="32" t="n"/>
    </row>
    <row r="587">
      <c r="A587" s="80" t="inlineStr">
        <is>
          <t>Ruby</t>
        </is>
      </c>
      <c r="B587" s="30" t="inlineStr">
        <is>
          <t>Key Items</t>
        </is>
      </c>
      <c r="C587" s="30" t="inlineStr">
        <is>
          <t>-</t>
        </is>
      </c>
      <c r="D587" s="30" t="inlineStr">
        <is>
          <t>-</t>
        </is>
      </c>
      <c r="E587" s="77" t="inlineStr">
        <is>
          <t>An exquisite, red- glowing gem that symbolizes passion.</t>
        </is>
      </c>
      <c r="F587" s="7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80" t="inlineStr">
        <is>
          <t>Exp. Share</t>
        </is>
      </c>
      <c r="B589" s="30" t="n"/>
      <c r="C589" s="30" t="inlineStr">
        <is>
          <t>-</t>
        </is>
      </c>
      <c r="D589" s="30" t="n">
        <v>30</v>
      </c>
      <c r="E589" s="77" t="inlineStr">
        <is>
          <t>This device gives exp. to other party members.</t>
        </is>
      </c>
      <c r="F589" s="77"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58"/>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81" t="inlineStr">
        <is>
          <t>Split 1</t>
        </is>
      </c>
      <c r="B2" s="81" t="n"/>
      <c r="C2" s="81" t="n"/>
      <c r="D2" s="81" t="n"/>
    </row>
    <row r="3">
      <c r="A3" s="77" t="inlineStr">
        <is>
          <t>Oldale Town</t>
        </is>
      </c>
      <c r="B3" s="77" t="n"/>
      <c r="C3" s="77" t="n"/>
      <c r="D3" s="77" t="n"/>
    </row>
    <row r="4">
      <c r="A4" s="32" t="inlineStr">
        <is>
          <t>Good Rod</t>
        </is>
      </c>
      <c r="B4" s="32" t="inlineStr">
        <is>
          <t>From Fisherman</t>
        </is>
      </c>
      <c r="C4" s="32" t="n"/>
      <c r="D4" s="32" t="inlineStr">
        <is>
          <t>☐</t>
        </is>
      </c>
    </row>
    <row r="5">
      <c r="A5" s="32" t="inlineStr">
        <is>
          <t>Mart stock</t>
        </is>
      </c>
      <c r="B5" s="32" t="inlineStr">
        <is>
          <t>Oldale Town - Mart: Antidote, Awakening, Paralyze Heal, Poké Ball, Potion, Rare Candy</t>
        </is>
      </c>
      <c r="C5" s="32" t="n"/>
      <c r="D5" s="32" t="n"/>
    </row>
    <row r="6">
      <c r="A6" s="77" t="inlineStr">
        <is>
          <t>Route 103</t>
        </is>
      </c>
      <c r="B6" s="77" t="n"/>
      <c r="C6" s="77" t="n"/>
      <c r="D6" s="77" t="n"/>
    </row>
    <row r="7">
      <c r="A7" s="32" t="inlineStr">
        <is>
          <t>Guard Spec.</t>
        </is>
      </c>
      <c r="B7" s="32" t="inlineStr">
        <is>
          <t>Item ball at (50, 5)</t>
        </is>
      </c>
      <c r="C7" s="32" t="inlineStr">
        <is>
          <t>Surf</t>
        </is>
      </c>
      <c r="D7" s="32" t="inlineStr">
        <is>
          <t>☐</t>
        </is>
      </c>
    </row>
    <row r="8">
      <c r="A8" s="32" t="inlineStr">
        <is>
          <t>PP Up</t>
        </is>
      </c>
      <c r="B8" s="32" t="inlineStr">
        <is>
          <t>Item ball at (64, 7)</t>
        </is>
      </c>
      <c r="C8" s="32" t="inlineStr">
        <is>
          <t>Surf</t>
        </is>
      </c>
      <c r="D8" s="32" t="inlineStr">
        <is>
          <t>☐</t>
        </is>
      </c>
    </row>
    <row r="9">
      <c r="A9" s="32" t="inlineStr">
        <is>
          <t>Ultra Ball</t>
        </is>
      </c>
      <c r="B9" s="32" t="inlineStr">
        <is>
          <t>Item ball at (4, 13)</t>
        </is>
      </c>
      <c r="C9" s="32" t="n"/>
      <c r="D9" s="32" t="inlineStr">
        <is>
          <t>☐</t>
        </is>
      </c>
    </row>
    <row r="10">
      <c r="A10" s="77" t="inlineStr">
        <is>
          <t>Route 102</t>
        </is>
      </c>
      <c r="B10" s="77" t="n"/>
      <c r="C10" s="77" t="n"/>
      <c r="D10" s="77" t="n"/>
    </row>
    <row r="11">
      <c r="A11" s="32" t="inlineStr">
        <is>
          <t>Potion</t>
        </is>
      </c>
      <c r="B11" s="32" t="inlineStr">
        <is>
          <t>Item ball at (11, 15)</t>
        </is>
      </c>
      <c r="C11" s="32" t="n"/>
      <c r="D11" s="32" t="inlineStr">
        <is>
          <t>☐</t>
        </is>
      </c>
    </row>
    <row r="12">
      <c r="A12" s="77" t="inlineStr">
        <is>
          <t>Petalburg City</t>
        </is>
      </c>
      <c r="B12" s="77" t="n"/>
      <c r="C12" s="77" t="n"/>
      <c r="D12" s="77" t="n"/>
    </row>
    <row r="13">
      <c r="A13" s="32" t="inlineStr">
        <is>
          <t>Mart stock</t>
        </is>
      </c>
      <c r="B13" s="32" t="inlineStr">
        <is>
          <t>Petalburg City - Mart: Antidote, Awakening, Escape Rope, Great Ball (after Badge 2), Orange Mail, Paralyze Heal, Poké Ball, Potion, Rare Candy, Repel, Super Potion, X Attack, X Defense, X Speed</t>
        </is>
      </c>
      <c r="C13" s="32" t="n"/>
      <c r="D13" s="32" t="n"/>
    </row>
    <row r="14">
      <c r="A14" s="32" t="inlineStr">
        <is>
          <t>Ether</t>
        </is>
      </c>
      <c r="B14" s="32" t="inlineStr">
        <is>
          <t>Item ball at (3, 28)</t>
        </is>
      </c>
      <c r="C14" s="32" t="n"/>
      <c r="D14" s="32" t="inlineStr">
        <is>
          <t>☐</t>
        </is>
      </c>
    </row>
    <row r="15">
      <c r="A15" s="32" t="inlineStr">
        <is>
          <t>Max Revive</t>
        </is>
      </c>
      <c r="B15" s="32" t="inlineStr">
        <is>
          <t>Item ball at (19, 2)</t>
        </is>
      </c>
      <c r="C15" s="32" t="n"/>
      <c r="D15" s="32" t="inlineStr">
        <is>
          <t>☐</t>
        </is>
      </c>
    </row>
    <row r="16">
      <c r="A16" s="32" t="inlineStr">
        <is>
          <t>Rare Candy</t>
        </is>
      </c>
      <c r="B16" s="32" t="inlineStr">
        <is>
          <t>At (11, 29) (hidden)</t>
        </is>
      </c>
      <c r="C16" s="32" t="n"/>
      <c r="D16" s="32" t="inlineStr">
        <is>
          <t>☐</t>
        </is>
      </c>
    </row>
    <row r="17">
      <c r="A17" s="32" t="inlineStr">
        <is>
          <t>Focus Sash</t>
        </is>
      </c>
      <c r="B17" s="32" t="inlineStr">
        <is>
          <t>From Wally runs up on first entering Petalburg (The only Focus Sash in Splits 1-2)</t>
        </is>
      </c>
      <c r="C17" s="32" t="n"/>
      <c r="D17" s="32" t="inlineStr">
        <is>
          <t>☐</t>
        </is>
      </c>
    </row>
    <row r="18">
      <c r="A18" s="32" t="inlineStr">
        <is>
          <t>Silk Scarf</t>
        </is>
      </c>
      <c r="B18" s="32" t="inlineStr">
        <is>
          <t>From Gentleman (Explains type-boosting held items)</t>
        </is>
      </c>
      <c r="C18" s="32" t="n"/>
      <c r="D18" s="32" t="inlineStr">
        <is>
          <t>☐</t>
        </is>
      </c>
    </row>
    <row r="19">
      <c r="A19" s="77" t="inlineStr">
        <is>
          <t>Route 104</t>
        </is>
      </c>
      <c r="B19" s="77" t="n"/>
      <c r="C19" s="77" t="n"/>
      <c r="D19" s="77" t="n"/>
    </row>
    <row r="20">
      <c r="A20" s="32" t="inlineStr">
        <is>
          <t>Poké Ball</t>
        </is>
      </c>
      <c r="B20" s="32" t="inlineStr">
        <is>
          <t>Item ball at (29, 53)</t>
        </is>
      </c>
      <c r="C20" s="32" t="n"/>
      <c r="D20" s="32" t="inlineStr">
        <is>
          <t>☐</t>
        </is>
      </c>
    </row>
    <row r="21">
      <c r="A21" s="32" t="inlineStr">
        <is>
          <t>TM46 - Thief x2</t>
        </is>
      </c>
      <c r="B21" s="32" t="inlineStr">
        <is>
          <t>Item ball at (20, 61)</t>
        </is>
      </c>
      <c r="C21" s="32" t="n"/>
      <c r="D21" s="32" t="inlineStr">
        <is>
          <t>☐</t>
        </is>
      </c>
    </row>
    <row r="22">
      <c r="A22" s="32" t="inlineStr">
        <is>
          <t>Antidote</t>
        </is>
      </c>
      <c r="B22" s="32" t="inlineStr">
        <is>
          <t>At (16, 72) (hidden)</t>
        </is>
      </c>
      <c r="C22" s="32" t="n"/>
      <c r="D22" s="32" t="inlineStr">
        <is>
          <t>☐</t>
        </is>
      </c>
    </row>
    <row r="23">
      <c r="A23" s="32" t="inlineStr">
        <is>
          <t>Heart Scale</t>
        </is>
      </c>
      <c r="B23" s="32" t="inlineStr">
        <is>
          <t>At (16, 64) (hidden)</t>
        </is>
      </c>
      <c r="C23" s="32" t="n"/>
      <c r="D23" s="32" t="inlineStr">
        <is>
          <t>☐</t>
        </is>
      </c>
    </row>
    <row r="24">
      <c r="A24" s="32" t="inlineStr">
        <is>
          <t>Potion</t>
        </is>
      </c>
      <c r="B24" s="32" t="inlineStr">
        <is>
          <t>At (14, 55) (hidden)</t>
        </is>
      </c>
      <c r="C24" s="32" t="n"/>
      <c r="D24" s="32" t="inlineStr">
        <is>
          <t>☐</t>
        </is>
      </c>
    </row>
    <row r="25">
      <c r="A25" s="32" t="inlineStr">
        <is>
          <t>Great Ball x5</t>
        </is>
      </c>
      <c r="B25" s="32" t="inlineStr">
        <is>
          <t>From Norman, with the Everstone quest (Route 104 South)</t>
        </is>
      </c>
      <c r="C25" s="32" t="n"/>
      <c r="D25" s="32" t="inlineStr">
        <is>
          <t>☐</t>
        </is>
      </c>
    </row>
    <row r="26">
      <c r="A26" s="32" t="inlineStr">
        <is>
          <t>Mystic Water</t>
        </is>
      </c>
      <c r="B26" s="32" t="inlineStr">
        <is>
          <t>From Fisherman Darian, after battle (Route 104 South)</t>
        </is>
      </c>
      <c r="C26" s="32" t="n"/>
      <c r="D26" s="32" t="inlineStr">
        <is>
          <t>☐</t>
        </is>
      </c>
    </row>
    <row r="27">
      <c r="A27" s="32" t="inlineStr">
        <is>
          <t>TM09 - Bullet Seed x2</t>
        </is>
      </c>
      <c r="B27" s="32" t="inlineStr">
        <is>
          <t>From boy (North end of Route 104 South)</t>
        </is>
      </c>
      <c r="C27" s="32" t="n"/>
      <c r="D27" s="32" t="inlineStr">
        <is>
          <t>☐</t>
        </is>
      </c>
    </row>
    <row r="28">
      <c r="A28" s="77" t="inlineStr">
        <is>
          <t>Trainer Grove</t>
        </is>
      </c>
      <c r="B28" s="77" t="n"/>
      <c r="C28" s="77" t="n"/>
      <c r="D28" s="77" t="n"/>
    </row>
    <row r="29">
      <c r="A29" s="32" t="inlineStr">
        <is>
          <t>Miracle Seed</t>
        </is>
      </c>
      <c r="B29" s="32" t="inlineStr">
        <is>
          <t>From Picnicker Maisie, after battle</t>
        </is>
      </c>
      <c r="C29" s="32" t="n"/>
      <c r="D29" s="32" t="inlineStr">
        <is>
          <t>☐</t>
        </is>
      </c>
    </row>
    <row r="30">
      <c r="A30" s="77" t="inlineStr">
        <is>
          <t>Petalburg Coast</t>
        </is>
      </c>
      <c r="B30" s="77" t="n"/>
      <c r="C30" s="77" t="n"/>
      <c r="D30" s="77" t="n"/>
    </row>
    <row r="31">
      <c r="A31" s="32" t="inlineStr">
        <is>
          <t>Everstone</t>
        </is>
      </c>
      <c r="B31" s="32" t="inlineStr">
        <is>
          <t>Item ball at (20, 5)</t>
        </is>
      </c>
      <c r="C31" s="32" t="n"/>
      <c r="D31" s="32" t="inlineStr">
        <is>
          <t>☐</t>
        </is>
      </c>
    </row>
    <row r="32">
      <c r="A32" s="32" t="inlineStr">
        <is>
          <t>Lagging Tail</t>
        </is>
      </c>
      <c r="B32" s="32" t="inlineStr">
        <is>
          <t>Item ball at (35, 57)</t>
        </is>
      </c>
      <c r="C32" s="32" t="n"/>
      <c r="D32" s="32" t="inlineStr">
        <is>
          <t>☐</t>
        </is>
      </c>
    </row>
    <row r="33">
      <c r="A33" s="32" t="inlineStr">
        <is>
          <t>Quick Ball</t>
        </is>
      </c>
      <c r="B33" s="32" t="inlineStr">
        <is>
          <t>Item ball at (23, 37)</t>
        </is>
      </c>
      <c r="C33" s="32" t="n"/>
      <c r="D33" s="32" t="inlineStr">
        <is>
          <t>☐</t>
        </is>
      </c>
    </row>
    <row r="34">
      <c r="A34" s="32" t="inlineStr">
        <is>
          <t>TM03 - Water Pulse x2</t>
        </is>
      </c>
      <c r="B34" s="32" t="inlineStr">
        <is>
          <t>Item ball at (2, 46)</t>
        </is>
      </c>
      <c r="C34" s="32" t="n"/>
      <c r="D34" s="32" t="inlineStr">
        <is>
          <t>☐</t>
        </is>
      </c>
    </row>
    <row r="35">
      <c r="A35" s="32" t="inlineStr">
        <is>
          <t>Heart Scale</t>
        </is>
      </c>
      <c r="B35" s="32" t="inlineStr">
        <is>
          <t>At (23, 18) (hidden)</t>
        </is>
      </c>
      <c r="C35" s="32" t="n"/>
      <c r="D35" s="32" t="inlineStr">
        <is>
          <t>☐</t>
        </is>
      </c>
    </row>
    <row r="36">
      <c r="A36" s="77" t="inlineStr">
        <is>
          <t>Viridian Forest</t>
        </is>
      </c>
      <c r="B36" s="77" t="n"/>
      <c r="C36" s="77" t="n"/>
      <c r="D36" s="77" t="n"/>
    </row>
    <row r="37">
      <c r="A37" s="32" t="inlineStr">
        <is>
          <t>Focus Band</t>
        </is>
      </c>
      <c r="B37" s="32" t="inlineStr">
        <is>
          <t>Item ball at (0, 7)</t>
        </is>
      </c>
      <c r="C37" s="32" t="n"/>
      <c r="D37" s="32" t="inlineStr">
        <is>
          <t>☐</t>
        </is>
      </c>
    </row>
    <row r="38">
      <c r="A38" s="32" t="inlineStr">
        <is>
          <t>Chilan Berry</t>
        </is>
      </c>
      <c r="B38" s="32" t="inlineStr">
        <is>
          <t>At (7, 0) (hidden)</t>
        </is>
      </c>
      <c r="C38" s="32" t="n"/>
      <c r="D38" s="32" t="inlineStr">
        <is>
          <t>☐</t>
        </is>
      </c>
    </row>
    <row r="39">
      <c r="A39" s="32" t="inlineStr">
        <is>
          <t>HM06 - Rock Smash</t>
        </is>
      </c>
      <c r="B39" s="32" t="inlineStr">
        <is>
          <t>From end of forest</t>
        </is>
      </c>
      <c r="C39" s="32" t="n"/>
      <c r="D39" s="32" t="inlineStr">
        <is>
          <t>☐</t>
        </is>
      </c>
    </row>
    <row r="40">
      <c r="A40" s="77" t="inlineStr">
        <is>
          <t>Petalburg City</t>
        </is>
      </c>
      <c r="B40" s="77" t="n"/>
      <c r="C40" s="77" t="n"/>
      <c r="D40" s="77" t="n"/>
    </row>
    <row r="41">
      <c r="A41" s="32" t="inlineStr">
        <is>
          <t>TM17 - Protect x1</t>
        </is>
      </c>
      <c r="B41" s="32" t="inlineStr">
        <is>
          <t>From Norman (Only TM given as a single copy)</t>
        </is>
      </c>
      <c r="C41" s="32" t="n"/>
      <c r="D41" s="32" t="inlineStr">
        <is>
          <t>☐</t>
        </is>
      </c>
    </row>
    <row r="42">
      <c r="A42" s="81" t="inlineStr">
        <is>
          <t>Split 2</t>
        </is>
      </c>
      <c r="B42" s="81" t="n"/>
      <c r="C42" s="81" t="n"/>
      <c r="D42" s="81" t="n"/>
    </row>
    <row r="43">
      <c r="A43" s="77" t="inlineStr">
        <is>
          <t>Petalburg Woods</t>
        </is>
      </c>
      <c r="B43" s="77" t="n"/>
      <c r="C43" s="77" t="n"/>
      <c r="D43" s="77" t="n"/>
    </row>
    <row r="44">
      <c r="A44" s="32" t="inlineStr">
        <is>
          <t>Ether</t>
        </is>
      </c>
      <c r="B44" s="32" t="inlineStr">
        <is>
          <t>Item ball at (4, 8)</t>
        </is>
      </c>
      <c r="C44" s="32" t="n"/>
      <c r="D44" s="32" t="inlineStr">
        <is>
          <t>☐</t>
        </is>
      </c>
    </row>
    <row r="45">
      <c r="A45" s="32" t="inlineStr">
        <is>
          <t>Great Ball</t>
        </is>
      </c>
      <c r="B45" s="32" t="inlineStr">
        <is>
          <t>Item ball at (45, 7)</t>
        </is>
      </c>
      <c r="C45" s="32" t="inlineStr">
        <is>
          <t>Cut</t>
        </is>
      </c>
      <c r="D45" s="32" t="inlineStr">
        <is>
          <t>☐</t>
        </is>
      </c>
    </row>
    <row r="46">
      <c r="A46" s="32" t="inlineStr">
        <is>
          <t>Paralyze Heal</t>
        </is>
      </c>
      <c r="B46" s="32" t="inlineStr">
        <is>
          <t>Item ball at (4, 26)</t>
        </is>
      </c>
      <c r="C46" s="32" t="n"/>
      <c r="D46" s="32" t="inlineStr">
        <is>
          <t>☐</t>
        </is>
      </c>
    </row>
    <row r="47">
      <c r="A47" s="32" t="inlineStr">
        <is>
          <t>Poison Barb</t>
        </is>
      </c>
      <c r="B47" s="32" t="inlineStr">
        <is>
          <t>Item ball at (15, 27)</t>
        </is>
      </c>
      <c r="C47" s="32" t="n"/>
      <c r="D47" s="32" t="inlineStr">
        <is>
          <t>☐</t>
        </is>
      </c>
    </row>
    <row r="48">
      <c r="A48" s="32" t="inlineStr">
        <is>
          <t>TM53 - Silver Wind</t>
        </is>
      </c>
      <c r="B48" s="32" t="inlineStr">
        <is>
          <t>Item ball at (42, 20)</t>
        </is>
      </c>
      <c r="C48" s="32" t="inlineStr">
        <is>
          <t>Cut</t>
        </is>
      </c>
      <c r="D48" s="32" t="inlineStr">
        <is>
          <t>☐</t>
        </is>
      </c>
    </row>
    <row r="49">
      <c r="A49" s="32" t="inlineStr">
        <is>
          <t>TM67 - Struggle Bug x2</t>
        </is>
      </c>
      <c r="B49" s="32" t="inlineStr">
        <is>
          <t>Item ball at (36, 33)</t>
        </is>
      </c>
      <c r="C49" s="32" t="n"/>
      <c r="D49" s="32" t="inlineStr">
        <is>
          <t>☐</t>
        </is>
      </c>
    </row>
    <row r="50">
      <c r="A50" s="32" t="inlineStr">
        <is>
          <t>Poké Ball</t>
        </is>
      </c>
      <c r="B50" s="32" t="inlineStr">
        <is>
          <t>At (4, 19) (hidden)</t>
        </is>
      </c>
      <c r="C50" s="32" t="n"/>
      <c r="D50" s="32" t="inlineStr">
        <is>
          <t>☐</t>
        </is>
      </c>
    </row>
    <row r="51">
      <c r="A51" s="32" t="inlineStr">
        <is>
          <t>Potion</t>
        </is>
      </c>
      <c r="B51" s="32" t="inlineStr">
        <is>
          <t>At (39, 35) (hidden)</t>
        </is>
      </c>
      <c r="C51" s="32" t="n"/>
      <c r="D51" s="32" t="inlineStr">
        <is>
          <t>☐</t>
        </is>
      </c>
    </row>
    <row r="52">
      <c r="A52" s="32" t="inlineStr">
        <is>
          <t>Sceptilite</t>
        </is>
      </c>
      <c r="B52" s="32" t="inlineStr">
        <is>
          <t>At (5, 19) (hidden)</t>
        </is>
      </c>
      <c r="C52" s="32" t="n"/>
      <c r="D52" s="32" t="inlineStr">
        <is>
          <t>☐</t>
        </is>
      </c>
    </row>
    <row r="53">
      <c r="A53" s="32" t="inlineStr">
        <is>
          <t>Silver Powder</t>
        </is>
      </c>
      <c r="B53" s="32" t="inlineStr">
        <is>
          <t>At (41, 37) (hidden)</t>
        </is>
      </c>
      <c r="C53" s="32" t="n"/>
      <c r="D53" s="32" t="inlineStr">
        <is>
          <t>☐</t>
        </is>
      </c>
    </row>
    <row r="54">
      <c r="A54" s="32" t="inlineStr">
        <is>
          <t>Tiny Mushroom</t>
        </is>
      </c>
      <c r="B54" s="32" t="inlineStr">
        <is>
          <t>At (26, 6) (hidden)</t>
        </is>
      </c>
      <c r="C54" s="32" t="n"/>
      <c r="D54" s="32" t="inlineStr">
        <is>
          <t>☐</t>
        </is>
      </c>
    </row>
    <row r="55">
      <c r="A55" s="32" t="inlineStr">
        <is>
          <t>Tiny Mushroom</t>
        </is>
      </c>
      <c r="B55" s="32" t="inlineStr">
        <is>
          <t>At (40, 29) (hidden)</t>
        </is>
      </c>
      <c r="C55" s="32" t="n"/>
      <c r="D55" s="32" t="inlineStr">
        <is>
          <t>☐</t>
        </is>
      </c>
    </row>
    <row r="56">
      <c r="A56" s="32" t="inlineStr">
        <is>
          <t>Charcoal</t>
        </is>
      </c>
      <c r="B56" s="32" t="inlineStr">
        <is>
          <t>From camper boy</t>
        </is>
      </c>
      <c r="C56" s="32" t="n"/>
      <c r="D56" s="32" t="inlineStr">
        <is>
          <t>☐</t>
        </is>
      </c>
    </row>
    <row r="57">
      <c r="A57" s="77" t="inlineStr">
        <is>
          <t>Lost Cave</t>
        </is>
      </c>
      <c r="B57" s="77" t="n"/>
      <c r="C57" s="77" t="n"/>
      <c r="D57" s="77" t="n"/>
    </row>
    <row r="58">
      <c r="A58" s="32" t="inlineStr">
        <is>
          <t>Shiny Stone OR Moon Stone</t>
        </is>
      </c>
      <c r="B58" s="32" t="inlineStr">
        <is>
          <t>NPC choice (one only) (Deepest point of Lost Cave)</t>
        </is>
      </c>
      <c r="C58" s="32" t="n"/>
      <c r="D58" s="32" t="inlineStr">
        <is>
          <t>☐</t>
        </is>
      </c>
    </row>
    <row r="59">
      <c r="A59" s="77" t="inlineStr">
        <is>
          <t>Route 104</t>
        </is>
      </c>
      <c r="B59" s="77" t="n"/>
      <c r="C59" s="77" t="n"/>
      <c r="D59" s="77" t="n"/>
    </row>
    <row r="60">
      <c r="A60" s="32" t="inlineStr">
        <is>
          <t>PP Up</t>
        </is>
      </c>
      <c r="B60" s="32" t="inlineStr">
        <is>
          <t>Item ball at (39, 15)</t>
        </is>
      </c>
      <c r="C60" s="32" t="n"/>
      <c r="D60" s="32" t="inlineStr">
        <is>
          <t>☐</t>
        </is>
      </c>
    </row>
    <row r="61">
      <c r="A61" s="32" t="inlineStr">
        <is>
          <t>Potion</t>
        </is>
      </c>
      <c r="B61" s="32" t="inlineStr">
        <is>
          <t>Item ball at (5, 8)</t>
        </is>
      </c>
      <c r="C61" s="32" t="n"/>
      <c r="D61" s="32" t="inlineStr">
        <is>
          <t>☐</t>
        </is>
      </c>
    </row>
    <row r="62">
      <c r="A62" s="32" t="inlineStr">
        <is>
          <t>Poké Ball</t>
        </is>
      </c>
      <c r="B62" s="32" t="inlineStr">
        <is>
          <t>At (3, 9) (hidden)</t>
        </is>
      </c>
      <c r="C62" s="32" t="n"/>
      <c r="D62" s="32" t="inlineStr">
        <is>
          <t>☐</t>
        </is>
      </c>
    </row>
    <row r="63">
      <c r="A63" s="32" t="inlineStr">
        <is>
          <t>Super Potion</t>
        </is>
      </c>
      <c r="B63" s="32" t="inlineStr">
        <is>
          <t>At (7, 6) (hidden)</t>
        </is>
      </c>
      <c r="C63" s="32" t="n"/>
      <c r="D63" s="32" t="inlineStr">
        <is>
          <t>☐</t>
        </is>
      </c>
    </row>
    <row r="64">
      <c r="A64" s="77" t="inlineStr">
        <is>
          <t>Rustboro City</t>
        </is>
      </c>
      <c r="B64" s="77" t="n"/>
      <c r="C64" s="77" t="n"/>
      <c r="D64" s="77" t="n"/>
    </row>
    <row r="65">
      <c r="A65" s="32" t="inlineStr">
        <is>
          <t>Razor Claw</t>
        </is>
      </c>
      <c r="B65" s="32" t="inlineStr">
        <is>
          <t>Item ball at (36, 51)</t>
        </is>
      </c>
      <c r="C65" s="32" t="n"/>
      <c r="D65" s="32" t="inlineStr">
        <is>
          <t>☐</t>
        </is>
      </c>
    </row>
    <row r="66">
      <c r="A66" s="32" t="inlineStr">
        <is>
          <t>HM01 - Cut</t>
        </is>
      </c>
      <c r="B66" s="32" t="inlineStr">
        <is>
          <t>From the Cutter, in his house</t>
        </is>
      </c>
      <c r="C66" s="32" t="inlineStr">
        <is>
          <t>Clears the small trees in Petalburg Woods and Route 104 (needs Badge 1)</t>
        </is>
      </c>
      <c r="D66" s="32" t="inlineStr">
        <is>
          <t>☐</t>
        </is>
      </c>
    </row>
    <row r="67">
      <c r="A67" s="32" t="inlineStr">
        <is>
          <t>Occa + Passho + Rindo Berry</t>
        </is>
      </c>
      <c r="B67" s="32" t="inlineStr">
        <is>
          <t>From hiker, all three at once (House next to the Gym)</t>
        </is>
      </c>
      <c r="C67" s="32" t="n"/>
      <c r="D67" s="32" t="inlineStr">
        <is>
          <t>☐</t>
        </is>
      </c>
    </row>
    <row r="68">
      <c r="A68" s="32" t="inlineStr">
        <is>
          <t>TM68 - Wing Attack x2</t>
        </is>
      </c>
      <c r="B68" s="32" t="inlineStr">
        <is>
          <t>From Trainer School student (New BOFA TM)</t>
        </is>
      </c>
      <c r="C68" s="32" t="n"/>
      <c r="D68" s="32" t="inlineStr">
        <is>
          <t>☐</t>
        </is>
      </c>
    </row>
    <row r="69">
      <c r="A69" s="32" t="inlineStr">
        <is>
          <t>Mart stock</t>
        </is>
      </c>
      <c r="B69" s="32" t="inlineStr">
        <is>
          <t>Rustboro City - Mart: Antidote, Escape Rope, Great Ball (after Badge 2), Paralyze Heal, Poké Ball, Potion, Rare Candy, Repeat Ball, Repel, Super Potion, Timer Ball (after Badge 2), X Attack, X Defense, X Speed</t>
        </is>
      </c>
      <c r="C69" s="32" t="n"/>
      <c r="D69" s="32" t="n"/>
    </row>
    <row r="70">
      <c r="A70" s="77" t="inlineStr">
        <is>
          <t>Route 116</t>
        </is>
      </c>
      <c r="B70" s="77" t="n"/>
      <c r="C70" s="77" t="n"/>
      <c r="D70" s="77" t="n"/>
    </row>
    <row r="71">
      <c r="A71" s="32" t="inlineStr">
        <is>
          <t>Ether</t>
        </is>
      </c>
      <c r="B71" s="32" t="inlineStr">
        <is>
          <t>Item ball at (19, 6)</t>
        </is>
      </c>
      <c r="C71" s="32" t="n"/>
      <c r="D71" s="32" t="inlineStr">
        <is>
          <t>☐</t>
        </is>
      </c>
    </row>
    <row r="72">
      <c r="A72" s="32" t="inlineStr">
        <is>
          <t>Normal Gem</t>
        </is>
      </c>
      <c r="B72" s="32" t="inlineStr">
        <is>
          <t>Item ball at (6, 4)</t>
        </is>
      </c>
      <c r="C72" s="32" t="n"/>
      <c r="D72" s="32" t="inlineStr">
        <is>
          <t>☐</t>
        </is>
      </c>
    </row>
    <row r="73">
      <c r="A73" s="32" t="inlineStr">
        <is>
          <t>Potion</t>
        </is>
      </c>
      <c r="B73" s="32" t="inlineStr">
        <is>
          <t>Item ball at (34, 7)</t>
        </is>
      </c>
      <c r="C73" s="32" t="n"/>
      <c r="D73" s="32" t="inlineStr">
        <is>
          <t>☐</t>
        </is>
      </c>
    </row>
    <row r="74">
      <c r="A74" s="32" t="inlineStr">
        <is>
          <t>Repel</t>
        </is>
      </c>
      <c r="B74" s="32" t="inlineStr">
        <is>
          <t>Item ball at (10, 17)</t>
        </is>
      </c>
      <c r="C74" s="32" t="n"/>
      <c r="D74" s="32" t="inlineStr">
        <is>
          <t>☐</t>
        </is>
      </c>
    </row>
    <row r="75">
      <c r="A75" s="32" t="inlineStr">
        <is>
          <t>TM54 - Grass Knot x2</t>
        </is>
      </c>
      <c r="B75" s="32" t="inlineStr">
        <is>
          <t>Item ball at (32, 11)</t>
        </is>
      </c>
      <c r="C75" s="32" t="n"/>
      <c r="D75" s="32" t="inlineStr">
        <is>
          <t>☐</t>
        </is>
      </c>
    </row>
    <row r="76">
      <c r="A76" s="32" t="inlineStr">
        <is>
          <t>X Special</t>
        </is>
      </c>
      <c r="B76" s="32" t="inlineStr">
        <is>
          <t>Item ball at (55, 12)</t>
        </is>
      </c>
      <c r="C76" s="32" t="n"/>
      <c r="D76" s="32" t="inlineStr">
        <is>
          <t>☐</t>
        </is>
      </c>
    </row>
    <row r="77">
      <c r="A77" s="32" t="inlineStr">
        <is>
          <t>Super Potion</t>
        </is>
      </c>
      <c r="B77" s="32" t="inlineStr">
        <is>
          <t>At (22, 9) (hidden)</t>
        </is>
      </c>
      <c r="C77" s="32" t="n"/>
      <c r="D77" s="32" t="inlineStr">
        <is>
          <t>☐</t>
        </is>
      </c>
    </row>
    <row r="78">
      <c r="A78" s="32" t="inlineStr">
        <is>
          <t>Black Belt</t>
        </is>
      </c>
      <c r="B78" s="32" t="inlineStr">
        <is>
          <t>From Cooltrainer Cole, after the double battle (Cave-side end of Route 116)</t>
        </is>
      </c>
      <c r="C78" s="32" t="n"/>
      <c r="D78" s="32" t="inlineStr">
        <is>
          <t>☐</t>
        </is>
      </c>
    </row>
    <row r="79">
      <c r="A79" s="77" t="inlineStr">
        <is>
          <t>Rustboro City</t>
        </is>
      </c>
      <c r="B79" s="77" t="n"/>
      <c r="C79" s="77" t="n"/>
      <c r="D79" s="77" t="n"/>
    </row>
    <row r="80">
      <c r="A80" s="32" t="inlineStr">
        <is>
          <t>Rare Candy</t>
        </is>
      </c>
      <c r="B80" s="32" t="inlineStr">
        <is>
          <t>At (1, 13) (hidden)</t>
        </is>
      </c>
      <c r="C80" s="32" t="n"/>
      <c r="D80" s="32" t="inlineStr">
        <is>
          <t>☐</t>
        </is>
      </c>
    </row>
    <row r="81">
      <c r="A81" s="32" t="inlineStr">
        <is>
          <t>TM39 - Rock Tomb x2</t>
        </is>
      </c>
      <c r="B81" s="32" t="inlineStr">
        <is>
          <t>From Roxanne</t>
        </is>
      </c>
      <c r="C81" s="32" t="n"/>
      <c r="D81" s="32" t="inlineStr">
        <is>
          <t>☐</t>
        </is>
      </c>
    </row>
    <row r="82">
      <c r="A82" s="77" t="inlineStr">
        <is>
          <t>Rusturf Tunnel</t>
        </is>
      </c>
      <c r="B82" s="77" t="n"/>
      <c r="C82" s="77" t="n"/>
      <c r="D82" s="77" t="n"/>
    </row>
    <row r="83">
      <c r="A83" s="32" t="inlineStr">
        <is>
          <t>Black Glasses</t>
        </is>
      </c>
      <c r="B83" s="32" t="inlineStr">
        <is>
          <t>Item ball at (3, 8)</t>
        </is>
      </c>
      <c r="C83" s="32" t="n"/>
      <c r="D83" s="32" t="inlineStr">
        <is>
          <t>☐</t>
        </is>
      </c>
    </row>
    <row r="84">
      <c r="A84" s="32" t="inlineStr">
        <is>
          <t>Max Ether</t>
        </is>
      </c>
      <c r="B84" s="32" t="inlineStr">
        <is>
          <t>Item ball at (30, 2)</t>
        </is>
      </c>
      <c r="C84" s="32" t="n"/>
      <c r="D84" s="32" t="inlineStr">
        <is>
          <t>☐</t>
        </is>
      </c>
    </row>
    <row r="85">
      <c r="A85" s="32" t="inlineStr">
        <is>
          <t>Poké Ball</t>
        </is>
      </c>
      <c r="B85" s="32" t="inlineStr">
        <is>
          <t>Item ball at (3, 1)</t>
        </is>
      </c>
      <c r="C85" s="32" t="n"/>
      <c r="D85" s="32" t="inlineStr">
        <is>
          <t>☐</t>
        </is>
      </c>
    </row>
    <row r="86">
      <c r="A86" s="81" t="inlineStr">
        <is>
          <t>Split 3</t>
        </is>
      </c>
      <c r="B86" s="81" t="n"/>
      <c r="C86" s="81" t="n"/>
      <c r="D86" s="81" t="n"/>
    </row>
    <row r="87">
      <c r="A87" s="77" t="inlineStr">
        <is>
          <t>Rusturf Tunnel</t>
        </is>
      </c>
      <c r="B87" s="77" t="n"/>
      <c r="C87" s="77" t="n"/>
      <c r="D87" s="77" t="n"/>
    </row>
    <row r="88">
      <c r="A88" s="32" t="inlineStr">
        <is>
          <t>RageCandyBar</t>
        </is>
      </c>
      <c r="B88" s="32" t="inlineStr">
        <is>
          <t>Dropped by the Aqua grunt as he flees (Converted Shoal Shell)</t>
        </is>
      </c>
      <c r="C88" s="32" t="n"/>
      <c r="D88" s="32" t="inlineStr">
        <is>
          <t>☐</t>
        </is>
      </c>
    </row>
    <row r="89">
      <c r="A89" s="77" t="inlineStr">
        <is>
          <t>Wraithwood Forest</t>
        </is>
      </c>
      <c r="B89" s="77" t="n"/>
      <c r="C89" s="77" t="n"/>
      <c r="D89" s="77" t="n"/>
    </row>
    <row r="90">
      <c r="A90" s="32" t="inlineStr">
        <is>
          <t>Dusk Stone</t>
        </is>
      </c>
      <c r="B90" s="32" t="inlineStr">
        <is>
          <t>Item ball at (25, 5)</t>
        </is>
      </c>
      <c r="C90" s="32" t="n"/>
      <c r="D90" s="32" t="inlineStr">
        <is>
          <t>☐</t>
        </is>
      </c>
    </row>
    <row r="91">
      <c r="A91" s="32" t="inlineStr">
        <is>
          <t>Spell Tag</t>
        </is>
      </c>
      <c r="B91" s="32" t="inlineStr">
        <is>
          <t>Item ball at (2, 4)</t>
        </is>
      </c>
      <c r="C91" s="32" t="n"/>
      <c r="D91" s="32" t="inlineStr">
        <is>
          <t>☐</t>
        </is>
      </c>
    </row>
    <row r="92">
      <c r="A92" s="32" t="inlineStr">
        <is>
          <t>TM36 - Sludge Bomb</t>
        </is>
      </c>
      <c r="B92" s="32" t="inlineStr">
        <is>
          <t>Item ball at (21, 27)</t>
        </is>
      </c>
      <c r="C92" s="32" t="n"/>
      <c r="D92" s="32" t="inlineStr">
        <is>
          <t>☐</t>
        </is>
      </c>
    </row>
    <row r="93">
      <c r="A93" s="32" t="inlineStr">
        <is>
          <t>TM56 - Shadow Claw</t>
        </is>
      </c>
      <c r="B93" s="32" t="inlineStr">
        <is>
          <t>Item ball at (16, 16)</t>
        </is>
      </c>
      <c r="C93" s="32" t="n"/>
      <c r="D93" s="32" t="inlineStr">
        <is>
          <t>☐</t>
        </is>
      </c>
    </row>
    <row r="94">
      <c r="A94" s="77" t="inlineStr">
        <is>
          <t>Hollowbrook</t>
        </is>
      </c>
      <c r="B94" s="77" t="n"/>
      <c r="C94" s="77" t="n"/>
      <c r="D94" s="77" t="n"/>
    </row>
    <row r="95">
      <c r="A95" s="32" t="inlineStr">
        <is>
          <t>Twisted Spoon</t>
        </is>
      </c>
      <c r="B95" s="32" t="inlineStr">
        <is>
          <t>Item ball at (2, 5)</t>
        </is>
      </c>
      <c r="C95" s="32" t="n"/>
      <c r="D95" s="32" t="inlineStr">
        <is>
          <t>☐</t>
        </is>
      </c>
    </row>
    <row r="96">
      <c r="A96" s="32" t="inlineStr">
        <is>
          <t>Ultra Ball x3</t>
        </is>
      </c>
      <c r="B96" s="32" t="inlineStr">
        <is>
          <t>Item ball at (20, 10)</t>
        </is>
      </c>
      <c r="C96" s="32" t="n"/>
      <c r="D96" s="32" t="inlineStr">
        <is>
          <t>☐</t>
        </is>
      </c>
    </row>
    <row r="97">
      <c r="A97" s="32" t="inlineStr">
        <is>
          <t>Heart Scale</t>
        </is>
      </c>
      <c r="B97" s="32" t="inlineStr">
        <is>
          <t>At (14, 15) (hidden)</t>
        </is>
      </c>
      <c r="C97" s="32" t="n"/>
      <c r="D97" s="32" t="inlineStr">
        <is>
          <t>☐</t>
        </is>
      </c>
    </row>
    <row r="98">
      <c r="A98" s="32" t="inlineStr">
        <is>
          <t>Lum Berry x5</t>
        </is>
      </c>
      <c r="B98" s="32" t="inlineStr">
        <is>
          <t>From old woman</t>
        </is>
      </c>
      <c r="C98" s="32" t="n"/>
      <c r="D98" s="32" t="inlineStr">
        <is>
          <t>☐</t>
        </is>
      </c>
    </row>
    <row r="99">
      <c r="A99" s="77" t="inlineStr">
        <is>
          <t>Granite Cave</t>
        </is>
      </c>
      <c r="B99" s="77" t="n"/>
      <c r="C99" s="77" t="n"/>
      <c r="D99" s="77" t="n"/>
    </row>
    <row r="100">
      <c r="A100" s="32" t="inlineStr">
        <is>
          <t>Leaf Stone</t>
        </is>
      </c>
      <c r="B100" s="32" t="inlineStr">
        <is>
          <t>Item ball at (3, 20)</t>
        </is>
      </c>
      <c r="C100" s="32" t="n"/>
      <c r="D100" s="32" t="inlineStr">
        <is>
          <t>☐</t>
        </is>
      </c>
    </row>
    <row r="101">
      <c r="A101" s="32" t="inlineStr">
        <is>
          <t>Rare Candy</t>
        </is>
      </c>
      <c r="B101" s="32" t="inlineStr">
        <is>
          <t>Item ball at (29, 4)</t>
        </is>
      </c>
      <c r="C101" s="32" t="n"/>
      <c r="D101" s="32" t="inlineStr">
        <is>
          <t>☐</t>
        </is>
      </c>
    </row>
    <row r="102">
      <c r="A102" s="32" t="inlineStr">
        <is>
          <t>Repel</t>
        </is>
      </c>
      <c r="B102" s="32" t="inlineStr">
        <is>
          <t>Item ball at (4, 4)</t>
        </is>
      </c>
      <c r="C102" s="32" t="n"/>
      <c r="D102" s="32" t="inlineStr">
        <is>
          <t>☐</t>
        </is>
      </c>
    </row>
    <row r="103">
      <c r="A103" s="32" t="inlineStr">
        <is>
          <t>TM52 - Aurora Beam</t>
        </is>
      </c>
      <c r="B103" s="32" t="inlineStr">
        <is>
          <t>Item ball at (30, 6)</t>
        </is>
      </c>
      <c r="C103" s="32" t="n"/>
      <c r="D103" s="32" t="inlineStr">
        <is>
          <t>☐</t>
        </is>
      </c>
    </row>
    <row r="104">
      <c r="A104" s="32" t="inlineStr">
        <is>
          <t>TM70 - Flame Charge</t>
        </is>
      </c>
      <c r="B104" s="32" t="inlineStr">
        <is>
          <t>Item ball at (21, 11)</t>
        </is>
      </c>
      <c r="C104" s="32" t="n"/>
      <c r="D104" s="32" t="inlineStr">
        <is>
          <t>☐</t>
        </is>
      </c>
    </row>
    <row r="105">
      <c r="A105" s="32" t="inlineStr">
        <is>
          <t>Aerodactylite</t>
        </is>
      </c>
      <c r="B105" s="32" t="inlineStr">
        <is>
          <t>At (16, 16) (hidden)</t>
        </is>
      </c>
      <c r="C105" s="32" t="n"/>
      <c r="D105" s="32" t="inlineStr">
        <is>
          <t>☐</t>
        </is>
      </c>
    </row>
    <row r="106">
      <c r="A106" s="32" t="inlineStr">
        <is>
          <t>Everstone</t>
        </is>
      </c>
      <c r="B106" s="32" t="inlineStr">
        <is>
          <t>At (28, 6) (hidden)</t>
        </is>
      </c>
      <c r="C106" s="32" t="n"/>
      <c r="D106" s="32" t="inlineStr">
        <is>
          <t>☐</t>
        </is>
      </c>
    </row>
    <row r="107">
      <c r="A107" s="32" t="inlineStr">
        <is>
          <t>Everstone</t>
        </is>
      </c>
      <c r="B107" s="32" t="inlineStr">
        <is>
          <t>At (15, 11) (hidden)</t>
        </is>
      </c>
      <c r="C107" s="32" t="n"/>
      <c r="D107" s="32" t="inlineStr">
        <is>
          <t>☐</t>
        </is>
      </c>
    </row>
    <row r="108">
      <c r="A108" s="32" t="inlineStr">
        <is>
          <t>Coba Berry</t>
        </is>
      </c>
      <c r="B108" s="32" t="inlineStr">
        <is>
          <t>Item ball at (29, 17)</t>
        </is>
      </c>
      <c r="C108" s="32" t="n"/>
      <c r="D108" s="32" t="inlineStr">
        <is>
          <t>☐</t>
        </is>
      </c>
    </row>
    <row r="109">
      <c r="A109" s="32" t="inlineStr">
        <is>
          <t>Poké Ball</t>
        </is>
      </c>
      <c r="B109" s="32" t="inlineStr">
        <is>
          <t>Item ball at (15, 21)</t>
        </is>
      </c>
      <c r="C109" s="32" t="n"/>
      <c r="D109" s="32" t="inlineStr">
        <is>
          <t>☐</t>
        </is>
      </c>
    </row>
    <row r="110">
      <c r="A110" s="32" t="inlineStr">
        <is>
          <t>Shell Bell</t>
        </is>
      </c>
      <c r="B110" s="32" t="inlineStr">
        <is>
          <t>Item ball at (1, 6)</t>
        </is>
      </c>
      <c r="C110" s="32" t="n"/>
      <c r="D110" s="32" t="inlineStr">
        <is>
          <t>☐</t>
        </is>
      </c>
    </row>
    <row r="111">
      <c r="A111" s="32" t="inlineStr">
        <is>
          <t>Dragon Scale</t>
        </is>
      </c>
      <c r="B111" s="32" t="inlineStr">
        <is>
          <t>Item ball at (39, 6)</t>
        </is>
      </c>
      <c r="C111" s="32" t="n"/>
      <c r="D111" s="32" t="inlineStr">
        <is>
          <t>☐</t>
        </is>
      </c>
    </row>
    <row r="112">
      <c r="A112" s="32" t="inlineStr">
        <is>
          <t>Escape Rope</t>
        </is>
      </c>
      <c r="B112" s="32" t="inlineStr">
        <is>
          <t>Item ball at (17, 7)</t>
        </is>
      </c>
      <c r="C112" s="32" t="n"/>
      <c r="D112" s="32" t="inlineStr">
        <is>
          <t>☐</t>
        </is>
      </c>
    </row>
    <row r="113">
      <c r="A113" s="32" t="inlineStr">
        <is>
          <t>HM05 - Flash</t>
        </is>
      </c>
      <c r="B113" s="32" t="inlineStr">
        <is>
          <t>From hiker</t>
        </is>
      </c>
      <c r="C113" s="32" t="n"/>
      <c r="D113" s="32" t="inlineStr">
        <is>
          <t>☐</t>
        </is>
      </c>
    </row>
    <row r="114">
      <c r="A114" s="77" t="inlineStr">
        <is>
          <t>Route 106</t>
        </is>
      </c>
      <c r="B114" s="77" t="n"/>
      <c r="C114" s="77" t="n"/>
      <c r="D114" s="77" t="n"/>
    </row>
    <row r="115">
      <c r="A115" s="32" t="inlineStr">
        <is>
          <t>Deep Sea Tooth</t>
        </is>
      </c>
      <c r="B115" s="32" t="inlineStr">
        <is>
          <t>Item ball at (50, 19)</t>
        </is>
      </c>
      <c r="C115" s="32" t="n"/>
      <c r="D115" s="32" t="inlineStr">
        <is>
          <t>☐</t>
        </is>
      </c>
    </row>
    <row r="116">
      <c r="A116" s="32" t="inlineStr">
        <is>
          <t>Full Heal</t>
        </is>
      </c>
      <c r="B116" s="32" t="inlineStr">
        <is>
          <t>Item ball at (29, 14)</t>
        </is>
      </c>
      <c r="C116" s="32" t="n"/>
      <c r="D116" s="32" t="inlineStr">
        <is>
          <t>☐</t>
        </is>
      </c>
    </row>
    <row r="117">
      <c r="A117" s="32" t="inlineStr">
        <is>
          <t>Heart Scale</t>
        </is>
      </c>
      <c r="B117" s="32" t="inlineStr">
        <is>
          <t>At (68, 15) (hidden)</t>
        </is>
      </c>
      <c r="C117" s="32" t="n"/>
      <c r="D117" s="32" t="inlineStr">
        <is>
          <t>☐</t>
        </is>
      </c>
    </row>
    <row r="118">
      <c r="A118" s="32" t="inlineStr">
        <is>
          <t>Poké Ball</t>
        </is>
      </c>
      <c r="B118" s="32" t="inlineStr">
        <is>
          <t>At (41, 11) (hidden)</t>
        </is>
      </c>
      <c r="C118" s="32" t="n"/>
      <c r="D118" s="32" t="inlineStr">
        <is>
          <t>☐</t>
        </is>
      </c>
    </row>
    <row r="119">
      <c r="A119" s="32" t="inlineStr">
        <is>
          <t>Stardust</t>
        </is>
      </c>
      <c r="B119" s="32" t="inlineStr">
        <is>
          <t>At (53, 12) (hidden)</t>
        </is>
      </c>
      <c r="C119" s="32" t="n"/>
      <c r="D119" s="32" t="inlineStr">
        <is>
          <t>☐</t>
        </is>
      </c>
    </row>
    <row r="120">
      <c r="A120" s="77" t="inlineStr">
        <is>
          <t>Granite Shore</t>
        </is>
      </c>
      <c r="B120" s="77" t="n"/>
      <c r="C120" s="77" t="n"/>
      <c r="D120" s="77" t="n"/>
    </row>
    <row r="121">
      <c r="A121" s="32" t="inlineStr">
        <is>
          <t>Chople Berry</t>
        </is>
      </c>
      <c r="B121" s="32" t="inlineStr">
        <is>
          <t>Item ball at (1, 13)</t>
        </is>
      </c>
      <c r="C121" s="32" t="n"/>
      <c r="D121" s="32" t="inlineStr">
        <is>
          <t>☐</t>
        </is>
      </c>
    </row>
    <row r="122">
      <c r="A122" s="32" t="inlineStr">
        <is>
          <t>Deep Sea Scale</t>
        </is>
      </c>
      <c r="B122" s="32" t="inlineStr">
        <is>
          <t>Item ball at (18, 1)</t>
        </is>
      </c>
      <c r="C122" s="32" t="n"/>
      <c r="D122" s="32" t="inlineStr">
        <is>
          <t>☐</t>
        </is>
      </c>
    </row>
    <row r="123">
      <c r="A123" s="77" t="inlineStr">
        <is>
          <t>Dewford Town</t>
        </is>
      </c>
      <c r="B123" s="77" t="n"/>
      <c r="C123" s="77" t="n"/>
      <c r="D123" s="77" t="n"/>
    </row>
    <row r="124">
      <c r="A124" s="32" t="inlineStr">
        <is>
          <t>TM31 - Brick Break x2</t>
        </is>
      </c>
      <c r="B124" s="32" t="inlineStr">
        <is>
          <t>From Brawly + Phoebe tag battle</t>
        </is>
      </c>
      <c r="C124" s="32" t="n"/>
      <c r="D124" s="32" t="inlineStr">
        <is>
          <t>☐</t>
        </is>
      </c>
    </row>
    <row r="125">
      <c r="A125" s="77" t="inlineStr">
        <is>
          <t>Route 105</t>
        </is>
      </c>
      <c r="B125" s="77" t="n"/>
      <c r="C125" s="77" t="n"/>
      <c r="D125" s="77" t="n"/>
    </row>
    <row r="126">
      <c r="A126" s="32" t="inlineStr">
        <is>
          <t>Star Piece</t>
        </is>
      </c>
      <c r="B126" s="32" t="inlineStr">
        <is>
          <t>Item ball at (8, 73)</t>
        </is>
      </c>
      <c r="C126" s="32" t="n"/>
      <c r="D126" s="32" t="inlineStr">
        <is>
          <t>☐</t>
        </is>
      </c>
    </row>
    <row r="127">
      <c r="A127" s="32" t="inlineStr">
        <is>
          <t>Big Pearl</t>
        </is>
      </c>
      <c r="B127" s="32" t="inlineStr">
        <is>
          <t>At (5, 56) (hidden)</t>
        </is>
      </c>
      <c r="C127" s="32" t="n"/>
      <c r="D127" s="32" t="inlineStr">
        <is>
          <t>☐</t>
        </is>
      </c>
    </row>
    <row r="128">
      <c r="A128" s="32" t="inlineStr">
        <is>
          <t>Heart Scale</t>
        </is>
      </c>
      <c r="B128" s="32" t="inlineStr">
        <is>
          <t>At (15, 68) (hidden)</t>
        </is>
      </c>
      <c r="C128" s="32" t="n"/>
      <c r="D128" s="32" t="inlineStr">
        <is>
          <t>☐</t>
        </is>
      </c>
    </row>
    <row r="129">
      <c r="A129" s="81" t="inlineStr">
        <is>
          <t>Split 4</t>
        </is>
      </c>
      <c r="B129" s="81" t="n"/>
      <c r="C129" s="81" t="n"/>
      <c r="D129" s="81" t="n"/>
    </row>
    <row r="130">
      <c r="A130" s="77" t="inlineStr">
        <is>
          <t>Route 108</t>
        </is>
      </c>
      <c r="B130" s="77" t="n"/>
      <c r="C130" s="77" t="n"/>
      <c r="D130" s="77" t="n"/>
    </row>
    <row r="131">
      <c r="A131" s="32" t="inlineStr">
        <is>
          <t>Star Piece</t>
        </is>
      </c>
      <c r="B131" s="32" t="inlineStr">
        <is>
          <t>Item ball at (42, 4)</t>
        </is>
      </c>
      <c r="C131" s="32" t="n"/>
      <c r="D131" s="32" t="inlineStr">
        <is>
          <t>☐</t>
        </is>
      </c>
    </row>
    <row r="132">
      <c r="A132" s="32" t="inlineStr">
        <is>
          <t>Rare Candy</t>
        </is>
      </c>
      <c r="B132" s="32" t="inlineStr">
        <is>
          <t>At (38, 14) (hidden)</t>
        </is>
      </c>
      <c r="C132" s="32" t="n"/>
      <c r="D132" s="32" t="inlineStr">
        <is>
          <t>☐</t>
        </is>
      </c>
    </row>
    <row r="133">
      <c r="A133" s="77" t="inlineStr">
        <is>
          <t>Route 109</t>
        </is>
      </c>
      <c r="B133" s="77" t="n"/>
      <c r="C133" s="77" t="n"/>
      <c r="D133" s="77" t="n"/>
    </row>
    <row r="134">
      <c r="A134" s="32" t="inlineStr">
        <is>
          <t>PP Up</t>
        </is>
      </c>
      <c r="B134" s="32" t="inlineStr">
        <is>
          <t>Item ball at (27, 46)</t>
        </is>
      </c>
      <c r="C134" s="32" t="n"/>
      <c r="D134" s="32" t="inlineStr">
        <is>
          <t>☐</t>
        </is>
      </c>
    </row>
    <row r="135">
      <c r="A135" s="32" t="inlineStr">
        <is>
          <t>Potion</t>
        </is>
      </c>
      <c r="B135" s="32" t="inlineStr">
        <is>
          <t>Item ball at (25, 6)</t>
        </is>
      </c>
      <c r="C135" s="32" t="n"/>
      <c r="D135" s="32" t="inlineStr">
        <is>
          <t>☐</t>
        </is>
      </c>
    </row>
    <row r="136">
      <c r="A136" s="32" t="inlineStr">
        <is>
          <t>Ether</t>
        </is>
      </c>
      <c r="B136" s="32" t="inlineStr">
        <is>
          <t>At (28, 20) (hidden)</t>
        </is>
      </c>
      <c r="C136" s="32" t="n"/>
      <c r="D136" s="32" t="inlineStr">
        <is>
          <t>☐</t>
        </is>
      </c>
    </row>
    <row r="137">
      <c r="A137" s="32" t="inlineStr">
        <is>
          <t>Great Ball</t>
        </is>
      </c>
      <c r="B137" s="32" t="inlineStr">
        <is>
          <t>At (9, 10) (hidden)</t>
        </is>
      </c>
      <c r="C137" s="32" t="n"/>
      <c r="D137" s="32" t="inlineStr">
        <is>
          <t>☐</t>
        </is>
      </c>
    </row>
    <row r="138">
      <c r="A138" s="32" t="inlineStr">
        <is>
          <t>Heart Scale</t>
        </is>
      </c>
      <c r="B138" s="32" t="inlineStr">
        <is>
          <t>At (33, 5) (hidden)</t>
        </is>
      </c>
      <c r="C138" s="32" t="n"/>
      <c r="D138" s="32" t="inlineStr">
        <is>
          <t>☐</t>
        </is>
      </c>
    </row>
    <row r="139">
      <c r="A139" s="32" t="inlineStr">
        <is>
          <t>Heart Scale</t>
        </is>
      </c>
      <c r="B139" s="32" t="inlineStr">
        <is>
          <t>At (13, 16) (hidden)</t>
        </is>
      </c>
      <c r="C139" s="32" t="n"/>
      <c r="D139" s="32" t="inlineStr">
        <is>
          <t>☐</t>
        </is>
      </c>
    </row>
    <row r="140">
      <c r="A140" s="32" t="inlineStr">
        <is>
          <t>Heart Scale</t>
        </is>
      </c>
      <c r="B140" s="32" t="inlineStr">
        <is>
          <t>At (8, 42) (hidden)</t>
        </is>
      </c>
      <c r="C140" s="32" t="n"/>
      <c r="D140" s="32" t="inlineStr">
        <is>
          <t>☐</t>
        </is>
      </c>
    </row>
    <row r="141">
      <c r="A141" s="32" t="inlineStr">
        <is>
          <t>Revive</t>
        </is>
      </c>
      <c r="B141" s="32" t="inlineStr">
        <is>
          <t>At (16, 23) (hidden)</t>
        </is>
      </c>
      <c r="C141" s="32" t="n"/>
      <c r="D141" s="32" t="inlineStr">
        <is>
          <t>☐</t>
        </is>
      </c>
    </row>
    <row r="142">
      <c r="A142" s="77" t="inlineStr">
        <is>
          <t>Slateport City</t>
        </is>
      </c>
      <c r="B142" s="77" t="n"/>
      <c r="C142" s="77" t="n"/>
      <c r="D142" s="77" t="n"/>
    </row>
    <row r="143">
      <c r="A143" s="32" t="inlineStr">
        <is>
          <t>Mart stock</t>
        </is>
      </c>
      <c r="B143" s="32" t="inlineStr">
        <is>
          <t>Slateport City - Mart: Antidote, Escape Rope, Great Ball (after Badge 2), Harbor Mail, Paralyze Heal, Poké Ball, Potion, Rare Candy, Repel, Super Potion</t>
        </is>
      </c>
      <c r="C143" s="32" t="n"/>
      <c r="D143" s="32" t="n"/>
    </row>
    <row r="144">
      <c r="A144" s="32" t="inlineStr">
        <is>
          <t>Mart stock</t>
        </is>
      </c>
      <c r="B144" s="32" t="inlineStr">
        <is>
          <t>Slateport City: Calcium, Carbos, HP Up, Iron, Protein, Zinc</t>
        </is>
      </c>
      <c r="C144" s="32" t="n"/>
      <c r="D144" s="32" t="n"/>
    </row>
    <row r="145">
      <c r="A145" s="77" t="inlineStr">
        <is>
          <t>Route 110</t>
        </is>
      </c>
      <c r="B145" s="77" t="n"/>
      <c r="C145" s="77" t="n"/>
      <c r="D145" s="77" t="n"/>
    </row>
    <row r="146">
      <c r="A146" s="32" t="inlineStr">
        <is>
          <t>Bead Mail</t>
        </is>
      </c>
      <c r="B146" s="32" t="inlineStr">
        <is>
          <t>Item ball at (2, 2)</t>
        </is>
      </c>
      <c r="C146" s="32" t="n"/>
      <c r="D146" s="32" t="inlineStr">
        <is>
          <t>☐</t>
        </is>
      </c>
    </row>
    <row r="147">
      <c r="A147" s="32" t="inlineStr">
        <is>
          <t>Elixir</t>
        </is>
      </c>
      <c r="B147" s="32" t="inlineStr">
        <is>
          <t>Item ball at (6, 38)</t>
        </is>
      </c>
      <c r="C147" s="32" t="n"/>
      <c r="D147" s="32" t="inlineStr">
        <is>
          <t>☐</t>
        </is>
      </c>
    </row>
    <row r="148">
      <c r="A148" s="32" t="inlineStr">
        <is>
          <t>Glitter Mail</t>
        </is>
      </c>
      <c r="B148" s="32" t="inlineStr">
        <is>
          <t>Item ball at (11, 21)</t>
        </is>
      </c>
      <c r="C148" s="32" t="n"/>
      <c r="D148" s="32" t="inlineStr">
        <is>
          <t>☐</t>
        </is>
      </c>
    </row>
    <row r="149">
      <c r="A149" s="32" t="inlineStr">
        <is>
          <t>Harbor Mail</t>
        </is>
      </c>
      <c r="B149" s="32" t="inlineStr">
        <is>
          <t>Item ball at (3, 13)</t>
        </is>
      </c>
      <c r="C149" s="32" t="n"/>
      <c r="D149" s="32" t="inlineStr">
        <is>
          <t>☐</t>
        </is>
      </c>
    </row>
    <row r="150">
      <c r="A150" s="32" t="inlineStr">
        <is>
          <t>Mech Mail</t>
        </is>
      </c>
      <c r="B150" s="32" t="inlineStr">
        <is>
          <t>Item ball at (2, 5)</t>
        </is>
      </c>
      <c r="C150" s="32" t="n"/>
      <c r="D150" s="32" t="inlineStr">
        <is>
          <t>☐</t>
        </is>
      </c>
    </row>
    <row r="151">
      <c r="A151" s="32" t="inlineStr">
        <is>
          <t>Orange Mail</t>
        </is>
      </c>
      <c r="B151" s="32" t="inlineStr">
        <is>
          <t>Item ball at (9, 4)</t>
        </is>
      </c>
      <c r="C151" s="32" t="n"/>
      <c r="D151" s="32" t="inlineStr">
        <is>
          <t>☐</t>
        </is>
      </c>
    </row>
    <row r="152">
      <c r="A152" s="32" t="inlineStr">
        <is>
          <t>Rare Candy</t>
        </is>
      </c>
      <c r="B152" s="32" t="inlineStr">
        <is>
          <t>Item ball at (26, 47)</t>
        </is>
      </c>
      <c r="C152" s="32" t="n"/>
      <c r="D152" s="32" t="inlineStr">
        <is>
          <t>☐</t>
        </is>
      </c>
    </row>
    <row r="153">
      <c r="A153" s="32" t="inlineStr">
        <is>
          <t>Scope Lens</t>
        </is>
      </c>
      <c r="B153" s="32" t="inlineStr">
        <is>
          <t>Item ball at (30, 69)</t>
        </is>
      </c>
      <c r="C153" s="32" t="n"/>
      <c r="D153" s="32" t="inlineStr">
        <is>
          <t>☐</t>
        </is>
      </c>
    </row>
    <row r="154">
      <c r="A154" s="32" t="inlineStr">
        <is>
          <t>Shadow Mail</t>
        </is>
      </c>
      <c r="B154" s="32" t="inlineStr">
        <is>
          <t>Item ball at (4, 2)</t>
        </is>
      </c>
      <c r="C154" s="32" t="n"/>
      <c r="D154" s="32" t="inlineStr">
        <is>
          <t>☐</t>
        </is>
      </c>
    </row>
    <row r="155">
      <c r="A155" s="32" t="inlineStr">
        <is>
          <t>Tropic Mail</t>
        </is>
      </c>
      <c r="B155" s="32" t="inlineStr">
        <is>
          <t>Item ball at (5, 12)</t>
        </is>
      </c>
      <c r="C155" s="32" t="n"/>
      <c r="D155" s="32" t="inlineStr">
        <is>
          <t>☐</t>
        </is>
      </c>
    </row>
    <row r="156">
      <c r="A156" s="32" t="inlineStr">
        <is>
          <t>Wave Mail</t>
        </is>
      </c>
      <c r="B156" s="32" t="inlineStr">
        <is>
          <t>Item ball at (8, 17)</t>
        </is>
      </c>
      <c r="C156" s="32" t="n"/>
      <c r="D156" s="32" t="inlineStr">
        <is>
          <t>☐</t>
        </is>
      </c>
    </row>
    <row r="157">
      <c r="A157" s="32" t="inlineStr">
        <is>
          <t>Wood Mail</t>
        </is>
      </c>
      <c r="B157" s="32" t="inlineStr">
        <is>
          <t>Item ball at (1, 2)</t>
        </is>
      </c>
      <c r="C157" s="32" t="n"/>
      <c r="D157" s="32" t="inlineStr">
        <is>
          <t>☐</t>
        </is>
      </c>
    </row>
    <row r="158">
      <c r="A158" s="32" t="inlineStr">
        <is>
          <t>Full Heal</t>
        </is>
      </c>
      <c r="B158" s="32" t="inlineStr">
        <is>
          <t>At (37, 67) (hidden)</t>
        </is>
      </c>
      <c r="C158" s="32" t="n"/>
      <c r="D158" s="32" t="inlineStr">
        <is>
          <t>☐</t>
        </is>
      </c>
    </row>
    <row r="159">
      <c r="A159" s="32" t="inlineStr">
        <is>
          <t>Great Ball</t>
        </is>
      </c>
      <c r="B159" s="32" t="inlineStr">
        <is>
          <t>At (33, 45) (hidden)</t>
        </is>
      </c>
      <c r="C159" s="32" t="n"/>
      <c r="D159" s="32" t="inlineStr">
        <is>
          <t>☐</t>
        </is>
      </c>
    </row>
    <row r="160">
      <c r="A160" s="32" t="inlineStr">
        <is>
          <t>Nugget</t>
        </is>
      </c>
      <c r="B160" s="32" t="inlineStr">
        <is>
          <t>At (4, 5) (hidden)</t>
        </is>
      </c>
      <c r="C160" s="32" t="n"/>
      <c r="D160" s="32" t="inlineStr">
        <is>
          <t>☐</t>
        </is>
      </c>
    </row>
    <row r="161">
      <c r="A161" s="32" t="inlineStr">
        <is>
          <t>Poké Ball</t>
        </is>
      </c>
      <c r="B161" s="32" t="inlineStr">
        <is>
          <t>At (4, 35) (hidden)</t>
        </is>
      </c>
      <c r="C161" s="32" t="n"/>
      <c r="D161" s="32" t="inlineStr">
        <is>
          <t>☐</t>
        </is>
      </c>
    </row>
    <row r="162">
      <c r="A162" s="32" t="inlineStr">
        <is>
          <t>Revive</t>
        </is>
      </c>
      <c r="B162" s="32" t="inlineStr">
        <is>
          <t>At (35, 39) (hidden)</t>
        </is>
      </c>
      <c r="C162" s="32" t="n"/>
      <c r="D162" s="32" t="inlineStr">
        <is>
          <t>☐</t>
        </is>
      </c>
    </row>
    <row r="163">
      <c r="A163" s="32" t="inlineStr">
        <is>
          <t>Swampertite</t>
        </is>
      </c>
      <c r="B163" s="32" t="inlineStr">
        <is>
          <t>At (36, 67) (hidden)</t>
        </is>
      </c>
      <c r="C163" s="32" t="n"/>
      <c r="D163" s="32" t="inlineStr">
        <is>
          <t>☐</t>
        </is>
      </c>
    </row>
    <row r="164">
      <c r="A164" s="77" t="inlineStr">
        <is>
          <t>Mauville City</t>
        </is>
      </c>
      <c r="B164" s="77" t="n"/>
      <c r="C164" s="77" t="n"/>
      <c r="D164" s="77" t="n"/>
    </row>
    <row r="165">
      <c r="A165" s="32" t="inlineStr">
        <is>
          <t>TM55 - Sleep Talk</t>
        </is>
      </c>
      <c r="B165" s="32" t="inlineStr">
        <is>
          <t>Item ball at (33, 17)</t>
        </is>
      </c>
      <c r="C165" s="32" t="n"/>
      <c r="D165" s="32" t="inlineStr">
        <is>
          <t>☐</t>
        </is>
      </c>
    </row>
    <row r="166">
      <c r="A166" s="32" t="inlineStr">
        <is>
          <t>Ultra Ball</t>
        </is>
      </c>
      <c r="B166" s="32" t="inlineStr">
        <is>
          <t>Item ball at (28, 19)</t>
        </is>
      </c>
      <c r="C166" s="32" t="n"/>
      <c r="D166" s="32" t="inlineStr">
        <is>
          <t>☐</t>
        </is>
      </c>
    </row>
    <row r="167">
      <c r="A167" s="32" t="inlineStr">
        <is>
          <t>Mart stock</t>
        </is>
      </c>
      <c r="B167" s="32" t="inlineStr">
        <is>
          <t>Mauville City - Mart: Antidote, Awakening, Dire Hit, Great Ball (after Badge 2), Guard Spec., Paralyze Heal, Poké Ball, Rare Candy, Super Potion, X Accuracy, X Attack, X Defense, X Speed</t>
        </is>
      </c>
      <c r="C167" s="32" t="n"/>
      <c r="D167" s="32" t="n"/>
    </row>
    <row r="168">
      <c r="A168" s="77" t="inlineStr">
        <is>
          <t>Route 117</t>
        </is>
      </c>
      <c r="B168" s="77" t="n"/>
      <c r="C168" s="77" t="n"/>
      <c r="D168" s="77" t="n"/>
    </row>
    <row r="169">
      <c r="A169" s="32" t="inlineStr">
        <is>
          <t>Great Ball</t>
        </is>
      </c>
      <c r="B169" s="32" t="inlineStr">
        <is>
          <t>Item ball at (16, 18)</t>
        </is>
      </c>
      <c r="C169" s="32" t="n"/>
      <c r="D169" s="32" t="inlineStr">
        <is>
          <t>☐</t>
        </is>
      </c>
    </row>
    <row r="170">
      <c r="A170" s="32" t="inlineStr">
        <is>
          <t>Revive</t>
        </is>
      </c>
      <c r="B170" s="32" t="inlineStr">
        <is>
          <t>Item ball at (9, 1)</t>
        </is>
      </c>
      <c r="C170" s="32" t="n"/>
      <c r="D170" s="32" t="inlineStr">
        <is>
          <t>☐</t>
        </is>
      </c>
    </row>
    <row r="171">
      <c r="A171" s="32" t="inlineStr">
        <is>
          <t>TM58 - Payback</t>
        </is>
      </c>
      <c r="B171" s="32" t="inlineStr">
        <is>
          <t>Item ball at (5, 9)</t>
        </is>
      </c>
      <c r="C171" s="32" t="n"/>
      <c r="D171" s="32" t="inlineStr">
        <is>
          <t>☐</t>
        </is>
      </c>
    </row>
    <row r="172">
      <c r="A172" s="32" t="inlineStr">
        <is>
          <t>Repel</t>
        </is>
      </c>
      <c r="B172" s="32" t="inlineStr">
        <is>
          <t>At (3, 18) (hidden)</t>
        </is>
      </c>
      <c r="C172" s="32" t="n"/>
      <c r="D172" s="32" t="inlineStr">
        <is>
          <t>☐</t>
        </is>
      </c>
    </row>
    <row r="173">
      <c r="A173" s="77" t="inlineStr">
        <is>
          <t>Verdanturf Town</t>
        </is>
      </c>
      <c r="B173" s="77" t="n"/>
      <c r="C173" s="77" t="n"/>
      <c r="D173" s="77" t="n"/>
    </row>
    <row r="174">
      <c r="A174" s="32" t="inlineStr">
        <is>
          <t>Mart stock</t>
        </is>
      </c>
      <c r="B174" s="32" t="inlineStr">
        <is>
          <t>Verdanturf Town - Mart: Antidote, Awakening, Burn Heal, Fluffy Tail, Great Ball (after Badge 2), Ice Heal, Nest Ball, Paralyze Heal, Rare Candy, Repel, Super Potion, X Sp. Atk</t>
        </is>
      </c>
      <c r="C174" s="32" t="n"/>
      <c r="D174" s="32" t="n"/>
    </row>
    <row r="175">
      <c r="A175" s="77" t="inlineStr">
        <is>
          <t>Abandoned Ship</t>
        </is>
      </c>
      <c r="B175" s="77" t="n"/>
      <c r="C175" s="77" t="n"/>
      <c r="D175" s="77" t="n"/>
    </row>
    <row r="176">
      <c r="A176" s="32" t="inlineStr">
        <is>
          <t>Dive Ball</t>
        </is>
      </c>
      <c r="B176" s="32" t="inlineStr">
        <is>
          <t>Item ball at (13, 3)</t>
        </is>
      </c>
      <c r="C176" s="32" t="n"/>
      <c r="D176" s="32" t="inlineStr">
        <is>
          <t>☐</t>
        </is>
      </c>
    </row>
    <row r="177">
      <c r="A177" s="32" t="inlineStr">
        <is>
          <t>Escape Rope</t>
        </is>
      </c>
      <c r="B177" s="32" t="inlineStr">
        <is>
          <t>Item ball at (6, 7)</t>
        </is>
      </c>
      <c r="C177" s="32" t="n"/>
      <c r="D177" s="32" t="inlineStr">
        <is>
          <t>☐</t>
        </is>
      </c>
    </row>
    <row r="178">
      <c r="A178" s="32" t="inlineStr">
        <is>
          <t>Harbor Mail</t>
        </is>
      </c>
      <c r="B178" s="32" t="inlineStr">
        <is>
          <t>Item ball at (4, 5)</t>
        </is>
      </c>
      <c r="C178" s="32" t="n"/>
      <c r="D178" s="32" t="inlineStr">
        <is>
          <t>☐</t>
        </is>
      </c>
    </row>
    <row r="179">
      <c r="A179" s="32" t="inlineStr">
        <is>
          <t>Luxury Ball</t>
        </is>
      </c>
      <c r="B179" s="32" t="inlineStr">
        <is>
          <t>Item ball at (41, 4)</t>
        </is>
      </c>
      <c r="C179" s="32" t="n"/>
      <c r="D179" s="32" t="inlineStr">
        <is>
          <t>☐</t>
        </is>
      </c>
    </row>
    <row r="180">
      <c r="A180" s="32" t="inlineStr">
        <is>
          <t>Revive</t>
        </is>
      </c>
      <c r="B180" s="32" t="inlineStr">
        <is>
          <t>Item ball at (4, 4)</t>
        </is>
      </c>
      <c r="C180" s="32" t="n"/>
      <c r="D180" s="32" t="inlineStr">
        <is>
          <t>☐</t>
        </is>
      </c>
    </row>
    <row r="181">
      <c r="A181" s="32" t="inlineStr">
        <is>
          <t>Scanner</t>
        </is>
      </c>
      <c r="B181" s="32" t="inlineStr">
        <is>
          <t>Item ball at (16, 10)</t>
        </is>
      </c>
      <c r="C181" s="32" t="n"/>
      <c r="D181" s="32" t="inlineStr">
        <is>
          <t>☐</t>
        </is>
      </c>
    </row>
    <row r="182">
      <c r="A182" s="32" t="inlineStr">
        <is>
          <t>Storage Key</t>
        </is>
      </c>
      <c r="B182" s="32" t="inlineStr">
        <is>
          <t>Item ball at (0, 6)</t>
        </is>
      </c>
      <c r="C182" s="32" t="n"/>
      <c r="D182" s="32" t="inlineStr">
        <is>
          <t>☐</t>
        </is>
      </c>
    </row>
    <row r="183">
      <c r="A183" s="32" t="inlineStr">
        <is>
          <t>TM13 - Ice Beam</t>
        </is>
      </c>
      <c r="B183" s="32" t="inlineStr">
        <is>
          <t>Item ball at (4, 4)</t>
        </is>
      </c>
      <c r="C183" s="32" t="n"/>
      <c r="D183" s="32" t="inlineStr">
        <is>
          <t>☐</t>
        </is>
      </c>
    </row>
    <row r="184">
      <c r="A184" s="32" t="inlineStr">
        <is>
          <t>TM18 - Rain Dance</t>
        </is>
      </c>
      <c r="B184" s="32" t="inlineStr">
        <is>
          <t>Item ball at (5, 11)</t>
        </is>
      </c>
      <c r="C184" s="32" t="n"/>
      <c r="D184" s="32" t="inlineStr">
        <is>
          <t>☐</t>
        </is>
      </c>
    </row>
    <row r="185">
      <c r="A185" s="32" t="inlineStr">
        <is>
          <t>Water Stone</t>
        </is>
      </c>
      <c r="B185" s="32" t="inlineStr">
        <is>
          <t>Item ball at (31, 11)</t>
        </is>
      </c>
      <c r="C185" s="32" t="n"/>
      <c r="D185" s="32" t="inlineStr">
        <is>
          <t>☐</t>
        </is>
      </c>
    </row>
    <row r="186">
      <c r="A186" s="32" t="inlineStr">
        <is>
          <t>Key to Room 1</t>
        </is>
      </c>
      <c r="B186" s="32" t="inlineStr">
        <is>
          <t>At (42, 10) (hidden)</t>
        </is>
      </c>
      <c r="C186" s="32" t="n"/>
      <c r="D186" s="32" t="inlineStr">
        <is>
          <t>☐</t>
        </is>
      </c>
    </row>
    <row r="187">
      <c r="A187" s="32" t="inlineStr">
        <is>
          <t>Key to Room 2</t>
        </is>
      </c>
      <c r="B187" s="32" t="inlineStr">
        <is>
          <t>At (20, 5) (hidden)</t>
        </is>
      </c>
      <c r="C187" s="32" t="n"/>
      <c r="D187" s="32" t="inlineStr">
        <is>
          <t>☐</t>
        </is>
      </c>
    </row>
    <row r="188">
      <c r="A188" s="32" t="inlineStr">
        <is>
          <t>Key to Room 4</t>
        </is>
      </c>
      <c r="B188" s="32" t="inlineStr">
        <is>
          <t>At (1, 12) (hidden)</t>
        </is>
      </c>
      <c r="C188" s="32" t="n"/>
      <c r="D188" s="32" t="inlineStr">
        <is>
          <t>☐</t>
        </is>
      </c>
    </row>
    <row r="189">
      <c r="A189" s="32" t="inlineStr">
        <is>
          <t>Key to Room 6</t>
        </is>
      </c>
      <c r="B189" s="32" t="inlineStr">
        <is>
          <t>At (1, 2) (hidden)</t>
        </is>
      </c>
      <c r="C189" s="32" t="n"/>
      <c r="D189" s="32" t="inlineStr">
        <is>
          <t>☐</t>
        </is>
      </c>
    </row>
    <row r="190">
      <c r="A190" s="77" t="inlineStr">
        <is>
          <t>New Mauville</t>
        </is>
      </c>
      <c r="B190" s="77" t="n"/>
      <c r="C190" s="77" t="n"/>
      <c r="D190" s="77" t="n"/>
    </row>
    <row r="191">
      <c r="A191" s="32" t="inlineStr">
        <is>
          <t>Escape Rope</t>
        </is>
      </c>
      <c r="B191" s="32" t="inlineStr">
        <is>
          <t>Item ball at (16, 22)</t>
        </is>
      </c>
      <c r="C191" s="32" t="n"/>
      <c r="D191" s="32" t="inlineStr">
        <is>
          <t>☐</t>
        </is>
      </c>
    </row>
    <row r="192">
      <c r="A192" s="32" t="inlineStr">
        <is>
          <t>Full Heal</t>
        </is>
      </c>
      <c r="B192" s="32" t="inlineStr">
        <is>
          <t>Item ball at (17, 10)</t>
        </is>
      </c>
      <c r="C192" s="32" t="n"/>
      <c r="D192" s="32" t="inlineStr">
        <is>
          <t>☐</t>
        </is>
      </c>
    </row>
    <row r="193">
      <c r="A193" s="32" t="inlineStr">
        <is>
          <t>Paralyze Heal</t>
        </is>
      </c>
      <c r="B193" s="32" t="inlineStr">
        <is>
          <t>Item ball at (2, 11)</t>
        </is>
      </c>
      <c r="C193" s="32" t="n"/>
      <c r="D193" s="32" t="inlineStr">
        <is>
          <t>☐</t>
        </is>
      </c>
    </row>
    <row r="194">
      <c r="A194" s="32" t="inlineStr">
        <is>
          <t>TM62 - Wild Charge</t>
        </is>
      </c>
      <c r="B194" s="32" t="inlineStr">
        <is>
          <t>Item ball at (37, 24)</t>
        </is>
      </c>
      <c r="C194" s="32" t="n"/>
      <c r="D194" s="32" t="inlineStr">
        <is>
          <t>☐</t>
        </is>
      </c>
    </row>
    <row r="195">
      <c r="A195" s="32" t="inlineStr">
        <is>
          <t>Thunder Stone</t>
        </is>
      </c>
      <c r="B195" s="32" t="inlineStr">
        <is>
          <t>Item ball at (39, 4)</t>
        </is>
      </c>
      <c r="C195" s="32" t="n"/>
      <c r="D195" s="32" t="inlineStr">
        <is>
          <t>☐</t>
        </is>
      </c>
    </row>
    <row r="196">
      <c r="A196" s="32" t="inlineStr">
        <is>
          <t>Ultra Ball</t>
        </is>
      </c>
      <c r="B196" s="32" t="inlineStr">
        <is>
          <t>Item ball at (32, 25)</t>
        </is>
      </c>
      <c r="C196" s="32" t="n"/>
      <c r="D196" s="32" t="inlineStr">
        <is>
          <t>☐</t>
        </is>
      </c>
    </row>
    <row r="197">
      <c r="A197" s="32" t="inlineStr">
        <is>
          <t>Manectite</t>
        </is>
      </c>
      <c r="B197" s="32" t="inlineStr">
        <is>
          <t>At (33, 25) (hidden)</t>
        </is>
      </c>
      <c r="C197" s="32" t="n"/>
      <c r="D197" s="32" t="inlineStr">
        <is>
          <t>☐</t>
        </is>
      </c>
    </row>
    <row r="198">
      <c r="A198" s="81" t="inlineStr">
        <is>
          <t>Split 5</t>
        </is>
      </c>
      <c r="B198" s="81" t="n"/>
      <c r="C198" s="81" t="n"/>
      <c r="D198" s="81" t="n"/>
    </row>
    <row r="199">
      <c r="A199" s="77" t="inlineStr">
        <is>
          <t>Route 111</t>
        </is>
      </c>
      <c r="B199" s="77" t="n"/>
      <c r="C199" s="77" t="n"/>
      <c r="D199" s="77" t="n"/>
    </row>
    <row r="200">
      <c r="A200" s="32" t="inlineStr">
        <is>
          <t>Elixir</t>
        </is>
      </c>
      <c r="B200" s="32" t="inlineStr">
        <is>
          <t>Item ball at (19, 118)</t>
        </is>
      </c>
      <c r="C200" s="32" t="n"/>
      <c r="D200" s="32" t="inlineStr">
        <is>
          <t>☐</t>
        </is>
      </c>
    </row>
    <row r="201">
      <c r="A201" s="32" t="inlineStr">
        <is>
          <t>Ether</t>
        </is>
      </c>
      <c r="B201" s="32" t="inlineStr">
        <is>
          <t>Item ball at (3, 114)</t>
        </is>
      </c>
      <c r="C201" s="32" t="n"/>
      <c r="D201" s="32" t="inlineStr">
        <is>
          <t>☐</t>
        </is>
      </c>
    </row>
    <row r="202">
      <c r="A202" s="32" t="inlineStr">
        <is>
          <t>Soft Sand</t>
        </is>
      </c>
      <c r="B202" s="32" t="inlineStr">
        <is>
          <t>Item ball at (33, 104)</t>
        </is>
      </c>
      <c r="C202" s="32" t="n"/>
      <c r="D202" s="32" t="inlineStr">
        <is>
          <t>☐</t>
        </is>
      </c>
    </row>
    <row r="203">
      <c r="A203" s="32" t="inlineStr">
        <is>
          <t>Stardust</t>
        </is>
      </c>
      <c r="B203" s="32" t="inlineStr">
        <is>
          <t>Item ball at (12, 54)</t>
        </is>
      </c>
      <c r="C203" s="32" t="n"/>
      <c r="D203" s="32" t="inlineStr">
        <is>
          <t>☐</t>
        </is>
      </c>
    </row>
    <row r="204">
      <c r="A204" s="32" t="inlineStr">
        <is>
          <t>TM54 - Grass Knot</t>
        </is>
      </c>
      <c r="B204" s="32" t="inlineStr">
        <is>
          <t>Item ball at (30, 92)</t>
        </is>
      </c>
      <c r="C204" s="32" t="n"/>
      <c r="D204" s="32" t="inlineStr">
        <is>
          <t>☐</t>
        </is>
      </c>
    </row>
    <row r="205">
      <c r="A205" s="32" t="inlineStr">
        <is>
          <t>Escape Rope</t>
        </is>
      </c>
      <c r="B205" s="32" t="inlineStr">
        <is>
          <t>At (19, 55) (hidden)</t>
        </is>
      </c>
      <c r="C205" s="32" t="n"/>
      <c r="D205" s="32" t="inlineStr">
        <is>
          <t>☐</t>
        </is>
      </c>
    </row>
    <row r="206">
      <c r="A206" s="32" t="inlineStr">
        <is>
          <t>Kangaskhanite</t>
        </is>
      </c>
      <c r="B206" s="32" t="inlineStr">
        <is>
          <t>At (36, 66) (hidden)</t>
        </is>
      </c>
      <c r="C206" s="32" t="n"/>
      <c r="D206" s="32" t="inlineStr">
        <is>
          <t>☐</t>
        </is>
      </c>
    </row>
    <row r="207">
      <c r="A207" s="32" t="inlineStr">
        <is>
          <t>Rare Candy</t>
        </is>
      </c>
      <c r="B207" s="32" t="inlineStr">
        <is>
          <t>At (35, 66) (hidden)</t>
        </is>
      </c>
      <c r="C207" s="32" t="n"/>
      <c r="D207" s="32" t="inlineStr">
        <is>
          <t>☐</t>
        </is>
      </c>
    </row>
    <row r="208">
      <c r="A208" s="32" t="inlineStr">
        <is>
          <t>Stardust</t>
        </is>
      </c>
      <c r="B208" s="32" t="inlineStr">
        <is>
          <t>At (26, 70) (hidden)</t>
        </is>
      </c>
      <c r="C208" s="32" t="n"/>
      <c r="D208" s="32" t="inlineStr">
        <is>
          <t>☐</t>
        </is>
      </c>
    </row>
    <row r="209">
      <c r="A209" s="77" t="inlineStr">
        <is>
          <t>Route 112</t>
        </is>
      </c>
      <c r="B209" s="77" t="n"/>
      <c r="C209" s="77" t="n"/>
      <c r="D209" s="77" t="n"/>
    </row>
    <row r="210">
      <c r="A210" s="32" t="inlineStr">
        <is>
          <t>Nugget</t>
        </is>
      </c>
      <c r="B210" s="32" t="inlineStr">
        <is>
          <t>Item ball at (14, 43)</t>
        </is>
      </c>
      <c r="C210" s="32" t="n"/>
      <c r="D210" s="32" t="inlineStr">
        <is>
          <t>☐</t>
        </is>
      </c>
    </row>
    <row r="211">
      <c r="A211" s="32" t="inlineStr">
        <is>
          <t>Blazikenite</t>
        </is>
      </c>
      <c r="B211" s="32" t="inlineStr">
        <is>
          <t>At (25, 7) (hidden)</t>
        </is>
      </c>
      <c r="C211" s="32" t="n"/>
      <c r="D211" s="32" t="inlineStr">
        <is>
          <t>☐</t>
        </is>
      </c>
    </row>
    <row r="212">
      <c r="A212" s="77" t="inlineStr">
        <is>
          <t>Fiery Path</t>
        </is>
      </c>
      <c r="B212" s="77" t="n"/>
      <c r="C212" s="77" t="n"/>
      <c r="D212" s="77" t="n"/>
    </row>
    <row r="213">
      <c r="A213" s="32" t="inlineStr">
        <is>
          <t>Fire Stone</t>
        </is>
      </c>
      <c r="B213" s="32" t="inlineStr">
        <is>
          <t>Item ball at (7, 32)</t>
        </is>
      </c>
      <c r="C213" s="32" t="n"/>
      <c r="D213" s="32" t="inlineStr">
        <is>
          <t>☐</t>
        </is>
      </c>
    </row>
    <row r="214">
      <c r="A214" s="32" t="inlineStr">
        <is>
          <t>TM06 - Toxic</t>
        </is>
      </c>
      <c r="B214" s="32" t="inlineStr">
        <is>
          <t>Item ball at (8, 3)</t>
        </is>
      </c>
      <c r="C214" s="32" t="n"/>
      <c r="D214" s="32" t="inlineStr">
        <is>
          <t>☐</t>
        </is>
      </c>
    </row>
    <row r="215">
      <c r="A215" s="32" t="inlineStr">
        <is>
          <t>Absolite</t>
        </is>
      </c>
      <c r="B215" s="32" t="inlineStr">
        <is>
          <t>At (25, 35) (hidden)</t>
        </is>
      </c>
      <c r="C215" s="32" t="n"/>
      <c r="D215" s="32" t="inlineStr">
        <is>
          <t>☐</t>
        </is>
      </c>
    </row>
    <row r="216">
      <c r="A216" s="77" t="inlineStr">
        <is>
          <t>Route 113</t>
        </is>
      </c>
      <c r="B216" s="77" t="n"/>
      <c r="C216" s="77" t="n"/>
      <c r="D216" s="77" t="n"/>
    </row>
    <row r="217">
      <c r="A217" s="32" t="inlineStr">
        <is>
          <t>Hyper Potion</t>
        </is>
      </c>
      <c r="B217" s="32" t="inlineStr">
        <is>
          <t>Item ball at (15, 15)</t>
        </is>
      </c>
      <c r="C217" s="32" t="n"/>
      <c r="D217" s="32" t="inlineStr">
        <is>
          <t>☐</t>
        </is>
      </c>
    </row>
    <row r="218">
      <c r="A218" s="32" t="inlineStr">
        <is>
          <t>Max Ether</t>
        </is>
      </c>
      <c r="B218" s="32" t="inlineStr">
        <is>
          <t>Item ball at (53, 7)</t>
        </is>
      </c>
      <c r="C218" s="32" t="n"/>
      <c r="D218" s="32" t="inlineStr">
        <is>
          <t>☐</t>
        </is>
      </c>
    </row>
    <row r="219">
      <c r="A219" s="32" t="inlineStr">
        <is>
          <t>Super Repel</t>
        </is>
      </c>
      <c r="B219" s="32" t="inlineStr">
        <is>
          <t>Item ball at (79, 5)</t>
        </is>
      </c>
      <c r="C219" s="32" t="n"/>
      <c r="D219" s="32" t="inlineStr">
        <is>
          <t>☐</t>
        </is>
      </c>
    </row>
    <row r="220">
      <c r="A220" s="32" t="inlineStr">
        <is>
          <t>Ether</t>
        </is>
      </c>
      <c r="B220" s="32" t="inlineStr">
        <is>
          <t>At (66, 3) (hidden)</t>
        </is>
      </c>
      <c r="C220" s="32" t="n"/>
      <c r="D220" s="32" t="inlineStr">
        <is>
          <t>☐</t>
        </is>
      </c>
    </row>
    <row r="221">
      <c r="A221" s="32" t="inlineStr">
        <is>
          <t>Nugget</t>
        </is>
      </c>
      <c r="B221" s="32" t="inlineStr">
        <is>
          <t>At (73, 3) (hidden)</t>
        </is>
      </c>
      <c r="C221" s="32" t="n"/>
      <c r="D221" s="32" t="inlineStr">
        <is>
          <t>☐</t>
        </is>
      </c>
    </row>
    <row r="222">
      <c r="A222" s="32" t="inlineStr">
        <is>
          <t>TM32 - Double Team</t>
        </is>
      </c>
      <c r="B222" s="32" t="inlineStr">
        <is>
          <t>At (22, 5) (hidden)</t>
        </is>
      </c>
      <c r="C222" s="32" t="n"/>
      <c r="D222" s="32" t="inlineStr">
        <is>
          <t>☐</t>
        </is>
      </c>
    </row>
    <row r="223">
      <c r="A223" s="77" t="inlineStr">
        <is>
          <t>Fallarbor Town</t>
        </is>
      </c>
      <c r="B223" s="77" t="n"/>
      <c r="C223" s="77" t="n"/>
      <c r="D223" s="77" t="n"/>
    </row>
    <row r="224">
      <c r="A224" s="32" t="inlineStr">
        <is>
          <t>TM60 - Embargo</t>
        </is>
      </c>
      <c r="B224" s="32" t="inlineStr">
        <is>
          <t>Item ball at (16, 10)</t>
        </is>
      </c>
      <c r="C224" s="32" t="n"/>
      <c r="D224" s="32" t="inlineStr">
        <is>
          <t>☐</t>
        </is>
      </c>
    </row>
    <row r="225">
      <c r="A225" s="32" t="inlineStr">
        <is>
          <t>Nugget</t>
        </is>
      </c>
      <c r="B225" s="32" t="inlineStr">
        <is>
          <t>At (2, 15) (hidden)</t>
        </is>
      </c>
      <c r="C225" s="32" t="n"/>
      <c r="D225" s="32" t="inlineStr">
        <is>
          <t>☐</t>
        </is>
      </c>
    </row>
    <row r="226">
      <c r="A226" s="32" t="inlineStr">
        <is>
          <t>Mart stock</t>
        </is>
      </c>
      <c r="B226" s="32" t="inlineStr">
        <is>
          <t>Fallarbor Town - Mart: Antidote, Dire Hit, Escape Rope, Great Ball (after Badge 2), Guard Spec., Paralyze Heal, Rare Candy, Super Potion, Super Repel, X Attack, X Defense, X Sp. Atk, X Speed</t>
        </is>
      </c>
      <c r="C226" s="32" t="n"/>
      <c r="D226" s="32" t="n"/>
    </row>
    <row r="227">
      <c r="A227" s="77" t="inlineStr">
        <is>
          <t>Route 114</t>
        </is>
      </c>
      <c r="B227" s="77" t="n"/>
      <c r="C227" s="77" t="n"/>
      <c r="D227" s="77" t="n"/>
    </row>
    <row r="228">
      <c r="A228" s="32" t="inlineStr">
        <is>
          <t>Energy Powder</t>
        </is>
      </c>
      <c r="B228" s="32" t="inlineStr">
        <is>
          <t>Item ball at (31, 19)</t>
        </is>
      </c>
      <c r="C228" s="32" t="n"/>
      <c r="D228" s="32" t="inlineStr">
        <is>
          <t>☐</t>
        </is>
      </c>
    </row>
    <row r="229">
      <c r="A229" s="32" t="inlineStr">
        <is>
          <t>Protein</t>
        </is>
      </c>
      <c r="B229" s="32" t="inlineStr">
        <is>
          <t>Item ball at (11, 37)</t>
        </is>
      </c>
      <c r="C229" s="32" t="n"/>
      <c r="D229" s="32" t="inlineStr">
        <is>
          <t>☐</t>
        </is>
      </c>
    </row>
    <row r="230">
      <c r="A230" s="32" t="inlineStr">
        <is>
          <t>Rare Candy</t>
        </is>
      </c>
      <c r="B230" s="32" t="inlineStr">
        <is>
          <t>Item ball at (7, 6)</t>
        </is>
      </c>
      <c r="C230" s="32" t="n"/>
      <c r="D230" s="32" t="inlineStr">
        <is>
          <t>☐</t>
        </is>
      </c>
    </row>
    <row r="231">
      <c r="A231" s="32" t="inlineStr">
        <is>
          <t>Carbos</t>
        </is>
      </c>
      <c r="B231" s="32" t="inlineStr">
        <is>
          <t>At (20, 57) (hidden)</t>
        </is>
      </c>
      <c r="C231" s="32" t="n"/>
      <c r="D231" s="32" t="inlineStr">
        <is>
          <t>☐</t>
        </is>
      </c>
    </row>
    <row r="232">
      <c r="A232" s="32" t="inlineStr">
        <is>
          <t>Revive</t>
        </is>
      </c>
      <c r="B232" s="32" t="inlineStr">
        <is>
          <t>At (7, 30) (hidden)</t>
        </is>
      </c>
      <c r="C232" s="32" t="n"/>
      <c r="D232" s="32" t="inlineStr">
        <is>
          <t>☐</t>
        </is>
      </c>
    </row>
    <row r="233">
      <c r="A233" s="77" t="inlineStr">
        <is>
          <t>Jagged Pass</t>
        </is>
      </c>
      <c r="B233" s="77" t="n"/>
      <c r="C233" s="77" t="n"/>
      <c r="D233" s="77" t="n"/>
    </row>
    <row r="234">
      <c r="A234" s="32" t="inlineStr">
        <is>
          <t>Burn Heal</t>
        </is>
      </c>
      <c r="B234" s="32" t="inlineStr">
        <is>
          <t>Item ball at (23, 24)</t>
        </is>
      </c>
      <c r="C234" s="32" t="n"/>
      <c r="D234" s="32" t="inlineStr">
        <is>
          <t>☐</t>
        </is>
      </c>
    </row>
    <row r="235">
      <c r="A235" s="32" t="inlineStr">
        <is>
          <t>Full Heal</t>
        </is>
      </c>
      <c r="B235" s="32" t="inlineStr">
        <is>
          <t>At (8, 10) (hidden)</t>
        </is>
      </c>
      <c r="C235" s="32" t="n"/>
      <c r="D235" s="32" t="inlineStr">
        <is>
          <t>☐</t>
        </is>
      </c>
    </row>
    <row r="236">
      <c r="A236" s="32" t="inlineStr">
        <is>
          <t>Great Ball</t>
        </is>
      </c>
      <c r="B236" s="32" t="inlineStr">
        <is>
          <t>At (7, 29) (hidden)</t>
        </is>
      </c>
      <c r="C236" s="32" t="n"/>
      <c r="D236" s="32" t="inlineStr">
        <is>
          <t>☐</t>
        </is>
      </c>
    </row>
    <row r="237">
      <c r="A237" s="77" t="inlineStr">
        <is>
          <t>Lavaridge Town</t>
        </is>
      </c>
      <c r="B237" s="77" t="n"/>
      <c r="C237" s="77" t="n"/>
      <c r="D237" s="77" t="n"/>
    </row>
    <row r="238">
      <c r="A238" s="32" t="inlineStr">
        <is>
          <t>Ice Heal</t>
        </is>
      </c>
      <c r="B238" s="32" t="inlineStr">
        <is>
          <t>At (4, 5) (hidden)</t>
        </is>
      </c>
      <c r="C238" s="32" t="n"/>
      <c r="D238" s="32" t="inlineStr">
        <is>
          <t>☐</t>
        </is>
      </c>
    </row>
    <row r="239">
      <c r="A239" s="32" t="inlineStr">
        <is>
          <t>Mart stock</t>
        </is>
      </c>
      <c r="B239" s="32" t="inlineStr">
        <is>
          <t>Lavaridge Town - Mart: Antidote, Awakening, Burn Heal, Great Ball (after Badge 2), Paralyze Heal, Rare Candy, Revive, Super Potion, Super Repel, X Speed</t>
        </is>
      </c>
      <c r="C239" s="32" t="n"/>
      <c r="D239" s="32" t="n"/>
    </row>
    <row r="240">
      <c r="A240" s="32" t="inlineStr">
        <is>
          <t>Mart stock</t>
        </is>
      </c>
      <c r="B240" s="32" t="inlineStr">
        <is>
          <t>Lavaridge Town - Herb Shop: Energy Powder, Energy Root, Heal Powder, Revival Herb</t>
        </is>
      </c>
      <c r="C240" s="32" t="n"/>
      <c r="D240" s="32" t="n"/>
    </row>
    <row r="241">
      <c r="A241" s="77" t="inlineStr">
        <is>
          <t>Magma Hideout</t>
        </is>
      </c>
      <c r="B241" s="77" t="n"/>
      <c r="C241" s="77" t="n"/>
      <c r="D241" s="77" t="n"/>
    </row>
    <row r="242">
      <c r="A242" s="32" t="inlineStr">
        <is>
          <t>Escape Rope</t>
        </is>
      </c>
      <c r="B242" s="32" t="inlineStr">
        <is>
          <t>Item ball at (9, 19)</t>
        </is>
      </c>
      <c r="C242" s="32" t="n"/>
      <c r="D242" s="32" t="inlineStr">
        <is>
          <t>☐</t>
        </is>
      </c>
    </row>
    <row r="243">
      <c r="A243" s="32" t="inlineStr">
        <is>
          <t>Full Restore</t>
        </is>
      </c>
      <c r="B243" s="32" t="inlineStr">
        <is>
          <t>Item ball at (14, 6)</t>
        </is>
      </c>
      <c r="C243" s="32" t="n"/>
      <c r="D243" s="32" t="inlineStr">
        <is>
          <t>☐</t>
        </is>
      </c>
    </row>
    <row r="244">
      <c r="A244" s="32" t="inlineStr">
        <is>
          <t>Max Elixir</t>
        </is>
      </c>
      <c r="B244" s="32" t="inlineStr">
        <is>
          <t>Item ball at (21, 7)</t>
        </is>
      </c>
      <c r="C244" s="32" t="n"/>
      <c r="D244" s="32" t="inlineStr">
        <is>
          <t>☐</t>
        </is>
      </c>
    </row>
    <row r="245">
      <c r="A245" s="32" t="inlineStr">
        <is>
          <t>Max Revive</t>
        </is>
      </c>
      <c r="B245" s="32" t="inlineStr">
        <is>
          <t>Item ball at (3, 7)</t>
        </is>
      </c>
      <c r="C245" s="32" t="n"/>
      <c r="D245" s="32" t="inlineStr">
        <is>
          <t>☐</t>
        </is>
      </c>
    </row>
    <row r="246">
      <c r="A246" s="32" t="inlineStr">
        <is>
          <t>Nugget</t>
        </is>
      </c>
      <c r="B246" s="32" t="inlineStr">
        <is>
          <t>Item ball at (9, 16)</t>
        </is>
      </c>
      <c r="C246" s="32" t="n"/>
      <c r="D246" s="32" t="inlineStr">
        <is>
          <t>☐</t>
        </is>
      </c>
    </row>
    <row r="247">
      <c r="A247" s="32" t="inlineStr">
        <is>
          <t>PP Max</t>
        </is>
      </c>
      <c r="B247" s="32" t="inlineStr">
        <is>
          <t>Item ball at (5, 9)</t>
        </is>
      </c>
      <c r="C247" s="32" t="n"/>
      <c r="D247" s="32" t="inlineStr">
        <is>
          <t>☐</t>
        </is>
      </c>
    </row>
    <row r="248">
      <c r="A248" s="32" t="inlineStr">
        <is>
          <t>Rare Candy</t>
        </is>
      </c>
      <c r="B248" s="32" t="inlineStr">
        <is>
          <t>Item ball at (3, 20)</t>
        </is>
      </c>
      <c r="C248" s="32" t="n"/>
      <c r="D248" s="32" t="inlineStr">
        <is>
          <t>☐</t>
        </is>
      </c>
    </row>
    <row r="249">
      <c r="A249" s="81" t="inlineStr">
        <is>
          <t>Split 6</t>
        </is>
      </c>
      <c r="B249" s="81" t="n"/>
      <c r="C249" s="81" t="n"/>
      <c r="D249" s="81" t="n"/>
    </row>
    <row r="250">
      <c r="A250" s="77" t="inlineStr">
        <is>
          <t>Route 118</t>
        </is>
      </c>
      <c r="B250" s="77" t="n"/>
      <c r="C250" s="77" t="n"/>
      <c r="D250" s="77" t="n"/>
    </row>
    <row r="251">
      <c r="A251" s="32" t="inlineStr">
        <is>
          <t>Hyper Potion</t>
        </is>
      </c>
      <c r="B251" s="32" t="inlineStr">
        <is>
          <t>Item ball at (69, 7)</t>
        </is>
      </c>
      <c r="C251" s="32" t="n"/>
      <c r="D251" s="32" t="inlineStr">
        <is>
          <t>☐</t>
        </is>
      </c>
    </row>
    <row r="252">
      <c r="A252" s="32" t="inlineStr">
        <is>
          <t>Heart Scale</t>
        </is>
      </c>
      <c r="B252" s="32" t="inlineStr">
        <is>
          <t>At (12, 14) (hidden)</t>
        </is>
      </c>
      <c r="C252" s="32" t="n"/>
      <c r="D252" s="32" t="inlineStr">
        <is>
          <t>☐</t>
        </is>
      </c>
    </row>
    <row r="253">
      <c r="A253" s="32" t="inlineStr">
        <is>
          <t>Iron</t>
        </is>
      </c>
      <c r="B253" s="32" t="inlineStr">
        <is>
          <t>At (31, 13) (hidden)</t>
        </is>
      </c>
      <c r="C253" s="32" t="n"/>
      <c r="D253" s="32" t="inlineStr">
        <is>
          <t>☐</t>
        </is>
      </c>
    </row>
    <row r="254">
      <c r="A254" s="77" t="inlineStr">
        <is>
          <t>Route 119</t>
        </is>
      </c>
      <c r="B254" s="77" t="n"/>
      <c r="C254" s="77" t="n"/>
      <c r="D254" s="77" t="n"/>
    </row>
    <row r="255">
      <c r="A255" s="32" t="inlineStr">
        <is>
          <t>Elixir</t>
        </is>
      </c>
      <c r="B255" s="32" t="inlineStr">
        <is>
          <t>Item ball at (29, 53)</t>
        </is>
      </c>
      <c r="C255" s="32" t="n"/>
      <c r="D255" s="32" t="inlineStr">
        <is>
          <t>☐</t>
        </is>
      </c>
    </row>
    <row r="256">
      <c r="A256" s="32" t="inlineStr">
        <is>
          <t>Elixir</t>
        </is>
      </c>
      <c r="B256" s="32" t="inlineStr">
        <is>
          <t>Item ball at (24, 42)</t>
        </is>
      </c>
      <c r="C256" s="32" t="n"/>
      <c r="D256" s="32" t="inlineStr">
        <is>
          <t>☐</t>
        </is>
      </c>
    </row>
    <row r="257">
      <c r="A257" s="32" t="inlineStr">
        <is>
          <t>Hyper Potion</t>
        </is>
      </c>
      <c r="B257" s="32" t="inlineStr">
        <is>
          <t>Item ball at (33, 117)</t>
        </is>
      </c>
      <c r="C257" s="32" t="n"/>
      <c r="D257" s="32" t="inlineStr">
        <is>
          <t>☐</t>
        </is>
      </c>
    </row>
    <row r="258">
      <c r="A258" s="32" t="inlineStr">
        <is>
          <t>Hyper Potion</t>
        </is>
      </c>
      <c r="B258" s="32" t="inlineStr">
        <is>
          <t>Item ball at (3, 56)</t>
        </is>
      </c>
      <c r="C258" s="32" t="n"/>
      <c r="D258" s="32" t="inlineStr">
        <is>
          <t>☐</t>
        </is>
      </c>
    </row>
    <row r="259">
      <c r="A259" s="32" t="inlineStr">
        <is>
          <t>Leaf Stone</t>
        </is>
      </c>
      <c r="B259" s="32" t="inlineStr">
        <is>
          <t>Item ball at (25, 76)</t>
        </is>
      </c>
      <c r="C259" s="32" t="n"/>
      <c r="D259" s="32" t="inlineStr">
        <is>
          <t>☐</t>
        </is>
      </c>
    </row>
    <row r="260">
      <c r="A260" s="32" t="inlineStr">
        <is>
          <t>Nugget</t>
        </is>
      </c>
      <c r="B260" s="32" t="inlineStr">
        <is>
          <t>Item ball at (19, 5)</t>
        </is>
      </c>
      <c r="C260" s="32" t="n"/>
      <c r="D260" s="32" t="inlineStr">
        <is>
          <t>☐</t>
        </is>
      </c>
    </row>
    <row r="261">
      <c r="A261" s="32" t="inlineStr">
        <is>
          <t>Rare Candy</t>
        </is>
      </c>
      <c r="B261" s="32" t="inlineStr">
        <is>
          <t>Item ball at (8, 18)</t>
        </is>
      </c>
      <c r="C261" s="32" t="n"/>
      <c r="D261" s="32" t="inlineStr">
        <is>
          <t>☐</t>
        </is>
      </c>
    </row>
    <row r="262">
      <c r="A262" s="32" t="inlineStr">
        <is>
          <t>Super Repel</t>
        </is>
      </c>
      <c r="B262" s="32" t="inlineStr">
        <is>
          <t>Item ball at (12, 121)</t>
        </is>
      </c>
      <c r="C262" s="32" t="n"/>
      <c r="D262" s="32" t="inlineStr">
        <is>
          <t>☐</t>
        </is>
      </c>
    </row>
    <row r="263">
      <c r="A263" s="32" t="inlineStr">
        <is>
          <t>TM61 - Scald</t>
        </is>
      </c>
      <c r="B263" s="32" t="inlineStr">
        <is>
          <t>Item ball at (13, 105)</t>
        </is>
      </c>
      <c r="C263" s="32" t="n"/>
      <c r="D263" s="32" t="inlineStr">
        <is>
          <t>☐</t>
        </is>
      </c>
    </row>
    <row r="264">
      <c r="A264" s="32" t="inlineStr">
        <is>
          <t>Zinc</t>
        </is>
      </c>
      <c r="B264" s="32" t="inlineStr">
        <is>
          <t>Item ball at (4, 96)</t>
        </is>
      </c>
      <c r="C264" s="32" t="n"/>
      <c r="D264" s="32" t="inlineStr">
        <is>
          <t>☐</t>
        </is>
      </c>
    </row>
    <row r="265">
      <c r="A265" s="32" t="inlineStr">
        <is>
          <t>Calcium</t>
        </is>
      </c>
      <c r="B265" s="32" t="inlineStr">
        <is>
          <t>At (17, 82) (hidden)</t>
        </is>
      </c>
      <c r="C265" s="32" t="n"/>
      <c r="D265" s="32" t="inlineStr">
        <is>
          <t>☐</t>
        </is>
      </c>
    </row>
    <row r="266">
      <c r="A266" s="32" t="inlineStr">
        <is>
          <t>Full Heal</t>
        </is>
      </c>
      <c r="B266" s="32" t="inlineStr">
        <is>
          <t>At (26, 120) (hidden)</t>
        </is>
      </c>
      <c r="C266" s="32" t="n"/>
      <c r="D266" s="32" t="inlineStr">
        <is>
          <t>☐</t>
        </is>
      </c>
    </row>
    <row r="267">
      <c r="A267" s="32" t="inlineStr">
        <is>
          <t>Max Ether</t>
        </is>
      </c>
      <c r="B267" s="32" t="inlineStr">
        <is>
          <t>At (20, 29) (hidden)</t>
        </is>
      </c>
      <c r="C267" s="32" t="n"/>
      <c r="D267" s="32" t="inlineStr">
        <is>
          <t>☐</t>
        </is>
      </c>
    </row>
    <row r="268">
      <c r="A268" s="32" t="inlineStr">
        <is>
          <t>Ultra Ball</t>
        </is>
      </c>
      <c r="B268" s="32" t="inlineStr">
        <is>
          <t>At (38, 63) (hidden)</t>
        </is>
      </c>
      <c r="C268" s="32" t="n"/>
      <c r="D268" s="32" t="inlineStr">
        <is>
          <t>☐</t>
        </is>
      </c>
    </row>
    <row r="269">
      <c r="A269" s="77" t="inlineStr">
        <is>
          <t>Fortree City</t>
        </is>
      </c>
      <c r="B269" s="77" t="n"/>
      <c r="C269" s="77" t="n"/>
      <c r="D269" s="77" t="n"/>
    </row>
    <row r="270">
      <c r="A270" s="32" t="inlineStr">
        <is>
          <t>Mart stock</t>
        </is>
      </c>
      <c r="B270" s="32" t="inlineStr">
        <is>
          <t>Fortree City - Mart: Antidote, Awakening, Great Ball (after Badge 2), Hyper Potion, Paralyze Heal, Rare Candy, Revive, Super Potion, Super Repel, Ultra Ball, Wood Mail</t>
        </is>
      </c>
      <c r="C270" s="32" t="n"/>
      <c r="D270" s="32" t="n"/>
    </row>
    <row r="271">
      <c r="A271" s="77" t="inlineStr">
        <is>
          <t>Scorched Slab</t>
        </is>
      </c>
      <c r="B271" s="77" t="n"/>
      <c r="C271" s="77" t="n"/>
      <c r="D271" s="77" t="n"/>
    </row>
    <row r="272">
      <c r="A272" s="32" t="inlineStr">
        <is>
          <t>TM11 - Sunny Day</t>
        </is>
      </c>
      <c r="B272" s="32" t="inlineStr">
        <is>
          <t>Item ball at (7, 5)</t>
        </is>
      </c>
      <c r="C272" s="32" t="n"/>
      <c r="D272" s="32" t="inlineStr">
        <is>
          <t>☐</t>
        </is>
      </c>
    </row>
    <row r="273">
      <c r="A273" s="81" t="inlineStr">
        <is>
          <t>Split 7</t>
        </is>
      </c>
      <c r="B273" s="81" t="n"/>
      <c r="C273" s="81" t="n"/>
      <c r="D273" s="81" t="n"/>
    </row>
    <row r="274">
      <c r="A274" s="77" t="inlineStr">
        <is>
          <t>Route 120</t>
        </is>
      </c>
      <c r="B274" s="77" t="n"/>
      <c r="C274" s="77" t="n"/>
      <c r="D274" s="77" t="n"/>
    </row>
    <row r="275">
      <c r="A275" s="32" t="inlineStr">
        <is>
          <t>Full Heal</t>
        </is>
      </c>
      <c r="B275" s="32" t="inlineStr">
        <is>
          <t>Item ball at (7, 89)</t>
        </is>
      </c>
      <c r="C275" s="32" t="n"/>
      <c r="D275" s="32" t="inlineStr">
        <is>
          <t>☐</t>
        </is>
      </c>
    </row>
    <row r="276">
      <c r="A276" s="32" t="inlineStr">
        <is>
          <t>Hyper Potion</t>
        </is>
      </c>
      <c r="B276" s="32" t="inlineStr">
        <is>
          <t>Item ball at (23, 82)</t>
        </is>
      </c>
      <c r="C276" s="32" t="n"/>
      <c r="D276" s="32" t="inlineStr">
        <is>
          <t>☐</t>
        </is>
      </c>
    </row>
    <row r="277">
      <c r="A277" s="32" t="inlineStr">
        <is>
          <t>Nest Ball</t>
        </is>
      </c>
      <c r="B277" s="32" t="inlineStr">
        <is>
          <t>Item ball at (22, 13)</t>
        </is>
      </c>
      <c r="C277" s="32" t="n"/>
      <c r="D277" s="32" t="inlineStr">
        <is>
          <t>☐</t>
        </is>
      </c>
    </row>
    <row r="278">
      <c r="A278" s="32" t="inlineStr">
        <is>
          <t>Nugget</t>
        </is>
      </c>
      <c r="B278" s="32" t="inlineStr">
        <is>
          <t>Item ball at (20, 55)</t>
        </is>
      </c>
      <c r="C278" s="32" t="n"/>
      <c r="D278" s="32" t="inlineStr">
        <is>
          <t>☐</t>
        </is>
      </c>
    </row>
    <row r="279">
      <c r="A279" s="32" t="inlineStr">
        <is>
          <t>Revive</t>
        </is>
      </c>
      <c r="B279" s="32" t="inlineStr">
        <is>
          <t>Item ball at (24, 33)</t>
        </is>
      </c>
      <c r="C279" s="32" t="n"/>
      <c r="D279" s="32" t="inlineStr">
        <is>
          <t>☐</t>
        </is>
      </c>
    </row>
    <row r="280">
      <c r="A280" s="32" t="inlineStr">
        <is>
          <t>TM65 - Foul Play</t>
        </is>
      </c>
      <c r="B280" s="32" t="inlineStr">
        <is>
          <t>Item ball at (28, 90)</t>
        </is>
      </c>
      <c r="C280" s="32" t="n"/>
      <c r="D280" s="32" t="inlineStr">
        <is>
          <t>☐</t>
        </is>
      </c>
    </row>
    <row r="281">
      <c r="A281" s="32" t="inlineStr">
        <is>
          <t>Rare Candy</t>
        </is>
      </c>
      <c r="B281" s="32" t="inlineStr">
        <is>
          <t>At (9, 1) (hidden)</t>
        </is>
      </c>
      <c r="C281" s="32" t="n"/>
      <c r="D281" s="32" t="inlineStr">
        <is>
          <t>☐</t>
        </is>
      </c>
    </row>
    <row r="282">
      <c r="A282" s="32" t="inlineStr">
        <is>
          <t>Rare Candy</t>
        </is>
      </c>
      <c r="B282" s="32" t="inlineStr">
        <is>
          <t>At (0, 86) (hidden)</t>
        </is>
      </c>
      <c r="C282" s="32" t="n"/>
      <c r="D282" s="32" t="inlineStr">
        <is>
          <t>☐</t>
        </is>
      </c>
    </row>
    <row r="283">
      <c r="A283" s="32" t="inlineStr">
        <is>
          <t>Revive</t>
        </is>
      </c>
      <c r="B283" s="32" t="inlineStr">
        <is>
          <t>At (31, 11) (hidden)</t>
        </is>
      </c>
      <c r="C283" s="32" t="n"/>
      <c r="D283" s="32" t="inlineStr">
        <is>
          <t>☐</t>
        </is>
      </c>
    </row>
    <row r="284">
      <c r="A284" s="32" t="inlineStr">
        <is>
          <t>Zinc</t>
        </is>
      </c>
      <c r="B284" s="32" t="inlineStr">
        <is>
          <t>At (24, 42) (hidden)</t>
        </is>
      </c>
      <c r="C284" s="32" t="n"/>
      <c r="D284" s="32" t="inlineStr">
        <is>
          <t>☐</t>
        </is>
      </c>
    </row>
    <row r="285">
      <c r="A285" s="77" t="inlineStr">
        <is>
          <t>Route 121</t>
        </is>
      </c>
      <c r="B285" s="77" t="n"/>
      <c r="C285" s="77" t="n"/>
      <c r="D285" s="77" t="n"/>
    </row>
    <row r="286">
      <c r="A286" s="32" t="inlineStr">
        <is>
          <t>Carbos</t>
        </is>
      </c>
      <c r="B286" s="32" t="inlineStr">
        <is>
          <t>Item ball at (55, 10)</t>
        </is>
      </c>
      <c r="C286" s="32" t="n"/>
      <c r="D286" s="32" t="inlineStr">
        <is>
          <t>☐</t>
        </is>
      </c>
    </row>
    <row r="287">
      <c r="A287" s="32" t="inlineStr">
        <is>
          <t>Revive</t>
        </is>
      </c>
      <c r="B287" s="32" t="inlineStr">
        <is>
          <t>Item ball at (60, 10)</t>
        </is>
      </c>
      <c r="C287" s="32" t="n"/>
      <c r="D287" s="32" t="inlineStr">
        <is>
          <t>☐</t>
        </is>
      </c>
    </row>
    <row r="288">
      <c r="A288" s="32" t="inlineStr">
        <is>
          <t>Zinc</t>
        </is>
      </c>
      <c r="B288" s="32" t="inlineStr">
        <is>
          <t>Item ball at (38, 13)</t>
        </is>
      </c>
      <c r="C288" s="32" t="n"/>
      <c r="D288" s="32" t="inlineStr">
        <is>
          <t>☐</t>
        </is>
      </c>
    </row>
    <row r="289">
      <c r="A289" s="32" t="inlineStr">
        <is>
          <t>Full Heal</t>
        </is>
      </c>
      <c r="B289" s="32" t="inlineStr">
        <is>
          <t>At (72, 5) (hidden)</t>
        </is>
      </c>
      <c r="C289" s="32" t="n"/>
      <c r="D289" s="32" t="inlineStr">
        <is>
          <t>☐</t>
        </is>
      </c>
    </row>
    <row r="290">
      <c r="A290" s="32" t="inlineStr">
        <is>
          <t>HP Up</t>
        </is>
      </c>
      <c r="B290" s="32" t="inlineStr">
        <is>
          <t>At (23, 10) (hidden)</t>
        </is>
      </c>
      <c r="C290" s="32" t="n"/>
      <c r="D290" s="32" t="inlineStr">
        <is>
          <t>☐</t>
        </is>
      </c>
    </row>
    <row r="291">
      <c r="A291" s="32" t="inlineStr">
        <is>
          <t>Max Revive</t>
        </is>
      </c>
      <c r="B291" s="32" t="inlineStr">
        <is>
          <t>At (68, 8) (hidden)</t>
        </is>
      </c>
      <c r="C291" s="32" t="n"/>
      <c r="D291" s="32" t="inlineStr">
        <is>
          <t>☐</t>
        </is>
      </c>
    </row>
    <row r="292">
      <c r="A292" s="32" t="inlineStr">
        <is>
          <t>Nugget</t>
        </is>
      </c>
      <c r="B292" s="32" t="inlineStr">
        <is>
          <t>At (58, 3) (hidden)</t>
        </is>
      </c>
      <c r="C292" s="32" t="n"/>
      <c r="D292" s="32" t="inlineStr">
        <is>
          <t>☐</t>
        </is>
      </c>
    </row>
    <row r="293">
      <c r="A293" s="77" t="inlineStr">
        <is>
          <t>Lilycove City</t>
        </is>
      </c>
      <c r="B293" s="77" t="n"/>
      <c r="C293" s="77" t="n"/>
      <c r="D293" s="77" t="n"/>
    </row>
    <row r="294">
      <c r="A294" s="32" t="inlineStr">
        <is>
          <t>Max Repel</t>
        </is>
      </c>
      <c r="B294" s="32" t="inlineStr">
        <is>
          <t>Item ball at (61, 36)</t>
        </is>
      </c>
      <c r="C294" s="32" t="n"/>
      <c r="D294" s="32" t="inlineStr">
        <is>
          <t>☐</t>
        </is>
      </c>
    </row>
    <row r="295">
      <c r="A295" s="32" t="inlineStr">
        <is>
          <t>Heart Scale</t>
        </is>
      </c>
      <c r="B295" s="32" t="inlineStr">
        <is>
          <t>At (36, 31) (hidden)</t>
        </is>
      </c>
      <c r="C295" s="32" t="n"/>
      <c r="D295" s="32" t="inlineStr">
        <is>
          <t>☐</t>
        </is>
      </c>
    </row>
    <row r="296">
      <c r="A296" s="32" t="inlineStr">
        <is>
          <t>PP Up</t>
        </is>
      </c>
      <c r="B296" s="32" t="inlineStr">
        <is>
          <t>At (61, 7) (hidden)</t>
        </is>
      </c>
      <c r="C296" s="32" t="n"/>
      <c r="D296" s="32" t="inlineStr">
        <is>
          <t>☐</t>
        </is>
      </c>
    </row>
    <row r="297">
      <c r="A297" s="32" t="inlineStr">
        <is>
          <t>Poké Ball</t>
        </is>
      </c>
      <c r="B297" s="32" t="inlineStr">
        <is>
          <t>At (64, 31) (hidden)</t>
        </is>
      </c>
      <c r="C297" s="32" t="n"/>
      <c r="D297" s="32" t="inlineStr">
        <is>
          <t>☐</t>
        </is>
      </c>
    </row>
    <row r="298">
      <c r="A298" s="32" t="inlineStr">
        <is>
          <t>Mart stock</t>
        </is>
      </c>
      <c r="B298"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298" s="32" t="n"/>
      <c r="D298" s="32" t="n"/>
    </row>
    <row r="299">
      <c r="A299" s="32" t="inlineStr">
        <is>
          <t>Mart stock</t>
        </is>
      </c>
      <c r="B299" s="32" t="inlineStr">
        <is>
          <t>Lilycove City - Department Store - 3F: Calcium, Carbos, Dire Hit, Guard Spec., HP Up, Iron, Protein, X Accuracy, X Attack, X Defense, X Sp. Atk, X Speed, Zinc</t>
        </is>
      </c>
      <c r="C299" s="32" t="n"/>
      <c r="D299" s="32" t="n"/>
    </row>
    <row r="300">
      <c r="A300" s="32" t="inlineStr">
        <is>
          <t>Mart stock</t>
        </is>
      </c>
      <c r="B300" s="32" t="inlineStr">
        <is>
          <t>Lilycove City - Department Store - 4F: TM14 - Blizzard, TM15 - Hyper Beam, TM16 - Light Screen, TM17 - Protect, TM20 - Safeguard, TM25 - Thunder, TM33 - Reflect, TM38 - Fire Blast</t>
        </is>
      </c>
      <c r="C300" s="32" t="n"/>
      <c r="D300" s="32" t="n"/>
    </row>
    <row r="301">
      <c r="A301" s="77" t="inlineStr">
        <is>
          <t>Mt Pyre</t>
        </is>
      </c>
      <c r="B301" s="77" t="n"/>
      <c r="C301" s="77" t="n"/>
      <c r="D301" s="77" t="n"/>
    </row>
    <row r="302">
      <c r="A302" s="32" t="inlineStr">
        <is>
          <t>Lax Incense</t>
        </is>
      </c>
      <c r="B302" s="32" t="inlineStr">
        <is>
          <t>Item ball at (6, 11)</t>
        </is>
      </c>
      <c r="C302" s="32" t="n"/>
      <c r="D302" s="32" t="inlineStr">
        <is>
          <t>☐</t>
        </is>
      </c>
    </row>
    <row r="303">
      <c r="A303" s="32" t="inlineStr">
        <is>
          <t>Max Potion</t>
        </is>
      </c>
      <c r="B303" s="32" t="inlineStr">
        <is>
          <t>Item ball at (27, 15)</t>
        </is>
      </c>
      <c r="C303" s="32" t="n"/>
      <c r="D303" s="32" t="inlineStr">
        <is>
          <t>☐</t>
        </is>
      </c>
    </row>
    <row r="304">
      <c r="A304" s="32" t="inlineStr">
        <is>
          <t>Sea Incense</t>
        </is>
      </c>
      <c r="B304" s="32" t="inlineStr">
        <is>
          <t>Item ball at (3, 11)</t>
        </is>
      </c>
      <c r="C304" s="32" t="n"/>
      <c r="D304" s="32" t="inlineStr">
        <is>
          <t>☐</t>
        </is>
      </c>
    </row>
    <row r="305">
      <c r="A305" s="32" t="inlineStr">
        <is>
          <t>Super Repel</t>
        </is>
      </c>
      <c r="B305" s="32" t="inlineStr">
        <is>
          <t>Item ball at (0, 7)</t>
        </is>
      </c>
      <c r="C305" s="32" t="n"/>
      <c r="D305" s="32" t="inlineStr">
        <is>
          <t>☐</t>
        </is>
      </c>
    </row>
    <row r="306">
      <c r="A306" s="32" t="inlineStr">
        <is>
          <t>TM30 - Shadow Ball</t>
        </is>
      </c>
      <c r="B306" s="32" t="inlineStr">
        <is>
          <t>Item ball at (6, 9)</t>
        </is>
      </c>
      <c r="C306" s="32" t="n"/>
      <c r="D306" s="32" t="inlineStr">
        <is>
          <t>☐</t>
        </is>
      </c>
    </row>
    <row r="307">
      <c r="A307" s="32" t="inlineStr">
        <is>
          <t>TM48 - Skill Swap</t>
        </is>
      </c>
      <c r="B307" s="32" t="inlineStr">
        <is>
          <t>Item ball at (19, 40)</t>
        </is>
      </c>
      <c r="C307" s="32" t="n"/>
      <c r="D307" s="32" t="inlineStr">
        <is>
          <t>☐</t>
        </is>
      </c>
    </row>
    <row r="308">
      <c r="A308" s="32" t="inlineStr">
        <is>
          <t>TM56 - Shadow Claw</t>
        </is>
      </c>
      <c r="B308" s="32" t="inlineStr">
        <is>
          <t>Item ball at (14, 8)</t>
        </is>
      </c>
      <c r="C308" s="32" t="n"/>
      <c r="D308" s="32" t="inlineStr">
        <is>
          <t>☐</t>
        </is>
      </c>
    </row>
    <row r="309">
      <c r="A309" s="32" t="inlineStr">
        <is>
          <t>Ultra Ball</t>
        </is>
      </c>
      <c r="B309" s="32" t="inlineStr">
        <is>
          <t>Item ball at (0, 10)</t>
        </is>
      </c>
      <c r="C309" s="32" t="n"/>
      <c r="D309" s="32" t="inlineStr">
        <is>
          <t>☐</t>
        </is>
      </c>
    </row>
    <row r="310">
      <c r="A310" s="32" t="inlineStr">
        <is>
          <t>Max Ether</t>
        </is>
      </c>
      <c r="B310" s="32" t="inlineStr">
        <is>
          <t>At (16, 22) (hidden)</t>
        </is>
      </c>
      <c r="C310" s="32" t="n"/>
      <c r="D310" s="32" t="inlineStr">
        <is>
          <t>☐</t>
        </is>
      </c>
    </row>
    <row r="311">
      <c r="A311" s="32" t="inlineStr">
        <is>
          <t>Rare Candy</t>
        </is>
      </c>
      <c r="B311" s="32" t="inlineStr">
        <is>
          <t>At (37, 7) (hidden)</t>
        </is>
      </c>
      <c r="C311" s="32" t="n"/>
      <c r="D311" s="32" t="inlineStr">
        <is>
          <t>☐</t>
        </is>
      </c>
    </row>
    <row r="312">
      <c r="A312" s="32" t="inlineStr">
        <is>
          <t>Ultra Ball</t>
        </is>
      </c>
      <c r="B312" s="32" t="inlineStr">
        <is>
          <t>At (9, 8) (hidden)</t>
        </is>
      </c>
      <c r="C312" s="32" t="n"/>
      <c r="D312" s="32" t="inlineStr">
        <is>
          <t>☐</t>
        </is>
      </c>
    </row>
    <row r="313">
      <c r="A313" s="32" t="inlineStr">
        <is>
          <t>Zinc</t>
        </is>
      </c>
      <c r="B313" s="32" t="inlineStr">
        <is>
          <t>At (9, 25) (hidden)</t>
        </is>
      </c>
      <c r="C313" s="32" t="n"/>
      <c r="D313" s="32" t="inlineStr">
        <is>
          <t>☐</t>
        </is>
      </c>
    </row>
    <row r="314">
      <c r="A314" s="77" t="inlineStr">
        <is>
          <t>Route 123</t>
        </is>
      </c>
      <c r="B314" s="77" t="n"/>
      <c r="C314" s="77" t="n"/>
      <c r="D314" s="77" t="n"/>
    </row>
    <row r="315">
      <c r="A315" s="32" t="inlineStr">
        <is>
          <t>Calcium</t>
        </is>
      </c>
      <c r="B315" s="32" t="inlineStr">
        <is>
          <t>Item ball at (31, 8)</t>
        </is>
      </c>
      <c r="C315" s="32" t="n"/>
      <c r="D315" s="32" t="inlineStr">
        <is>
          <t>☐</t>
        </is>
      </c>
    </row>
    <row r="316">
      <c r="A316" s="32" t="inlineStr">
        <is>
          <t>Elixir</t>
        </is>
      </c>
      <c r="B316" s="32" t="inlineStr">
        <is>
          <t>Item ball at (75, 9)</t>
        </is>
      </c>
      <c r="C316" s="32" t="n"/>
      <c r="D316" s="32" t="inlineStr">
        <is>
          <t>☐</t>
        </is>
      </c>
    </row>
    <row r="317">
      <c r="A317" s="32" t="inlineStr">
        <is>
          <t>PP Up</t>
        </is>
      </c>
      <c r="B317" s="32" t="inlineStr">
        <is>
          <t>Item ball at (43, 15)</t>
        </is>
      </c>
      <c r="C317" s="32" t="n"/>
      <c r="D317" s="32" t="inlineStr">
        <is>
          <t>☐</t>
        </is>
      </c>
    </row>
    <row r="318">
      <c r="A318" s="32" t="inlineStr">
        <is>
          <t>Revival Herb</t>
        </is>
      </c>
      <c r="B318" s="32" t="inlineStr">
        <is>
          <t>Item ball at (57, 16)</t>
        </is>
      </c>
      <c r="C318" s="32" t="n"/>
      <c r="D318" s="32" t="inlineStr">
        <is>
          <t>☐</t>
        </is>
      </c>
    </row>
    <row r="319">
      <c r="A319" s="32" t="inlineStr">
        <is>
          <t>Ultra Ball</t>
        </is>
      </c>
      <c r="B319" s="32" t="inlineStr">
        <is>
          <t>Item ball at (27, 18)</t>
        </is>
      </c>
      <c r="C319" s="32" t="n"/>
      <c r="D319" s="32" t="inlineStr">
        <is>
          <t>☐</t>
        </is>
      </c>
    </row>
    <row r="320">
      <c r="A320" s="32" t="inlineStr">
        <is>
          <t>Hyper Potion</t>
        </is>
      </c>
      <c r="B320" s="32" t="inlineStr">
        <is>
          <t>At (91, 15) (hidden)</t>
        </is>
      </c>
      <c r="C320" s="32" t="n"/>
      <c r="D320" s="32" t="inlineStr">
        <is>
          <t>☐</t>
        </is>
      </c>
    </row>
    <row r="321">
      <c r="A321" s="32" t="inlineStr">
        <is>
          <t>PP Up</t>
        </is>
      </c>
      <c r="B321" s="32" t="inlineStr">
        <is>
          <t>At (139, 15) (hidden)</t>
        </is>
      </c>
      <c r="C321" s="32" t="n"/>
      <c r="D321" s="32" t="inlineStr">
        <is>
          <t>☐</t>
        </is>
      </c>
    </row>
    <row r="322">
      <c r="A322" s="32" t="inlineStr">
        <is>
          <t>Rare Candy</t>
        </is>
      </c>
      <c r="B322" s="32" t="inlineStr">
        <is>
          <t>At (138, 18) (hidden)</t>
        </is>
      </c>
      <c r="C322" s="32" t="n"/>
      <c r="D322" s="32" t="inlineStr">
        <is>
          <t>☐</t>
        </is>
      </c>
    </row>
    <row r="323">
      <c r="A323" s="32" t="inlineStr">
        <is>
          <t>Revive</t>
        </is>
      </c>
      <c r="B323" s="32" t="inlineStr">
        <is>
          <t>At (12, 1) (hidden)</t>
        </is>
      </c>
      <c r="C323" s="32" t="n"/>
      <c r="D323" s="32" t="inlineStr">
        <is>
          <t>☐</t>
        </is>
      </c>
    </row>
    <row r="324">
      <c r="A324" s="32" t="inlineStr">
        <is>
          <t>Super Repel</t>
        </is>
      </c>
      <c r="B324" s="32" t="inlineStr">
        <is>
          <t>At (75, 1) (hidden)</t>
        </is>
      </c>
      <c r="C324" s="32" t="n"/>
      <c r="D324" s="32" t="inlineStr">
        <is>
          <t>☐</t>
        </is>
      </c>
    </row>
    <row r="325">
      <c r="A325" s="77" t="inlineStr">
        <is>
          <t>Aqua Hideout</t>
        </is>
      </c>
      <c r="B325" s="77" t="n"/>
      <c r="C325" s="77" t="n"/>
      <c r="D325" s="77" t="n"/>
    </row>
    <row r="326">
      <c r="A326" s="32" t="inlineStr">
        <is>
          <t>Master Ball</t>
        </is>
      </c>
      <c r="B326" s="32" t="inlineStr">
        <is>
          <t>Item ball at (15, 9)</t>
        </is>
      </c>
      <c r="C326" s="32" t="n"/>
      <c r="D326" s="32" t="inlineStr">
        <is>
          <t>☐</t>
        </is>
      </c>
    </row>
    <row r="327">
      <c r="A327" s="32" t="inlineStr">
        <is>
          <t>Max Elixir</t>
        </is>
      </c>
      <c r="B327" s="32" t="inlineStr">
        <is>
          <t>Item ball at (29, 12)</t>
        </is>
      </c>
      <c r="C327" s="32" t="n"/>
      <c r="D327" s="32" t="inlineStr">
        <is>
          <t>☐</t>
        </is>
      </c>
    </row>
    <row r="328">
      <c r="A328" s="32" t="inlineStr">
        <is>
          <t>Nest Ball</t>
        </is>
      </c>
      <c r="B328" s="32" t="inlineStr">
        <is>
          <t>Item ball at (3, 13)</t>
        </is>
      </c>
      <c r="C328" s="32" t="n"/>
      <c r="D328" s="32" t="inlineStr">
        <is>
          <t>☐</t>
        </is>
      </c>
    </row>
    <row r="329">
      <c r="A329" s="32" t="inlineStr">
        <is>
          <t>Nugget</t>
        </is>
      </c>
      <c r="B329" s="32" t="inlineStr">
        <is>
          <t>Item ball at (15, 10)</t>
        </is>
      </c>
      <c r="C329" s="32" t="n"/>
      <c r="D329" s="32" t="inlineStr">
        <is>
          <t>☐</t>
        </is>
      </c>
    </row>
    <row r="330">
      <c r="A330" s="77" t="inlineStr">
        <is>
          <t>Route 124</t>
        </is>
      </c>
      <c r="B330" s="77" t="n"/>
      <c r="C330" s="77" t="n"/>
      <c r="D330" s="77" t="n"/>
    </row>
    <row r="331">
      <c r="A331" s="32" t="inlineStr">
        <is>
          <t>Blue Shard</t>
        </is>
      </c>
      <c r="B331" s="32" t="inlineStr">
        <is>
          <t>Item ball at (31, 53)</t>
        </is>
      </c>
      <c r="C331" s="32" t="n"/>
      <c r="D331" s="32" t="inlineStr">
        <is>
          <t>☐</t>
        </is>
      </c>
    </row>
    <row r="332">
      <c r="A332" s="32" t="inlineStr">
        <is>
          <t>Red Shard</t>
        </is>
      </c>
      <c r="B332" s="32" t="inlineStr">
        <is>
          <t>Item ball at (28, 12)</t>
        </is>
      </c>
      <c r="C332" s="32" t="n"/>
      <c r="D332" s="32" t="inlineStr">
        <is>
          <t>☐</t>
        </is>
      </c>
    </row>
    <row r="333">
      <c r="A333" s="32" t="inlineStr">
        <is>
          <t>Yellow Shard</t>
        </is>
      </c>
      <c r="B333" s="32" t="inlineStr">
        <is>
          <t>Item ball at (58, 11)</t>
        </is>
      </c>
      <c r="C333" s="32" t="n"/>
      <c r="D333" s="32" t="inlineStr">
        <is>
          <t>☐</t>
        </is>
      </c>
    </row>
    <row r="334">
      <c r="A334" s="77" t="inlineStr">
        <is>
          <t>Mossdeep City</t>
        </is>
      </c>
      <c r="B334" s="77" t="n"/>
      <c r="C334" s="77" t="n"/>
      <c r="D334" s="77" t="n"/>
    </row>
    <row r="335">
      <c r="A335" s="32" t="inlineStr">
        <is>
          <t>Net Ball</t>
        </is>
      </c>
      <c r="B335" s="32" t="inlineStr">
        <is>
          <t>Item ball at (62, 35)</t>
        </is>
      </c>
      <c r="C335" s="32" t="n"/>
      <c r="D335" s="32" t="inlineStr">
        <is>
          <t>☐</t>
        </is>
      </c>
    </row>
    <row r="336">
      <c r="A336" s="32" t="inlineStr">
        <is>
          <t>TM63 - Dazzling Gleam</t>
        </is>
      </c>
      <c r="B336" s="32" t="inlineStr">
        <is>
          <t>Item ball at (55, 30)</t>
        </is>
      </c>
      <c r="C336" s="32" t="n"/>
      <c r="D336" s="32" t="inlineStr">
        <is>
          <t>☐</t>
        </is>
      </c>
    </row>
    <row r="337">
      <c r="A337" s="32" t="inlineStr">
        <is>
          <t>Mart stock</t>
        </is>
      </c>
      <c r="B337" s="32" t="inlineStr">
        <is>
          <t>Mossdeep City - Mart: Dive Ball, Full Heal, Hyper Potion, Max Repel, Net Ball, Rare Candy, Revive, Ultra Ball, X Attack, X Defense</t>
        </is>
      </c>
      <c r="C337" s="32" t="n"/>
      <c r="D337" s="32" t="n"/>
    </row>
    <row r="338">
      <c r="A338" s="77" t="inlineStr">
        <is>
          <t>Shoal Cave</t>
        </is>
      </c>
      <c r="B338" s="77" t="n"/>
      <c r="C338" s="77" t="n"/>
      <c r="D338" s="77" t="n"/>
    </row>
    <row r="339">
      <c r="A339" s="32" t="inlineStr">
        <is>
          <t>Big Pearl</t>
        </is>
      </c>
      <c r="B339" s="32" t="inlineStr">
        <is>
          <t>Item ball at (30, 3)</t>
        </is>
      </c>
      <c r="C339" s="32" t="n"/>
      <c r="D339" s="32" t="inlineStr">
        <is>
          <t>☐</t>
        </is>
      </c>
    </row>
    <row r="340">
      <c r="A340" s="32" t="inlineStr">
        <is>
          <t>Ice Heal</t>
        </is>
      </c>
      <c r="B340" s="32" t="inlineStr">
        <is>
          <t>Item ball at (13, 12)</t>
        </is>
      </c>
      <c r="C340" s="32" t="n"/>
      <c r="D340" s="32" t="inlineStr">
        <is>
          <t>☐</t>
        </is>
      </c>
    </row>
    <row r="341">
      <c r="A341" s="32" t="inlineStr">
        <is>
          <t>Never-Melt Ice</t>
        </is>
      </c>
      <c r="B341" s="32" t="inlineStr">
        <is>
          <t>Item ball at (12, 21)</t>
        </is>
      </c>
      <c r="C341" s="32" t="n"/>
      <c r="D341" s="32" t="inlineStr">
        <is>
          <t>☐</t>
        </is>
      </c>
    </row>
    <row r="342">
      <c r="A342" s="32" t="inlineStr">
        <is>
          <t>Rare Candy</t>
        </is>
      </c>
      <c r="B342" s="32" t="inlineStr">
        <is>
          <t>Item ball at (26, 14)</t>
        </is>
      </c>
      <c r="C342" s="32" t="n"/>
      <c r="D342" s="32" t="inlineStr">
        <is>
          <t>☐</t>
        </is>
      </c>
    </row>
    <row r="343">
      <c r="A343" s="32" t="inlineStr">
        <is>
          <t>TM07 - Hail</t>
        </is>
      </c>
      <c r="B343" s="32" t="inlineStr">
        <is>
          <t>Item ball at (12, 8)</t>
        </is>
      </c>
      <c r="C343" s="32" t="n"/>
      <c r="D343" s="32" t="inlineStr">
        <is>
          <t>☐</t>
        </is>
      </c>
    </row>
    <row r="344">
      <c r="A344" s="81" t="inlineStr">
        <is>
          <t>Split 8</t>
        </is>
      </c>
      <c r="B344" s="81" t="n"/>
      <c r="C344" s="81" t="n"/>
      <c r="D344" s="81" t="n"/>
    </row>
    <row r="345">
      <c r="A345" s="77" t="inlineStr">
        <is>
          <t>Route 125</t>
        </is>
      </c>
      <c r="B345" s="77" t="n"/>
      <c r="C345" s="77" t="n"/>
      <c r="D345" s="77" t="n"/>
    </row>
    <row r="346">
      <c r="A346" s="32" t="inlineStr">
        <is>
          <t>Big Pearl</t>
        </is>
      </c>
      <c r="B346" s="32" t="inlineStr">
        <is>
          <t>Item ball at (46, 17)</t>
        </is>
      </c>
      <c r="C346" s="32" t="n"/>
      <c r="D346" s="32" t="inlineStr">
        <is>
          <t>☐</t>
        </is>
      </c>
    </row>
    <row r="347">
      <c r="A347" s="77" t="inlineStr">
        <is>
          <t>Route 126</t>
        </is>
      </c>
      <c r="B347" s="77" t="n"/>
      <c r="C347" s="77" t="n"/>
      <c r="D347" s="77" t="n"/>
    </row>
    <row r="348">
      <c r="A348" s="32" t="inlineStr">
        <is>
          <t>Green Shard</t>
        </is>
      </c>
      <c r="B348" s="32" t="inlineStr">
        <is>
          <t>Item ball at (14, 1)</t>
        </is>
      </c>
      <c r="C348" s="32" t="n"/>
      <c r="D348" s="32" t="inlineStr">
        <is>
          <t>☐</t>
        </is>
      </c>
    </row>
    <row r="349">
      <c r="A349" s="77" t="inlineStr">
        <is>
          <t>Route 127</t>
        </is>
      </c>
      <c r="B349" s="77" t="n"/>
      <c r="C349" s="77" t="n"/>
      <c r="D349" s="77" t="n"/>
    </row>
    <row r="350">
      <c r="A350" s="32" t="inlineStr">
        <is>
          <t>Carbos</t>
        </is>
      </c>
      <c r="B350" s="32" t="inlineStr">
        <is>
          <t>Item ball at (64, 39)</t>
        </is>
      </c>
      <c r="C350" s="32" t="n"/>
      <c r="D350" s="32" t="inlineStr">
        <is>
          <t>☐</t>
        </is>
      </c>
    </row>
    <row r="351">
      <c r="A351" s="32" t="inlineStr">
        <is>
          <t>Rare Candy</t>
        </is>
      </c>
      <c r="B351" s="32" t="inlineStr">
        <is>
          <t>Item ball at (13, 20)</t>
        </is>
      </c>
      <c r="C351" s="32" t="n"/>
      <c r="D351" s="32" t="inlineStr">
        <is>
          <t>☐</t>
        </is>
      </c>
    </row>
    <row r="352">
      <c r="A352" s="32" t="inlineStr">
        <is>
          <t>Zinc</t>
        </is>
      </c>
      <c r="B352" s="32" t="inlineStr">
        <is>
          <t>Item ball at (14, 6)</t>
        </is>
      </c>
      <c r="C352" s="32" t="n"/>
      <c r="D352" s="32" t="inlineStr">
        <is>
          <t>☐</t>
        </is>
      </c>
    </row>
    <row r="353">
      <c r="A353" s="77" t="inlineStr">
        <is>
          <t>Route 128</t>
        </is>
      </c>
      <c r="B353" s="77" t="n"/>
      <c r="C353" s="77" t="n"/>
      <c r="D353" s="77" t="n"/>
    </row>
    <row r="354">
      <c r="A354" s="32" t="inlineStr">
        <is>
          <t>Heart Scale</t>
        </is>
      </c>
      <c r="B354" s="32" t="inlineStr">
        <is>
          <t>At (49, 9) (hidden)</t>
        </is>
      </c>
      <c r="C354" s="32" t="n"/>
      <c r="D354" s="32" t="inlineStr">
        <is>
          <t>☐</t>
        </is>
      </c>
    </row>
    <row r="355">
      <c r="A355" s="32" t="inlineStr">
        <is>
          <t>Heart Scale</t>
        </is>
      </c>
      <c r="B355" s="32" t="inlineStr">
        <is>
          <t>At (57, 21) (hidden)</t>
        </is>
      </c>
      <c r="C355" s="32" t="n"/>
      <c r="D355" s="32" t="inlineStr">
        <is>
          <t>☐</t>
        </is>
      </c>
    </row>
    <row r="356">
      <c r="A356" s="32" t="inlineStr">
        <is>
          <t>Heart Scale</t>
        </is>
      </c>
      <c r="B356" s="32" t="inlineStr">
        <is>
          <t>At (31, 33) (hidden)</t>
        </is>
      </c>
      <c r="C356" s="32" t="n"/>
      <c r="D356" s="32" t="inlineStr">
        <is>
          <t>☐</t>
        </is>
      </c>
    </row>
    <row r="357">
      <c r="A357" s="77" t="inlineStr">
        <is>
          <t>Seafloor Cavern</t>
        </is>
      </c>
      <c r="B357" s="77" t="n"/>
      <c r="C357" s="77" t="n"/>
      <c r="D357" s="77" t="n"/>
    </row>
    <row r="358">
      <c r="A358" s="32" t="inlineStr">
        <is>
          <t>TM26 - Earthquake</t>
        </is>
      </c>
      <c r="B358" s="32" t="inlineStr">
        <is>
          <t>Item ball at (14, 5)</t>
        </is>
      </c>
      <c r="C358" s="32" t="n"/>
      <c r="D358" s="32" t="inlineStr">
        <is>
          <t>☐</t>
        </is>
      </c>
    </row>
    <row r="359">
      <c r="A359" s="77" t="inlineStr">
        <is>
          <t>Sootopolis City</t>
        </is>
      </c>
      <c r="B359" s="77" t="n"/>
      <c r="C359" s="77" t="n"/>
      <c r="D359" s="77" t="n"/>
    </row>
    <row r="360">
      <c r="A360" s="32" t="inlineStr">
        <is>
          <t>TM66 - Volt Switch</t>
        </is>
      </c>
      <c r="B360" s="32" t="inlineStr">
        <is>
          <t>Item ball at (28, 22)</t>
        </is>
      </c>
      <c r="C360" s="32" t="n"/>
      <c r="D360" s="32" t="inlineStr">
        <is>
          <t>☐</t>
        </is>
      </c>
    </row>
    <row r="361">
      <c r="A361" s="32" t="inlineStr">
        <is>
          <t>Mart stock</t>
        </is>
      </c>
      <c r="B361" s="32" t="inlineStr">
        <is>
          <t>Sootopolis City - Mart: Full Heal, Hyper Potion, Max Potion, Max Repel, Rare Candy, Revive, Shadow Mail, Ultra Ball, X Attack, X Defense</t>
        </is>
      </c>
      <c r="C361" s="32" t="n"/>
      <c r="D361" s="32" t="n"/>
    </row>
    <row r="362">
      <c r="A362" s="81" t="inlineStr">
        <is>
          <t>Elite Four &amp; Champion</t>
        </is>
      </c>
      <c r="B362" s="81" t="n"/>
      <c r="C362" s="81" t="n"/>
      <c r="D362" s="81" t="n"/>
    </row>
    <row r="363">
      <c r="A363" s="77" t="inlineStr">
        <is>
          <t>Victory Road</t>
        </is>
      </c>
      <c r="B363" s="77" t="n"/>
      <c r="C363" s="77" t="n"/>
      <c r="D363" s="77" t="n"/>
    </row>
    <row r="364">
      <c r="A364" s="32" t="inlineStr">
        <is>
          <t>Full Heal</t>
        </is>
      </c>
      <c r="B364" s="32" t="inlineStr">
        <is>
          <t>Item ball at (13, 8)</t>
        </is>
      </c>
      <c r="C364" s="32" t="n"/>
      <c r="D364" s="32" t="inlineStr">
        <is>
          <t>☐</t>
        </is>
      </c>
    </row>
    <row r="365">
      <c r="A365" s="32" t="inlineStr">
        <is>
          <t>Full Restore</t>
        </is>
      </c>
      <c r="B365" s="32" t="inlineStr">
        <is>
          <t>Item ball at (32, 3)</t>
        </is>
      </c>
      <c r="C365" s="32" t="n"/>
      <c r="D365" s="32" t="inlineStr">
        <is>
          <t>☐</t>
        </is>
      </c>
    </row>
    <row r="366">
      <c r="A366" s="32" t="inlineStr">
        <is>
          <t>Max Elixir</t>
        </is>
      </c>
      <c r="B366" s="32" t="inlineStr">
        <is>
          <t>Item ball at (40, 26)</t>
        </is>
      </c>
      <c r="C366" s="32" t="n"/>
      <c r="D366" s="32" t="inlineStr">
        <is>
          <t>☐</t>
        </is>
      </c>
    </row>
    <row r="367">
      <c r="A367" s="32" t="inlineStr">
        <is>
          <t>PP Up</t>
        </is>
      </c>
      <c r="B367" s="32" t="inlineStr">
        <is>
          <t>Item ball at (37, 39)</t>
        </is>
      </c>
      <c r="C367" s="32" t="n"/>
      <c r="D367" s="32" t="inlineStr">
        <is>
          <t>☐</t>
        </is>
      </c>
    </row>
    <row r="368">
      <c r="A368" s="32" t="inlineStr">
        <is>
          <t>TM29 - Psychic</t>
        </is>
      </c>
      <c r="B368" s="32" t="inlineStr">
        <is>
          <t>Item ball at (42, 8)</t>
        </is>
      </c>
      <c r="C368" s="32" t="n"/>
      <c r="D368" s="32" t="inlineStr">
        <is>
          <t>☐</t>
        </is>
      </c>
    </row>
    <row r="369">
      <c r="A369" s="32" t="inlineStr">
        <is>
          <t>Elixir</t>
        </is>
      </c>
      <c r="B369" s="32" t="inlineStr">
        <is>
          <t>At (28, 5) (hidden)</t>
        </is>
      </c>
      <c r="C369" s="32" t="n"/>
      <c r="D369" s="32" t="inlineStr">
        <is>
          <t>☐</t>
        </is>
      </c>
    </row>
    <row r="370">
      <c r="A370" s="32" t="inlineStr">
        <is>
          <t>Max Repel</t>
        </is>
      </c>
      <c r="B370" s="32" t="inlineStr">
        <is>
          <t>At (37, 1) (hidden)</t>
        </is>
      </c>
      <c r="C370" s="32" t="n"/>
      <c r="D370" s="32" t="inlineStr">
        <is>
          <t>☐</t>
        </is>
      </c>
    </row>
    <row r="371">
      <c r="A371" s="32" t="inlineStr">
        <is>
          <t>Ultra Ball</t>
        </is>
      </c>
      <c r="B371" s="32" t="inlineStr">
        <is>
          <t>At (30, 39) (hidden)</t>
        </is>
      </c>
      <c r="C371" s="32" t="n"/>
      <c r="D371" s="32" t="inlineStr">
        <is>
          <t>☐</t>
        </is>
      </c>
    </row>
    <row r="372">
      <c r="A372" s="77" t="inlineStr">
        <is>
          <t>Ever Grande City</t>
        </is>
      </c>
      <c r="B372" s="77" t="n"/>
      <c r="C372" s="77" t="n"/>
      <c r="D372" s="77" t="n"/>
    </row>
    <row r="373">
      <c r="A373" s="32" t="inlineStr">
        <is>
          <t>Mart stock</t>
        </is>
      </c>
      <c r="B373" s="32" t="inlineStr">
        <is>
          <t>Ever Grande City - Pokemon League - 1F: Full Heal, Full Restore, Hyper Potion, Max Potion, Max Repel, Revive, Ultra Ball</t>
        </is>
      </c>
      <c r="C373" s="32" t="n"/>
      <c r="D373" s="32" t="n"/>
    </row>
    <row r="374">
      <c r="A374" s="81" t="inlineStr">
        <is>
          <t>Postgame</t>
        </is>
      </c>
      <c r="B374" s="81" t="n"/>
      <c r="C374" s="81" t="n"/>
      <c r="D374" s="81" t="n"/>
    </row>
    <row r="375">
      <c r="A375" s="77" t="inlineStr">
        <is>
          <t>Safari Zone</t>
        </is>
      </c>
      <c r="B375" s="77" t="n"/>
      <c r="C375" s="77" t="n"/>
      <c r="D375" s="77" t="n"/>
    </row>
    <row r="376">
      <c r="A376" s="32" t="inlineStr">
        <is>
          <t>Big Pearl</t>
        </is>
      </c>
      <c r="B376" s="32" t="inlineStr">
        <is>
          <t>Item ball at (31, 15)</t>
        </is>
      </c>
      <c r="C376" s="32" t="n"/>
      <c r="D376" s="32" t="inlineStr">
        <is>
          <t>☐</t>
        </is>
      </c>
    </row>
    <row r="377">
      <c r="A377" s="32" t="inlineStr">
        <is>
          <t>Calcium</t>
        </is>
      </c>
      <c r="B377" s="32" t="inlineStr">
        <is>
          <t>Item ball at (7, 6)</t>
        </is>
      </c>
      <c r="C377" s="32" t="n"/>
      <c r="D377" s="32" t="inlineStr">
        <is>
          <t>☐</t>
        </is>
      </c>
    </row>
    <row r="378">
      <c r="A378" s="32" t="inlineStr">
        <is>
          <t>Max Revive</t>
        </is>
      </c>
      <c r="B378" s="32" t="inlineStr">
        <is>
          <t>Item ball at (0, 37)</t>
        </is>
      </c>
      <c r="C378" s="32" t="n"/>
      <c r="D378" s="32" t="inlineStr">
        <is>
          <t>☐</t>
        </is>
      </c>
    </row>
    <row r="379">
      <c r="A379" s="32" t="inlineStr">
        <is>
          <t>Nugget</t>
        </is>
      </c>
      <c r="B379" s="32" t="inlineStr">
        <is>
          <t>Item ball at (8, 17)</t>
        </is>
      </c>
      <c r="C379" s="32" t="n"/>
      <c r="D379" s="32" t="inlineStr">
        <is>
          <t>☐</t>
        </is>
      </c>
    </row>
    <row r="380">
      <c r="A380" s="32" t="inlineStr">
        <is>
          <t>TM22 - Solar Beam</t>
        </is>
      </c>
      <c r="B380" s="32" t="inlineStr">
        <is>
          <t>Item ball at (33, 7)</t>
        </is>
      </c>
      <c r="C380" s="32" t="n"/>
      <c r="D380" s="32" t="inlineStr">
        <is>
          <t>☐</t>
        </is>
      </c>
    </row>
    <row r="381">
      <c r="A381" s="32" t="inlineStr">
        <is>
          <t>Full Restore</t>
        </is>
      </c>
      <c r="B381" s="32" t="inlineStr">
        <is>
          <t>At (32, 33) (hidden)</t>
        </is>
      </c>
      <c r="C381" s="32" t="n"/>
      <c r="D381" s="32" t="inlineStr">
        <is>
          <t>☐</t>
        </is>
      </c>
    </row>
    <row r="382">
      <c r="A382" s="32" t="inlineStr">
        <is>
          <t>PP Up</t>
        </is>
      </c>
      <c r="B382" s="32" t="inlineStr">
        <is>
          <t>At (19, 36) (hidden)</t>
        </is>
      </c>
      <c r="C382" s="32" t="n"/>
      <c r="D382" s="32" t="inlineStr">
        <is>
          <t>☐</t>
        </is>
      </c>
    </row>
    <row r="383">
      <c r="A383" s="32" t="inlineStr">
        <is>
          <t>Rare Candy</t>
        </is>
      </c>
      <c r="B383" s="32" t="inlineStr">
        <is>
          <t>At (31, 35) (hidden)</t>
        </is>
      </c>
      <c r="C383" s="32" t="n"/>
      <c r="D383" s="32" t="inlineStr">
        <is>
          <t>☐</t>
        </is>
      </c>
    </row>
    <row r="384">
      <c r="A384" s="32" t="inlineStr">
        <is>
          <t>Zinc</t>
        </is>
      </c>
      <c r="B384" s="32" t="inlineStr">
        <is>
          <t>At (21, 5) (hidden)</t>
        </is>
      </c>
      <c r="C384" s="32" t="n"/>
      <c r="D384" s="32" t="inlineStr">
        <is>
          <t>☐</t>
        </is>
      </c>
    </row>
    <row r="385">
      <c r="A385" s="77" t="inlineStr">
        <is>
          <t>S.S. Tidal Lower Deck</t>
        </is>
      </c>
      <c r="B385" s="77" t="n"/>
      <c r="C385" s="77" t="n"/>
      <c r="D385" s="77" t="n"/>
    </row>
    <row r="386">
      <c r="A386" s="32" t="inlineStr">
        <is>
          <t>Leftovers</t>
        </is>
      </c>
      <c r="B386" s="32" t="inlineStr">
        <is>
          <t>At (0, 2) (hidden)</t>
        </is>
      </c>
      <c r="C386" s="32" t="n"/>
      <c r="D386" s="32" t="inlineStr">
        <is>
          <t>☐</t>
        </is>
      </c>
    </row>
    <row r="387">
      <c r="A387" s="77" t="inlineStr">
        <is>
          <t>Battle Frontier</t>
        </is>
      </c>
      <c r="B387" s="77" t="n"/>
      <c r="C387" s="77" t="n"/>
      <c r="D387" s="77" t="n"/>
    </row>
    <row r="388">
      <c r="A388" s="32" t="inlineStr">
        <is>
          <t>Mart stock</t>
        </is>
      </c>
      <c r="B388" s="32" t="inlineStr">
        <is>
          <t>Battle Frontier - Mart: Full Heal, Full Restore, Hyper Potion, Max Potion, Max Repel, Rare Candy, Revive, Ultra Ball</t>
        </is>
      </c>
      <c r="C388" s="32" t="n"/>
      <c r="D388" s="32" t="n"/>
    </row>
    <row r="389">
      <c r="A389" s="77" t="inlineStr">
        <is>
          <t>Trainer Hill</t>
        </is>
      </c>
      <c r="B389" s="77" t="n"/>
      <c r="C389" s="77" t="n"/>
      <c r="D389" s="77" t="n"/>
    </row>
    <row r="390">
      <c r="A390" s="32" t="inlineStr">
        <is>
          <t>Mart stock</t>
        </is>
      </c>
      <c r="B390" s="32" t="inlineStr">
        <is>
          <t>Trainer Hill - Entrance: Antidote, Awakening, Dire Hit, Full Heal, Full Restore, Guard Spec., Hyper Potion, Max Potion, Paralyze Heal, Revive, Super Potion, X Accuracy, X Attack, X Defense, X Sp. Atk, X Speed</t>
        </is>
      </c>
      <c r="C390" s="32" t="n"/>
      <c r="D390" s="32" t="n"/>
    </row>
    <row r="391">
      <c r="A391" s="81" t="inlineStr">
        <is>
          <t>Unassigned</t>
        </is>
      </c>
      <c r="B391" s="81" t="n"/>
      <c r="C391" s="81" t="n"/>
      <c r="D391" s="81" t="n"/>
    </row>
    <row r="392">
      <c r="A392" s="77" t="inlineStr">
        <is>
          <t>Trainer Grove</t>
        </is>
      </c>
      <c r="B392" s="77" t="n"/>
      <c r="C392" s="77" t="n"/>
      <c r="D392" s="77" t="n"/>
    </row>
    <row r="393">
      <c r="A393" s="32" t="inlineStr">
        <is>
          <t>TM69 - Work Up</t>
        </is>
      </c>
      <c r="B393" s="32" t="inlineStr">
        <is>
          <t>Item ball at (5, 15)</t>
        </is>
      </c>
      <c r="C393" s="32" t="n"/>
      <c r="D393" s="32" t="inlineStr">
        <is>
          <t>☐</t>
        </is>
      </c>
    </row>
    <row r="394">
      <c r="A394" s="32" t="inlineStr">
        <is>
          <t>Quick Claw</t>
        </is>
      </c>
      <c r="B394" s="32" t="inlineStr">
        <is>
          <t>At (12, 6) (hidden)</t>
        </is>
      </c>
      <c r="C394" s="32" t="n"/>
      <c r="D394" s="32" t="inlineStr">
        <is>
          <t>☐</t>
        </is>
      </c>
    </row>
    <row r="395">
      <c r="A395" s="77" t="inlineStr">
        <is>
          <t>Meteor Falls</t>
        </is>
      </c>
      <c r="B395" s="77" t="n"/>
      <c r="C395" s="77" t="n"/>
      <c r="D395" s="77" t="n"/>
    </row>
    <row r="396">
      <c r="A396" s="32" t="inlineStr">
        <is>
          <t>Full Heal</t>
        </is>
      </c>
      <c r="B396" s="32" t="inlineStr">
        <is>
          <t>Item ball at (27, 5)</t>
        </is>
      </c>
      <c r="C396" s="32" t="n"/>
      <c r="D396" s="32" t="inlineStr">
        <is>
          <t>☐</t>
        </is>
      </c>
    </row>
    <row r="397">
      <c r="A397" s="32" t="inlineStr">
        <is>
          <t>Moon Stone</t>
        </is>
      </c>
      <c r="B397" s="32" t="inlineStr">
        <is>
          <t>Item ball at (2, 14)</t>
        </is>
      </c>
      <c r="C397" s="32" t="n"/>
      <c r="D397" s="32" t="inlineStr">
        <is>
          <t>☐</t>
        </is>
      </c>
    </row>
    <row r="398">
      <c r="A398" s="32" t="inlineStr">
        <is>
          <t>PP Up</t>
        </is>
      </c>
      <c r="B398" s="32" t="inlineStr">
        <is>
          <t>Item ball at (26, 32)</t>
        </is>
      </c>
      <c r="C398" s="32" t="n"/>
      <c r="D398" s="32" t="inlineStr">
        <is>
          <t>☐</t>
        </is>
      </c>
    </row>
    <row r="399">
      <c r="A399" s="32" t="inlineStr">
        <is>
          <t>TM02 - Dragon Claw</t>
        </is>
      </c>
      <c r="B399" s="32" t="inlineStr">
        <is>
          <t>Item ball at (5, 3)</t>
        </is>
      </c>
      <c r="C399" s="32" t="n"/>
      <c r="D399" s="32" t="inlineStr">
        <is>
          <t>☐</t>
        </is>
      </c>
    </row>
    <row r="400">
      <c r="A400" s="32" t="inlineStr">
        <is>
          <t>TM23 - Iron Tail</t>
        </is>
      </c>
      <c r="B400" s="32" t="inlineStr">
        <is>
          <t>Item ball at (2, 4)</t>
        </is>
      </c>
      <c r="C400" s="32" t="n"/>
      <c r="D400" s="32" t="inlineStr">
        <is>
          <t>☐</t>
        </is>
      </c>
    </row>
    <row r="401">
      <c r="A401" s="32" t="inlineStr">
        <is>
          <t>TM64 - Dragon Tail</t>
        </is>
      </c>
      <c r="B401" s="32" t="inlineStr">
        <is>
          <t>Item ball at (19, 23)</t>
        </is>
      </c>
      <c r="C401" s="32" t="n"/>
      <c r="D401" s="32" t="inlineStr">
        <is>
          <t>☐</t>
        </is>
      </c>
    </row>
    <row r="402">
      <c r="A402" s="77" t="inlineStr">
        <is>
          <t>Route 115</t>
        </is>
      </c>
      <c r="B402" s="77" t="n"/>
      <c r="C402" s="77" t="n"/>
      <c r="D402" s="77" t="n"/>
    </row>
    <row r="403">
      <c r="A403" s="32" t="inlineStr">
        <is>
          <t>Great Ball</t>
        </is>
      </c>
      <c r="B403" s="32" t="inlineStr">
        <is>
          <t>Item ball at (31, 56)</t>
        </is>
      </c>
      <c r="C403" s="32" t="n"/>
      <c r="D403" s="32" t="inlineStr">
        <is>
          <t>☐</t>
        </is>
      </c>
    </row>
    <row r="404">
      <c r="A404" s="32" t="inlineStr">
        <is>
          <t>Heal Powder</t>
        </is>
      </c>
      <c r="B404" s="32" t="inlineStr">
        <is>
          <t>Item ball at (12, 14)</t>
        </is>
      </c>
      <c r="C404" s="32" t="n"/>
      <c r="D404" s="32" t="inlineStr">
        <is>
          <t>☐</t>
        </is>
      </c>
    </row>
    <row r="405">
      <c r="A405" s="32" t="inlineStr">
        <is>
          <t>PP Up</t>
        </is>
      </c>
      <c r="B405" s="32" t="inlineStr">
        <is>
          <t>Item ball at (26, 67)</t>
        </is>
      </c>
      <c r="C405" s="32" t="n"/>
      <c r="D405" s="32" t="inlineStr">
        <is>
          <t>☐</t>
        </is>
      </c>
    </row>
    <row r="406">
      <c r="A406" s="32" t="inlineStr">
        <is>
          <t>Soft Sand</t>
        </is>
      </c>
      <c r="B406" s="32" t="inlineStr">
        <is>
          <t>Item ball at (8, 73)</t>
        </is>
      </c>
      <c r="C406" s="32" t="n"/>
      <c r="D406" s="32" t="inlineStr">
        <is>
          <t>☐</t>
        </is>
      </c>
    </row>
    <row r="407">
      <c r="A407" s="32" t="inlineStr">
        <is>
          <t>Super Potion</t>
        </is>
      </c>
      <c r="B407" s="32" t="inlineStr">
        <is>
          <t>Item ball at (20, 60)</t>
        </is>
      </c>
      <c r="C407" s="32" t="n"/>
      <c r="D407" s="32" t="inlineStr">
        <is>
          <t>☐</t>
        </is>
      </c>
    </row>
    <row r="408">
      <c r="A408" s="32" t="inlineStr">
        <is>
          <t>TM34 - Shock Wave x2</t>
        </is>
      </c>
      <c r="B408" s="32" t="inlineStr">
        <is>
          <t>Item ball at (9, 60)</t>
        </is>
      </c>
      <c r="C408" s="32" t="n"/>
      <c r="D408" s="32" t="inlineStr">
        <is>
          <t>☐</t>
        </is>
      </c>
    </row>
    <row r="409">
      <c r="A409" s="32" t="inlineStr">
        <is>
          <t>Heart Scale</t>
        </is>
      </c>
      <c r="B409" s="32" t="inlineStr">
        <is>
          <t>At (15, 49) (hidden)</t>
        </is>
      </c>
      <c r="C409" s="32" t="n"/>
      <c r="D409" s="32" t="inlineStr">
        <is>
          <t>☐</t>
        </is>
      </c>
    </row>
    <row r="410">
      <c r="A410" s="77" t="inlineStr">
        <is>
          <t>Route 132</t>
        </is>
      </c>
      <c r="B410" s="77" t="n"/>
      <c r="C410" s="77" t="n"/>
      <c r="D410" s="77" t="n"/>
    </row>
    <row r="411">
      <c r="A411" s="32" t="inlineStr">
        <is>
          <t>Protein</t>
        </is>
      </c>
      <c r="B411" s="32" t="inlineStr">
        <is>
          <t>Item ball at (20, 27)</t>
        </is>
      </c>
      <c r="C411" s="32" t="n"/>
      <c r="D411" s="32" t="inlineStr">
        <is>
          <t>☐</t>
        </is>
      </c>
    </row>
    <row r="412">
      <c r="A412" s="32" t="inlineStr">
        <is>
          <t>Rare Candy</t>
        </is>
      </c>
      <c r="B412" s="32" t="inlineStr">
        <is>
          <t>Item ball at (10, 11)</t>
        </is>
      </c>
      <c r="C412" s="32" t="n"/>
      <c r="D412" s="32" t="inlineStr">
        <is>
          <t>☐</t>
        </is>
      </c>
    </row>
    <row r="413">
      <c r="A413" s="77" t="inlineStr">
        <is>
          <t>Route 133</t>
        </is>
      </c>
      <c r="B413" s="77" t="n"/>
      <c r="C413" s="77" t="n"/>
      <c r="D413" s="77" t="n"/>
    </row>
    <row r="414">
      <c r="A414" s="32" t="inlineStr">
        <is>
          <t>Big Pearl</t>
        </is>
      </c>
      <c r="B414" s="32" t="inlineStr">
        <is>
          <t>Item ball at (53, 12)</t>
        </is>
      </c>
      <c r="C414" s="32" t="n"/>
      <c r="D414" s="32" t="inlineStr">
        <is>
          <t>☐</t>
        </is>
      </c>
    </row>
    <row r="415">
      <c r="A415" s="32" t="inlineStr">
        <is>
          <t>Max Revive</t>
        </is>
      </c>
      <c r="B415" s="32" t="inlineStr">
        <is>
          <t>Item ball at (48, 28)</t>
        </is>
      </c>
      <c r="C415" s="32" t="n"/>
      <c r="D415" s="32" t="inlineStr">
        <is>
          <t>☐</t>
        </is>
      </c>
    </row>
    <row r="416">
      <c r="A416" s="32" t="inlineStr">
        <is>
          <t>Star Piece</t>
        </is>
      </c>
      <c r="B416" s="32" t="inlineStr">
        <is>
          <t>Item ball at (8, 10)</t>
        </is>
      </c>
      <c r="C416" s="32" t="n"/>
      <c r="D416" s="32" t="inlineStr">
        <is>
          <t>☐</t>
        </is>
      </c>
    </row>
    <row r="417">
      <c r="A417" s="77" t="inlineStr">
        <is>
          <t>Route 134</t>
        </is>
      </c>
      <c r="B417" s="77" t="n"/>
      <c r="C417" s="77" t="n"/>
      <c r="D417" s="77" t="n"/>
    </row>
    <row r="418">
      <c r="A418" s="32" t="inlineStr">
        <is>
          <t>Carbos</t>
        </is>
      </c>
      <c r="B418" s="32" t="inlineStr">
        <is>
          <t>Item ball at (50, 17)</t>
        </is>
      </c>
      <c r="C418" s="32" t="n"/>
      <c r="D418" s="32" t="inlineStr">
        <is>
          <t>☐</t>
        </is>
      </c>
    </row>
    <row r="419">
      <c r="A419" s="32" t="inlineStr">
        <is>
          <t>Star Piece</t>
        </is>
      </c>
      <c r="B419" s="32" t="inlineStr">
        <is>
          <t>Item ball at (22, 27)</t>
        </is>
      </c>
      <c r="C419" s="32" t="n"/>
      <c r="D419" s="32" t="inlineStr">
        <is>
          <t>☐</t>
        </is>
      </c>
    </row>
    <row r="420">
      <c r="A420" s="77" t="inlineStr">
        <is>
          <t>Artisan Cave</t>
        </is>
      </c>
      <c r="B420" s="77" t="n"/>
      <c r="C420" s="77" t="n"/>
      <c r="D420" s="77" t="n"/>
    </row>
    <row r="421">
      <c r="A421" s="32" t="inlineStr">
        <is>
          <t>Carbos</t>
        </is>
      </c>
      <c r="B421" s="32" t="inlineStr">
        <is>
          <t>Item ball at (14, 5)</t>
        </is>
      </c>
      <c r="C421" s="32" t="n"/>
      <c r="D421" s="32" t="inlineStr">
        <is>
          <t>☐</t>
        </is>
      </c>
    </row>
    <row r="422">
      <c r="A422" s="32" t="inlineStr">
        <is>
          <t>HP Up</t>
        </is>
      </c>
      <c r="B422" s="32" t="inlineStr">
        <is>
          <t>Item ball at (32, 38)</t>
        </is>
      </c>
      <c r="C422" s="32" t="n"/>
      <c r="D422" s="32" t="inlineStr">
        <is>
          <t>☐</t>
        </is>
      </c>
    </row>
    <row r="423">
      <c r="A423" s="77" t="inlineStr">
        <is>
          <t>Underwater</t>
        </is>
      </c>
      <c r="B423" s="77" t="n"/>
      <c r="C423" s="77" t="n"/>
      <c r="D423" s="77" t="n"/>
    </row>
    <row r="424">
      <c r="A424" s="32" t="inlineStr">
        <is>
          <t>Big Pearl</t>
        </is>
      </c>
      <c r="B424" s="32" t="inlineStr">
        <is>
          <t>At (64, 54) (hidden)</t>
        </is>
      </c>
      <c r="C424" s="32" t="n"/>
      <c r="D424" s="32" t="inlineStr">
        <is>
          <t>☐</t>
        </is>
      </c>
    </row>
    <row r="425">
      <c r="A425" s="32" t="inlineStr">
        <is>
          <t>Big Pearl</t>
        </is>
      </c>
      <c r="B425" s="32" t="inlineStr">
        <is>
          <t>At (65, 60) (hidden)</t>
        </is>
      </c>
      <c r="C425" s="32" t="n"/>
      <c r="D425" s="32" t="inlineStr">
        <is>
          <t>☐</t>
        </is>
      </c>
    </row>
    <row r="426">
      <c r="A426" s="32" t="inlineStr">
        <is>
          <t>Blue Shard</t>
        </is>
      </c>
      <c r="B426" s="32" t="inlineStr">
        <is>
          <t>At (9, 77) (hidden)</t>
        </is>
      </c>
      <c r="C426" s="32" t="n"/>
      <c r="D426" s="32" t="inlineStr">
        <is>
          <t>☐</t>
        </is>
      </c>
    </row>
    <row r="427">
      <c r="A427" s="77" t="inlineStr">
        <is>
          <t>Artisan Cave</t>
        </is>
      </c>
      <c r="B427" s="77" t="n"/>
      <c r="C427" s="77" t="n"/>
      <c r="D427" s="77" t="n"/>
    </row>
    <row r="428">
      <c r="A428" s="32" t="inlineStr">
        <is>
          <t>Calcium</t>
        </is>
      </c>
      <c r="B428" s="32" t="inlineStr">
        <is>
          <t>At (27, 8) (hidden)</t>
        </is>
      </c>
      <c r="C428" s="32" t="n"/>
      <c r="D428" s="32" t="inlineStr">
        <is>
          <t>☐</t>
        </is>
      </c>
    </row>
    <row r="429">
      <c r="A429" s="77" t="inlineStr">
        <is>
          <t>Underwater</t>
        </is>
      </c>
      <c r="B429" s="77" t="n"/>
      <c r="C429" s="77" t="n"/>
      <c r="D429" s="77" t="n"/>
    </row>
    <row r="430">
      <c r="A430" s="32" t="inlineStr">
        <is>
          <t>Calcium</t>
        </is>
      </c>
      <c r="B430" s="32" t="inlineStr">
        <is>
          <t>At (42, 5) (hidden)</t>
        </is>
      </c>
      <c r="C430" s="32" t="n"/>
      <c r="D430" s="32" t="inlineStr">
        <is>
          <t>☐</t>
        </is>
      </c>
    </row>
    <row r="431">
      <c r="A431" s="32" t="inlineStr">
        <is>
          <t>Carbos</t>
        </is>
      </c>
      <c r="B431" s="32" t="inlineStr">
        <is>
          <t>At (42, 51) (hidden)</t>
        </is>
      </c>
      <c r="C431" s="32" t="n"/>
      <c r="D431" s="32" t="inlineStr">
        <is>
          <t>☐</t>
        </is>
      </c>
    </row>
    <row r="432">
      <c r="A432" s="32" t="inlineStr">
        <is>
          <t>Green Shard</t>
        </is>
      </c>
      <c r="B432" s="32" t="inlineStr">
        <is>
          <t>At (14, 40) (hidden)</t>
        </is>
      </c>
      <c r="C432" s="32" t="n"/>
      <c r="D432" s="32" t="inlineStr">
        <is>
          <t>☐</t>
        </is>
      </c>
    </row>
    <row r="433">
      <c r="A433" s="32" t="inlineStr">
        <is>
          <t>HP Up</t>
        </is>
      </c>
      <c r="B433" s="32" t="inlineStr">
        <is>
          <t>At (50, 36) (hidden)</t>
        </is>
      </c>
      <c r="C433" s="32" t="n"/>
      <c r="D433" s="32" t="inlineStr">
        <is>
          <t>☐</t>
        </is>
      </c>
    </row>
    <row r="434">
      <c r="A434" s="32" t="inlineStr">
        <is>
          <t>Heart Scale</t>
        </is>
      </c>
      <c r="B434" s="32" t="inlineStr">
        <is>
          <t>At (70, 64) (hidden)</t>
        </is>
      </c>
      <c r="C434" s="32" t="n"/>
      <c r="D434" s="32" t="inlineStr">
        <is>
          <t>☐</t>
        </is>
      </c>
    </row>
    <row r="435">
      <c r="A435" s="32" t="inlineStr">
        <is>
          <t>Heart Scale</t>
        </is>
      </c>
      <c r="B435" s="32" t="inlineStr">
        <is>
          <t>At (45, 36) (hidden)</t>
        </is>
      </c>
      <c r="C435" s="32" t="n"/>
      <c r="D435" s="32" t="inlineStr">
        <is>
          <t>☐</t>
        </is>
      </c>
    </row>
    <row r="436">
      <c r="A436" s="32" t="inlineStr">
        <is>
          <t>Heart Scale</t>
        </is>
      </c>
      <c r="B436" s="32" t="inlineStr">
        <is>
          <t>At (30, 17) (hidden)</t>
        </is>
      </c>
      <c r="C436" s="32" t="n"/>
      <c r="D436" s="32" t="inlineStr">
        <is>
          <t>☐</t>
        </is>
      </c>
    </row>
    <row r="437">
      <c r="A437" s="32" t="inlineStr">
        <is>
          <t>Heart Scale</t>
        </is>
      </c>
      <c r="B437" s="32" t="inlineStr">
        <is>
          <t>At (34, 72) (hidden)</t>
        </is>
      </c>
      <c r="C437" s="32" t="n"/>
      <c r="D437" s="32" t="inlineStr">
        <is>
          <t>☐</t>
        </is>
      </c>
    </row>
    <row r="438">
      <c r="A438" s="77" t="inlineStr">
        <is>
          <t>Artisan Cave</t>
        </is>
      </c>
      <c r="B438" s="77" t="n"/>
      <c r="C438" s="77" t="n"/>
      <c r="D438" s="77" t="n"/>
    </row>
    <row r="439">
      <c r="A439" s="32" t="inlineStr">
        <is>
          <t>Iron</t>
        </is>
      </c>
      <c r="B439" s="32" t="inlineStr">
        <is>
          <t>At (19, 43) (hidden)</t>
        </is>
      </c>
      <c r="C439" s="32" t="n"/>
      <c r="D439" s="32" t="inlineStr">
        <is>
          <t>☐</t>
        </is>
      </c>
    </row>
    <row r="440">
      <c r="A440" s="77" t="inlineStr">
        <is>
          <t>Underwater</t>
        </is>
      </c>
      <c r="B440" s="77" t="n"/>
      <c r="C440" s="77" t="n"/>
      <c r="D440" s="77" t="n"/>
    </row>
    <row r="441">
      <c r="A441" s="32" t="inlineStr">
        <is>
          <t>Iron</t>
        </is>
      </c>
      <c r="B441" s="32" t="inlineStr">
        <is>
          <t>At (11, 39) (hidden)</t>
        </is>
      </c>
      <c r="C441" s="32" t="n"/>
      <c r="D441" s="32" t="inlineStr">
        <is>
          <t>☐</t>
        </is>
      </c>
    </row>
    <row r="442">
      <c r="A442" s="32" t="inlineStr">
        <is>
          <t>Pearl</t>
        </is>
      </c>
      <c r="B442" s="32" t="inlineStr">
        <is>
          <t>At (66, 34) (hidden)</t>
        </is>
      </c>
      <c r="C442" s="32" t="n"/>
      <c r="D442" s="32" t="inlineStr">
        <is>
          <t>☐</t>
        </is>
      </c>
    </row>
    <row r="443">
      <c r="A443" s="32" t="inlineStr">
        <is>
          <t>Pearl</t>
        </is>
      </c>
      <c r="B443" s="32" t="inlineStr">
        <is>
          <t>At (10, 36) (hidden)</t>
        </is>
      </c>
      <c r="C443" s="32" t="n"/>
      <c r="D443" s="32" t="inlineStr">
        <is>
          <t>☐</t>
        </is>
      </c>
    </row>
    <row r="444">
      <c r="A444" s="32" t="inlineStr">
        <is>
          <t>Pearl</t>
        </is>
      </c>
      <c r="B444" s="32" t="inlineStr">
        <is>
          <t>At (69, 18) (hidden)</t>
        </is>
      </c>
      <c r="C444" s="32" t="n"/>
      <c r="D444" s="32" t="inlineStr">
        <is>
          <t>☐</t>
        </is>
      </c>
    </row>
    <row r="445">
      <c r="A445" s="77" t="inlineStr">
        <is>
          <t>Artisan Cave</t>
        </is>
      </c>
      <c r="B445" s="77" t="n"/>
      <c r="C445" s="77" t="n"/>
      <c r="D445" s="77" t="n"/>
    </row>
    <row r="446">
      <c r="A446" s="32" t="inlineStr">
        <is>
          <t>Protein</t>
        </is>
      </c>
      <c r="B446" s="32" t="inlineStr">
        <is>
          <t>At (7, 5) (hidden)</t>
        </is>
      </c>
      <c r="C446" s="32" t="n"/>
      <c r="D446" s="32" t="inlineStr">
        <is>
          <t>☐</t>
        </is>
      </c>
    </row>
    <row r="447">
      <c r="A447" s="77" t="inlineStr">
        <is>
          <t>Underwater</t>
        </is>
      </c>
      <c r="B447" s="77" t="n"/>
      <c r="C447" s="77" t="n"/>
      <c r="D447" s="77" t="n"/>
    </row>
    <row r="448">
      <c r="A448" s="32" t="inlineStr">
        <is>
          <t>Protein</t>
        </is>
      </c>
      <c r="B448" s="32" t="inlineStr">
        <is>
          <t>At (38, 19) (hidden)</t>
        </is>
      </c>
      <c r="C448" s="32" t="n"/>
      <c r="D448" s="32" t="inlineStr">
        <is>
          <t>☐</t>
        </is>
      </c>
    </row>
    <row r="449">
      <c r="A449" s="32" t="inlineStr">
        <is>
          <t>Red Shard</t>
        </is>
      </c>
      <c r="B449" s="32" t="inlineStr">
        <is>
          <t>At (72, 20) (hidden)</t>
        </is>
      </c>
      <c r="C449" s="32" t="n"/>
      <c r="D449" s="32" t="inlineStr">
        <is>
          <t>☐</t>
        </is>
      </c>
    </row>
    <row r="450">
      <c r="A450" s="77" t="inlineStr">
        <is>
          <t>Navel Rock</t>
        </is>
      </c>
      <c r="B450" s="77" t="n"/>
      <c r="C450" s="77" t="n"/>
      <c r="D450" s="77" t="n"/>
    </row>
    <row r="451">
      <c r="A451" s="32" t="inlineStr">
        <is>
          <t>Sacred Ash</t>
        </is>
      </c>
      <c r="B451" s="32" t="inlineStr">
        <is>
          <t>At (12, 9) (hidden)</t>
        </is>
      </c>
      <c r="C451" s="32" t="n"/>
      <c r="D451" s="32" t="inlineStr">
        <is>
          <t>☐</t>
        </is>
      </c>
    </row>
    <row r="452">
      <c r="A452" s="77" t="inlineStr">
        <is>
          <t>Underwater</t>
        </is>
      </c>
      <c r="B452" s="77" t="n"/>
      <c r="C452" s="77" t="n"/>
      <c r="D452" s="77" t="n"/>
    </row>
    <row r="453">
      <c r="A453" s="32" t="inlineStr">
        <is>
          <t>Star Piece</t>
        </is>
      </c>
      <c r="B453" s="32" t="inlineStr">
        <is>
          <t>At (12, 42) (hidden)</t>
        </is>
      </c>
      <c r="C453" s="32" t="n"/>
      <c r="D453" s="32" t="inlineStr">
        <is>
          <t>☐</t>
        </is>
      </c>
    </row>
    <row r="454">
      <c r="A454" s="32" t="inlineStr">
        <is>
          <t>Stardust</t>
        </is>
      </c>
      <c r="B454" s="32" t="inlineStr">
        <is>
          <t>At (63, 19) (hidden)</t>
        </is>
      </c>
      <c r="C454" s="32" t="n"/>
      <c r="D454" s="32" t="inlineStr">
        <is>
          <t>☐</t>
        </is>
      </c>
    </row>
    <row r="455">
      <c r="A455" s="32" t="inlineStr">
        <is>
          <t>Ultra Ball</t>
        </is>
      </c>
      <c r="B455" s="32" t="inlineStr">
        <is>
          <t>At (41, 19) (hidden)</t>
        </is>
      </c>
      <c r="C455" s="32" t="n"/>
      <c r="D455" s="32" t="inlineStr">
        <is>
          <t>☐</t>
        </is>
      </c>
    </row>
    <row r="456">
      <c r="A456" s="32" t="inlineStr">
        <is>
          <t>Yellow Shard</t>
        </is>
      </c>
      <c r="B456" s="32" t="inlineStr">
        <is>
          <t>At (12, 35) (hidden)</t>
        </is>
      </c>
      <c r="C456" s="32" t="n"/>
      <c r="D456" s="32" t="inlineStr">
        <is>
          <t>☐</t>
        </is>
      </c>
    </row>
    <row r="457">
      <c r="A457" s="77" t="inlineStr">
        <is>
          <t>Artisan Cave</t>
        </is>
      </c>
      <c r="B457" s="77" t="n"/>
      <c r="C457" s="77" t="n"/>
      <c r="D457" s="77" t="n"/>
    </row>
    <row r="458">
      <c r="A458" s="32" t="inlineStr">
        <is>
          <t>Zinc</t>
        </is>
      </c>
      <c r="B458" s="32" t="inlineStr">
        <is>
          <t>At (32, 29) (hidden)</t>
        </is>
      </c>
      <c r="C458" s="32" t="n"/>
      <c r="D458"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77" t="inlineStr">
        <is>
          <t>AUTO-LEVELCAP</t>
        </is>
      </c>
      <c r="B3" s="77" t="inlineStr">
        <is>
          <t>No level cap is enforced (B_LEVEL_CAP_TYPE = LEVEL_CAP_NONE)</t>
        </is>
      </c>
      <c r="C3" s="77" t="inlineStr">
        <is>
          <t>Progression</t>
        </is>
      </c>
      <c r="D3" s="77" t="inlineStr">
        <is>
          <t>include/config/caps.h</t>
        </is>
      </c>
      <c r="E3" s="77" t="inlineStr">
        <is>
          <t>Whole game</t>
        </is>
      </c>
      <c r="F3" s="77" t="inlineStr">
        <is>
          <t>MEDIUM</t>
        </is>
      </c>
      <c r="G3" s="77" t="inlineStr">
        <is>
          <t>If boss-entry level limits are wanted, set B_LEVEL_CAP_TYPE to LEVEL_CAP_FLAG_LIST and populate sLevelCapFlagMap in src/caps.c.</t>
        </is>
      </c>
      <c r="H3" s="77" t="inlineStr">
        <is>
          <t>OPEN (not auto-fixed)</t>
        </is>
      </c>
      <c r="I3" s="7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8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77" t="inlineStr">
        <is>
          <t>2026-09-30</t>
        </is>
      </c>
      <c r="B3" s="77" t="inlineStr">
        <is>
          <t>Abilities</t>
        </is>
      </c>
      <c r="C3" s="77" t="inlineStr">
        <is>
          <t>Abomasnow abilities</t>
        </is>
      </c>
      <c r="D3" s="77" t="inlineStr">
        <is>
          <t>Snow Warning / Snow Warning / Snow Warning</t>
        </is>
      </c>
      <c r="E3" s="77" t="inlineStr">
        <is>
          <t>Sap Sipper / Sap Sipper / Sap Sipper</t>
        </is>
      </c>
      <c r="F3" s="77" t="inlineStr">
        <is>
          <t>Differs from upstream baseline</t>
        </is>
      </c>
      <c r="G3" s="7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77" t="inlineStr">
        <is>
          <t>2026-09-30</t>
        </is>
      </c>
      <c r="B5" s="77" t="inlineStr">
        <is>
          <t>Pokemon Stats</t>
        </is>
      </c>
      <c r="C5" s="77" t="inlineStr">
        <is>
          <t>Absol baseHP</t>
        </is>
      </c>
      <c r="D5" s="77" t="n">
        <v>65</v>
      </c>
      <c r="E5" s="77" t="n">
        <v>70</v>
      </c>
      <c r="F5" s="77" t="inlineStr">
        <is>
          <t>Differs from upstream baseline</t>
        </is>
      </c>
      <c r="G5" s="7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77" t="inlineStr">
        <is>
          <t>2026-09-30</t>
        </is>
      </c>
      <c r="B7" s="77" t="inlineStr">
        <is>
          <t>Pokemon Stats</t>
        </is>
      </c>
      <c r="C7" s="77" t="inlineStr">
        <is>
          <t>Absol baseSpeed</t>
        </is>
      </c>
      <c r="D7" s="77" t="n">
        <v>75</v>
      </c>
      <c r="E7" s="77" t="n">
        <v>95</v>
      </c>
      <c r="F7" s="77" t="inlineStr">
        <is>
          <t>Differs from upstream baseline</t>
        </is>
      </c>
      <c r="G7" s="7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77" t="inlineStr">
        <is>
          <t>2026-09-30</t>
        </is>
      </c>
      <c r="B9" s="77" t="inlineStr">
        <is>
          <t>Pokemon Stats</t>
        </is>
      </c>
      <c r="C9" s="77" t="inlineStr">
        <is>
          <t>Absol baseSpAttack</t>
        </is>
      </c>
      <c r="D9" s="77" t="n">
        <v>115</v>
      </c>
      <c r="E9" s="77" t="n">
        <v>155</v>
      </c>
      <c r="F9" s="77" t="inlineStr">
        <is>
          <t>Differs from upstream baseline</t>
        </is>
      </c>
      <c r="G9" s="7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77" t="inlineStr">
        <is>
          <t>2026-09-30</t>
        </is>
      </c>
      <c r="B11" s="77" t="inlineStr">
        <is>
          <t>Pokemon Stats</t>
        </is>
      </c>
      <c r="C11" s="77" t="inlineStr">
        <is>
          <t>Accelgor baseHP</t>
        </is>
      </c>
      <c r="D11" s="77" t="n">
        <v>80</v>
      </c>
      <c r="E11" s="77" t="n">
        <v>81</v>
      </c>
      <c r="F11" s="77" t="inlineStr">
        <is>
          <t>Differs from upstream baseline</t>
        </is>
      </c>
      <c r="G11" s="7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77" t="inlineStr">
        <is>
          <t>2026-09-30</t>
        </is>
      </c>
      <c r="B13" s="77" t="inlineStr">
        <is>
          <t>Pokemon Stats</t>
        </is>
      </c>
      <c r="C13" s="77" t="inlineStr">
        <is>
          <t>Accelgor baseDefense</t>
        </is>
      </c>
      <c r="D13" s="77" t="n">
        <v>40</v>
      </c>
      <c r="E13" s="77" t="n">
        <v>52</v>
      </c>
      <c r="F13" s="77" t="inlineStr">
        <is>
          <t>Differs from upstream baseline</t>
        </is>
      </c>
      <c r="G13" s="7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77" t="inlineStr">
        <is>
          <t>2026-09-30</t>
        </is>
      </c>
      <c r="B15" s="77" t="inlineStr">
        <is>
          <t>Pokemon Stats</t>
        </is>
      </c>
      <c r="C15" s="77" t="inlineStr">
        <is>
          <t>Accelgor baseSpDefense</t>
        </is>
      </c>
      <c r="D15" s="77" t="n">
        <v>60</v>
      </c>
      <c r="E15" s="77" t="n">
        <v>68</v>
      </c>
      <c r="F15" s="77" t="inlineStr">
        <is>
          <t>Differs from upstream baseline</t>
        </is>
      </c>
      <c r="G15" s="7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77" t="inlineStr">
        <is>
          <t>2026-09-30</t>
        </is>
      </c>
      <c r="B17" s="77" t="inlineStr">
        <is>
          <t>Pokemon Stats</t>
        </is>
      </c>
      <c r="C17" s="77" t="inlineStr">
        <is>
          <t>Aegislash baseAttack</t>
        </is>
      </c>
      <c r="D17" s="77" t="n">
        <v>50</v>
      </c>
      <c r="E17" s="77" t="n">
        <v>58</v>
      </c>
      <c r="F17" s="77" t="inlineStr">
        <is>
          <t>Differs from upstream baseline</t>
        </is>
      </c>
      <c r="G17" s="7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77" t="inlineStr">
        <is>
          <t>2026-09-30</t>
        </is>
      </c>
      <c r="B19" s="77" t="inlineStr">
        <is>
          <t>Pokemon Stats</t>
        </is>
      </c>
      <c r="C19" s="77" t="inlineStr">
        <is>
          <t>Aegislash baseSpeed</t>
        </is>
      </c>
      <c r="D19" s="77" t="n">
        <v>60</v>
      </c>
      <c r="E19" s="77" t="n">
        <v>64</v>
      </c>
      <c r="F19" s="77" t="inlineStr">
        <is>
          <t>Differs from upstream baseline</t>
        </is>
      </c>
      <c r="G19" s="7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77" t="inlineStr">
        <is>
          <t>2026-09-30</t>
        </is>
      </c>
      <c r="B21" s="77" t="inlineStr">
        <is>
          <t>Abilities</t>
        </is>
      </c>
      <c r="C21" s="77" t="inlineStr">
        <is>
          <t>Aggron abilities</t>
        </is>
      </c>
      <c r="D21" s="77" t="inlineStr">
        <is>
          <t>Sturdy / Rock Head / Heavy Metal</t>
        </is>
      </c>
      <c r="E21" s="77" t="inlineStr">
        <is>
          <t>Rock Head / Rock Head / Heavy Metal</t>
        </is>
      </c>
      <c r="F21" s="77" t="inlineStr">
        <is>
          <t>Differs from upstream baseline</t>
        </is>
      </c>
      <c r="G21" s="7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77" t="inlineStr">
        <is>
          <t>2026-09-30</t>
        </is>
      </c>
      <c r="B23" s="77" t="inlineStr">
        <is>
          <t>Pokemon Stats</t>
        </is>
      </c>
      <c r="C23" s="77" t="inlineStr">
        <is>
          <t>Alakazam baseSpDefense</t>
        </is>
      </c>
      <c r="D23" s="77" t="n">
        <v>95</v>
      </c>
      <c r="E23" s="77" t="n">
        <v>85</v>
      </c>
      <c r="F23" s="77" t="inlineStr">
        <is>
          <t>Differs from upstream baseline</t>
        </is>
      </c>
      <c r="G23" s="7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77" t="inlineStr">
        <is>
          <t>2026-09-30</t>
        </is>
      </c>
      <c r="B25" s="77" t="inlineStr">
        <is>
          <t>Pokemon Stats</t>
        </is>
      </c>
      <c r="C25" s="77" t="inlineStr">
        <is>
          <t>Alakazam baseSpDefense</t>
        </is>
      </c>
      <c r="D25" s="77" t="n">
        <v>10</v>
      </c>
      <c r="E25" s="77" t="n">
        <v>95</v>
      </c>
      <c r="F25" s="77" t="inlineStr">
        <is>
          <t>Differs from upstream baseline</t>
        </is>
      </c>
      <c r="G25" s="7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77" t="inlineStr">
        <is>
          <t>2026-09-30</t>
        </is>
      </c>
      <c r="B27" s="77" t="inlineStr">
        <is>
          <t>Pokemon Stats</t>
        </is>
      </c>
      <c r="C27" s="77" t="inlineStr">
        <is>
          <t>Alomomola baseDefense</t>
        </is>
      </c>
      <c r="D27" s="77" t="n">
        <v>80</v>
      </c>
      <c r="E27" s="77" t="n">
        <v>81</v>
      </c>
      <c r="F27" s="77" t="inlineStr">
        <is>
          <t>Differs from upstream baseline</t>
        </is>
      </c>
      <c r="G27" s="7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77" t="inlineStr">
        <is>
          <t>2026-09-30</t>
        </is>
      </c>
      <c r="B29" s="77" t="inlineStr">
        <is>
          <t>Pokemon Stats</t>
        </is>
      </c>
      <c r="C29" s="77" t="inlineStr">
        <is>
          <t>Alomomola baseSpeed</t>
        </is>
      </c>
      <c r="D29" s="77" t="n">
        <v>65</v>
      </c>
      <c r="E29" s="77" t="n">
        <v>78</v>
      </c>
      <c r="F29" s="77" t="inlineStr">
        <is>
          <t>Differs from upstream baseline</t>
        </is>
      </c>
      <c r="G29" s="7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77" t="inlineStr">
        <is>
          <t>2026-09-30</t>
        </is>
      </c>
      <c r="B31" s="77" t="inlineStr">
        <is>
          <t>Pokemon Stats</t>
        </is>
      </c>
      <c r="C31" s="77" t="inlineStr">
        <is>
          <t>Altaria baseSpAttack</t>
        </is>
      </c>
      <c r="D31" s="77" t="n">
        <v>70</v>
      </c>
      <c r="E31" s="77" t="n">
        <v>80</v>
      </c>
      <c r="F31" s="77" t="inlineStr">
        <is>
          <t>Differs from upstream baseline</t>
        </is>
      </c>
      <c r="G31" s="7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77" t="inlineStr">
        <is>
          <t>2026-09-30</t>
        </is>
      </c>
      <c r="B33" s="77" t="inlineStr">
        <is>
          <t>Pokemon Stats</t>
        </is>
      </c>
      <c r="C33" s="77" t="inlineStr">
        <is>
          <t>Altaria baseAttack</t>
        </is>
      </c>
      <c r="D33" s="77" t="n">
        <v>110</v>
      </c>
      <c r="E33" s="77" t="n">
        <v>120</v>
      </c>
      <c r="F33" s="77" t="inlineStr">
        <is>
          <t>Differs from upstream baseline</t>
        </is>
      </c>
      <c r="G33" s="7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77" t="inlineStr">
        <is>
          <t>2026-09-30</t>
        </is>
      </c>
      <c r="B35" s="77" t="inlineStr">
        <is>
          <t>Abilities</t>
        </is>
      </c>
      <c r="C35" s="77" t="inlineStr">
        <is>
          <t>Amaura abilities</t>
        </is>
      </c>
      <c r="D35" s="77" t="inlineStr">
        <is>
          <t>Refrigerate / Snow Warning</t>
        </is>
      </c>
      <c r="E35" s="77" t="inlineStr">
        <is>
          <t>Refrigerate / Thick Fat</t>
        </is>
      </c>
      <c r="F35" s="77" t="inlineStr">
        <is>
          <t>Differs from upstream baseline</t>
        </is>
      </c>
      <c r="G35" s="7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77" t="inlineStr">
        <is>
          <t>2026-09-30</t>
        </is>
      </c>
      <c r="B37" s="77" t="inlineStr">
        <is>
          <t>Pokemon Stats</t>
        </is>
      </c>
      <c r="C37" s="77" t="inlineStr">
        <is>
          <t>Amoonguss baseDefense</t>
        </is>
      </c>
      <c r="D37" s="77" t="n">
        <v>70</v>
      </c>
      <c r="E37" s="77" t="n">
        <v>71</v>
      </c>
      <c r="F37" s="77" t="inlineStr">
        <is>
          <t>Differs from upstream baseline</t>
        </is>
      </c>
      <c r="G37" s="7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77" t="inlineStr">
        <is>
          <t>2026-09-30</t>
        </is>
      </c>
      <c r="B39" s="77" t="inlineStr">
        <is>
          <t>Pokemon Stats</t>
        </is>
      </c>
      <c r="C39" s="77" t="inlineStr">
        <is>
          <t>Ampharos baseDefense</t>
        </is>
      </c>
      <c r="D39" s="77" t="n">
        <v>85</v>
      </c>
      <c r="E39" s="77" t="n">
        <v>75</v>
      </c>
      <c r="F39" s="77" t="inlineStr">
        <is>
          <t>Differs from upstream baseline</t>
        </is>
      </c>
      <c r="G39" s="7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77" t="inlineStr">
        <is>
          <t>2026-09-30</t>
        </is>
      </c>
      <c r="B41" s="77" t="inlineStr">
        <is>
          <t>Abilities</t>
        </is>
      </c>
      <c r="C41" s="77" t="inlineStr">
        <is>
          <t>Ampharos abilities</t>
        </is>
      </c>
      <c r="D41" s="77" t="inlineStr">
        <is>
          <t>Static / Plus</t>
        </is>
      </c>
      <c r="E41" s="77" t="inlineStr">
        <is>
          <t>No Guard / Plus</t>
        </is>
      </c>
      <c r="F41" s="77" t="inlineStr">
        <is>
          <t>Differs from upstream baseline</t>
        </is>
      </c>
      <c r="G41" s="7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77" t="inlineStr">
        <is>
          <t>2026-09-30</t>
        </is>
      </c>
      <c r="B43" s="77" t="inlineStr">
        <is>
          <t>Pokemon Stats</t>
        </is>
      </c>
      <c r="C43" s="77" t="inlineStr">
        <is>
          <t>Ampharos baseSpAttack</t>
        </is>
      </c>
      <c r="D43" s="77" t="n">
        <v>165</v>
      </c>
      <c r="E43" s="77" t="n">
        <v>175</v>
      </c>
      <c r="F43" s="77" t="inlineStr">
        <is>
          <t>Differs from upstream baseline</t>
        </is>
      </c>
      <c r="G43" s="7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77" t="inlineStr">
        <is>
          <t>2026-09-30</t>
        </is>
      </c>
      <c r="B45" s="77" t="inlineStr">
        <is>
          <t>Pokemon Stats</t>
        </is>
      </c>
      <c r="C45" s="77" t="inlineStr">
        <is>
          <t>Annihilape baseSpAttack</t>
        </is>
      </c>
      <c r="D45" s="77" t="n">
        <v>50</v>
      </c>
      <c r="E45" s="77" t="n">
        <v>30</v>
      </c>
      <c r="F45" s="77" t="inlineStr">
        <is>
          <t>Differs from upstream baseline</t>
        </is>
      </c>
      <c r="G45" s="7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77" t="inlineStr">
        <is>
          <t>2026-09-30</t>
        </is>
      </c>
      <c r="B47" s="77" t="inlineStr">
        <is>
          <t>Abilities</t>
        </is>
      </c>
      <c r="C47" s="77" t="inlineStr">
        <is>
          <t>Anorith abilities</t>
        </is>
      </c>
      <c r="D47" s="77" t="inlineStr">
        <is>
          <t>Battle Armor / Swift Swim</t>
        </is>
      </c>
      <c r="E47" s="77" t="inlineStr">
        <is>
          <t>Swift Swim / Battle Armor / Swift Swim</t>
        </is>
      </c>
      <c r="F47" s="77" t="inlineStr">
        <is>
          <t>Differs from upstream baseline</t>
        </is>
      </c>
      <c r="G47" s="7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77" t="inlineStr">
        <is>
          <t>2026-09-30</t>
        </is>
      </c>
      <c r="B49" s="77" t="inlineStr">
        <is>
          <t>Abilities</t>
        </is>
      </c>
      <c r="C49" s="77" t="inlineStr">
        <is>
          <t>Arcanine abilities</t>
        </is>
      </c>
      <c r="D49" s="77" t="inlineStr">
        <is>
          <t>Intimidate / Flash Fire / Justified</t>
        </is>
      </c>
      <c r="E49" s="77" t="inlineStr">
        <is>
          <t>Intimidate / Intimidate / Justified</t>
        </is>
      </c>
      <c r="F49" s="77" t="inlineStr">
        <is>
          <t>Differs from upstream baseline</t>
        </is>
      </c>
      <c r="G49" s="7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77" t="inlineStr">
        <is>
          <t>2026-09-30</t>
        </is>
      </c>
      <c r="B51" s="77" t="inlineStr">
        <is>
          <t>Pokemon Stats</t>
        </is>
      </c>
      <c r="C51" s="77" t="inlineStr">
        <is>
          <t>Archeops baseAttack</t>
        </is>
      </c>
      <c r="D51" s="77" t="n">
        <v>140</v>
      </c>
      <c r="E51" s="77" t="n">
        <v>130</v>
      </c>
      <c r="F51" s="77" t="inlineStr">
        <is>
          <t>Differs from upstream baseline</t>
        </is>
      </c>
      <c r="G51" s="7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77" t="inlineStr">
        <is>
          <t>2026-09-30</t>
        </is>
      </c>
      <c r="B53" s="77" t="inlineStr">
        <is>
          <t>Pokemon Stats</t>
        </is>
      </c>
      <c r="C53" s="77" t="inlineStr">
        <is>
          <t>Ariados baseAttack</t>
        </is>
      </c>
      <c r="D53" s="77" t="n">
        <v>90</v>
      </c>
      <c r="E53" s="77" t="n">
        <v>95</v>
      </c>
      <c r="F53" s="77" t="inlineStr">
        <is>
          <t>Differs from upstream baseline</t>
        </is>
      </c>
      <c r="G53" s="7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77" t="inlineStr">
        <is>
          <t>2026-09-30</t>
        </is>
      </c>
      <c r="B55" s="77" t="inlineStr">
        <is>
          <t>Pokemon Stats</t>
        </is>
      </c>
      <c r="C55" s="77" t="inlineStr">
        <is>
          <t>Ariados baseSpDefense</t>
        </is>
      </c>
      <c r="D55" s="77" t="n">
        <v>70</v>
      </c>
      <c r="E55" s="77" t="n">
        <v>80</v>
      </c>
      <c r="F55" s="77" t="inlineStr">
        <is>
          <t>Differs from upstream baseline</t>
        </is>
      </c>
      <c r="G55" s="7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77" t="inlineStr">
        <is>
          <t>2026-09-30</t>
        </is>
      </c>
      <c r="B57" s="77" t="inlineStr">
        <is>
          <t>Abilities</t>
        </is>
      </c>
      <c r="C57" s="77" t="inlineStr">
        <is>
          <t>Ariados abilities</t>
        </is>
      </c>
      <c r="D57" s="77" t="inlineStr">
        <is>
          <t>Swarm / Insomnia / Sniper</t>
        </is>
      </c>
      <c r="E57" s="77" t="inlineStr">
        <is>
          <t>Intimidate / Insomnia / Sniper</t>
        </is>
      </c>
      <c r="F57" s="77" t="inlineStr">
        <is>
          <t>Differs from upstream baseline</t>
        </is>
      </c>
      <c r="G57" s="7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77" t="inlineStr">
        <is>
          <t>2026-09-30</t>
        </is>
      </c>
      <c r="B59" s="77" t="inlineStr">
        <is>
          <t>Pokemon Stats</t>
        </is>
      </c>
      <c r="C59" s="77" t="inlineStr">
        <is>
          <t>Aromatisse baseHP</t>
        </is>
      </c>
      <c r="D59" s="77" t="n">
        <v>101</v>
      </c>
      <c r="E59" s="77" t="n">
        <v>111</v>
      </c>
      <c r="F59" s="77" t="inlineStr">
        <is>
          <t>Differs from upstream baseline</t>
        </is>
      </c>
      <c r="G59" s="7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77" t="inlineStr">
        <is>
          <t>2026-09-30</t>
        </is>
      </c>
      <c r="B61" s="77" t="inlineStr">
        <is>
          <t>Pokemon Stats</t>
        </is>
      </c>
      <c r="C61" s="77" t="inlineStr">
        <is>
          <t>Aromatisse baseSpAttack</t>
        </is>
      </c>
      <c r="D61" s="77" t="n">
        <v>99</v>
      </c>
      <c r="E61" s="77" t="n">
        <v>109</v>
      </c>
      <c r="F61" s="77" t="inlineStr">
        <is>
          <t>Differs from upstream baseline</t>
        </is>
      </c>
      <c r="G61" s="7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77" t="inlineStr">
        <is>
          <t>2026-09-30</t>
        </is>
      </c>
      <c r="B63" s="77" t="inlineStr">
        <is>
          <t>Abilities</t>
        </is>
      </c>
      <c r="C63" s="77" t="inlineStr">
        <is>
          <t>Aromatisse abilities</t>
        </is>
      </c>
      <c r="D63" s="77" t="inlineStr">
        <is>
          <t>Healer / Aroma Veil</t>
        </is>
      </c>
      <c r="E63" s="77" t="inlineStr">
        <is>
          <t>Healer / Aroma Veil / Regenerator</t>
        </is>
      </c>
      <c r="F63" s="77" t="inlineStr">
        <is>
          <t>Differs from upstream baseline</t>
        </is>
      </c>
      <c r="G63" s="7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77" t="inlineStr">
        <is>
          <t>2026-09-30</t>
        </is>
      </c>
      <c r="B65" s="77" t="inlineStr">
        <is>
          <t>Abilities</t>
        </is>
      </c>
      <c r="C65" s="77" t="inlineStr">
        <is>
          <t>Aron abilities</t>
        </is>
      </c>
      <c r="D65" s="77" t="inlineStr">
        <is>
          <t>Sturdy / Rock Head / Heavy Metal</t>
        </is>
      </c>
      <c r="E65" s="77" t="inlineStr">
        <is>
          <t>Rock Head / Rock Head / Heavy Metal</t>
        </is>
      </c>
      <c r="F65" s="77" t="inlineStr">
        <is>
          <t>Differs from upstream baseline</t>
        </is>
      </c>
      <c r="G65" s="7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77" t="inlineStr">
        <is>
          <t>2026-09-30</t>
        </is>
      </c>
      <c r="B67" s="77" t="inlineStr">
        <is>
          <t>Pokemon Stats</t>
        </is>
      </c>
      <c r="C67" s="77" t="inlineStr">
        <is>
          <t>Articuno baseSpDefense</t>
        </is>
      </c>
      <c r="D67" s="77" t="n">
        <v>125</v>
      </c>
      <c r="E67" s="77" t="n">
        <v>115</v>
      </c>
      <c r="F67" s="77" t="inlineStr">
        <is>
          <t>Differs from upstream baseline</t>
        </is>
      </c>
      <c r="G67" s="7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77" t="inlineStr">
        <is>
          <t>2026-09-30</t>
        </is>
      </c>
      <c r="B69" s="77" t="inlineStr">
        <is>
          <t>Pokemon Stats</t>
        </is>
      </c>
      <c r="C69" s="77" t="inlineStr">
        <is>
          <t>Audino baseAttack</t>
        </is>
      </c>
      <c r="D69" s="77" t="n">
        <v>60</v>
      </c>
      <c r="E69" s="77" t="n">
        <v>80</v>
      </c>
      <c r="F69" s="77" t="inlineStr">
        <is>
          <t>Differs from upstream baseline</t>
        </is>
      </c>
      <c r="G69" s="7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77" t="inlineStr">
        <is>
          <t>2026-09-30</t>
        </is>
      </c>
      <c r="B71" s="77" t="inlineStr">
        <is>
          <t>Pokemon Stats</t>
        </is>
      </c>
      <c r="C71" s="77" t="inlineStr">
        <is>
          <t>Audino baseSpAttack</t>
        </is>
      </c>
      <c r="D71" s="77" t="n">
        <v>60</v>
      </c>
      <c r="E71" s="77" t="n">
        <v>78</v>
      </c>
      <c r="F71" s="77" t="inlineStr">
        <is>
          <t>Differs from upstream baseline</t>
        </is>
      </c>
      <c r="G71" s="7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77" t="inlineStr">
        <is>
          <t>2026-09-30</t>
        </is>
      </c>
      <c r="B73" s="77" t="inlineStr">
        <is>
          <t>Abilities</t>
        </is>
      </c>
      <c r="C73" s="77" t="inlineStr">
        <is>
          <t>Audino abilities</t>
        </is>
      </c>
      <c r="D73" s="77" t="inlineStr">
        <is>
          <t>Healer / Regenerator / Klutz</t>
        </is>
      </c>
      <c r="E73" s="77" t="inlineStr">
        <is>
          <t>Regenerator / Healer / Friend Guard</t>
        </is>
      </c>
      <c r="F73" s="77" t="inlineStr">
        <is>
          <t>Differs from upstream baseline</t>
        </is>
      </c>
      <c r="G73" s="7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77" t="inlineStr">
        <is>
          <t>2026-09-30</t>
        </is>
      </c>
      <c r="B75" s="77" t="inlineStr">
        <is>
          <t>Pokemon Stats</t>
        </is>
      </c>
      <c r="C75" s="77" t="inlineStr">
        <is>
          <t>Aurorus baseDefense</t>
        </is>
      </c>
      <c r="D75" s="77" t="n">
        <v>72</v>
      </c>
      <c r="E75" s="77" t="n">
        <v>87</v>
      </c>
      <c r="F75" s="77" t="inlineStr">
        <is>
          <t>Differs from upstream baseline</t>
        </is>
      </c>
      <c r="G75" s="7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77" t="inlineStr">
        <is>
          <t>2026-09-30</t>
        </is>
      </c>
      <c r="B77" s="77" t="inlineStr">
        <is>
          <t>Pokemon Stats</t>
        </is>
      </c>
      <c r="C77" s="77" t="inlineStr">
        <is>
          <t>Avalugg baseAttack</t>
        </is>
      </c>
      <c r="D77" s="77" t="n">
        <v>117</v>
      </c>
      <c r="E77" s="77" t="n">
        <v>131</v>
      </c>
      <c r="F77" s="77" t="inlineStr">
        <is>
          <t>Differs from upstream baseline</t>
        </is>
      </c>
      <c r="G77" s="7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77" t="inlineStr">
        <is>
          <t>2026-09-30</t>
        </is>
      </c>
      <c r="B79" s="77" t="inlineStr">
        <is>
          <t>Pokemon Stats</t>
        </is>
      </c>
      <c r="C79" s="77" t="inlineStr">
        <is>
          <t>Avalugg baseSpDefense</t>
        </is>
      </c>
      <c r="D79" s="77" t="n">
        <v>46</v>
      </c>
      <c r="E79" s="77" t="n">
        <v>61</v>
      </c>
      <c r="F79" s="77" t="inlineStr">
        <is>
          <t>Differs from upstream baseline</t>
        </is>
      </c>
      <c r="G79" s="7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77" t="inlineStr">
        <is>
          <t>2026-09-30</t>
        </is>
      </c>
      <c r="B81" s="77" t="inlineStr">
        <is>
          <t>Pokemon Stats</t>
        </is>
      </c>
      <c r="C81" s="77" t="inlineStr">
        <is>
          <t>Azelf baseSpAttack</t>
        </is>
      </c>
      <c r="D81" s="77" t="n">
        <v>125</v>
      </c>
      <c r="E81" s="77" t="n">
        <v>135</v>
      </c>
      <c r="F81" s="77" t="inlineStr">
        <is>
          <t>Differs from upstream baseline</t>
        </is>
      </c>
      <c r="G81" s="7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77" t="inlineStr">
        <is>
          <t>2026-09-30</t>
        </is>
      </c>
      <c r="B83" s="77" t="inlineStr">
        <is>
          <t>Pokemon Stats</t>
        </is>
      </c>
      <c r="C83" s="77" t="inlineStr">
        <is>
          <t>Azumarill baseSpAttack</t>
        </is>
      </c>
      <c r="D83" s="77" t="n">
        <v>60</v>
      </c>
      <c r="E83" s="77" t="n">
        <v>50</v>
      </c>
      <c r="F83" s="77" t="inlineStr">
        <is>
          <t>Differs from upstream baseline</t>
        </is>
      </c>
      <c r="G83" s="7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77" t="inlineStr">
        <is>
          <t>2026-09-30</t>
        </is>
      </c>
      <c r="B85" s="77" t="inlineStr">
        <is>
          <t>Pokemon Stats</t>
        </is>
      </c>
      <c r="C85" s="77" t="inlineStr">
        <is>
          <t>Azurill baseAttack</t>
        </is>
      </c>
      <c r="D85" s="77" t="n">
        <v>20</v>
      </c>
      <c r="E85" s="77" t="n">
        <v>30</v>
      </c>
      <c r="F85" s="77" t="inlineStr">
        <is>
          <t>Differs from upstream baseline</t>
        </is>
      </c>
      <c r="G85" s="7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77" t="inlineStr">
        <is>
          <t>2026-09-30</t>
        </is>
      </c>
      <c r="B87" s="77" t="inlineStr">
        <is>
          <t>Evolutions</t>
        </is>
      </c>
      <c r="C87" s="77" t="inlineStr">
        <is>
          <t>Azurill evolution</t>
        </is>
      </c>
      <c r="D87" s="77" t="inlineStr">
        <is>
          <t>Friendship -&gt; Marill</t>
        </is>
      </c>
      <c r="E87" s="77" t="inlineStr">
        <is>
          <t>Lv 15 -&gt; Marill</t>
        </is>
      </c>
      <c r="F87" s="77" t="inlineStr">
        <is>
          <t>Differs from upstream baseline</t>
        </is>
      </c>
      <c r="G87" s="7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77" t="inlineStr">
        <is>
          <t>2026-09-30</t>
        </is>
      </c>
      <c r="B89" s="77" t="inlineStr">
        <is>
          <t>Pokemon Stats</t>
        </is>
      </c>
      <c r="C89" s="77" t="inlineStr">
        <is>
          <t>Banette baseAttack</t>
        </is>
      </c>
      <c r="D89" s="77" t="n">
        <v>115</v>
      </c>
      <c r="E89" s="77" t="n">
        <v>125</v>
      </c>
      <c r="F89" s="77" t="inlineStr">
        <is>
          <t>Differs from upstream baseline</t>
        </is>
      </c>
      <c r="G89" s="7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77" t="inlineStr">
        <is>
          <t>2026-09-30</t>
        </is>
      </c>
      <c r="B91" s="77" t="inlineStr">
        <is>
          <t>Abilities</t>
        </is>
      </c>
      <c r="C91" s="77" t="inlineStr">
        <is>
          <t>Banette abilities</t>
        </is>
      </c>
      <c r="D91" s="77" t="inlineStr">
        <is>
          <t>Insomnia / Frisk / Cursed Body</t>
        </is>
      </c>
      <c r="E91" s="77" t="inlineStr">
        <is>
          <t>Clear Body / Insomnia / Cursed Body</t>
        </is>
      </c>
      <c r="F91" s="77" t="inlineStr">
        <is>
          <t>Differs from upstream baseline</t>
        </is>
      </c>
      <c r="G91" s="7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77" t="inlineStr">
        <is>
          <t>2026-09-30</t>
        </is>
      </c>
      <c r="B93" s="77" t="inlineStr">
        <is>
          <t>Pokemon Stats</t>
        </is>
      </c>
      <c r="C93" s="77" t="inlineStr">
        <is>
          <t>Banette baseSpeed</t>
        </is>
      </c>
      <c r="D93" s="77" t="n">
        <v>75</v>
      </c>
      <c r="E93" s="77" t="n">
        <v>95</v>
      </c>
      <c r="F93" s="77" t="inlineStr">
        <is>
          <t>Differs from upstream baseline</t>
        </is>
      </c>
      <c r="G93" s="7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77" t="inlineStr">
        <is>
          <t>2026-09-30</t>
        </is>
      </c>
      <c r="B95" s="77" t="inlineStr">
        <is>
          <t>Pokemon Stats</t>
        </is>
      </c>
      <c r="C95" s="77" t="inlineStr">
        <is>
          <t>Barbaracle baseAttack</t>
        </is>
      </c>
      <c r="D95" s="77" t="n">
        <v>105</v>
      </c>
      <c r="E95" s="77" t="n">
        <v>118</v>
      </c>
      <c r="F95" s="77" t="inlineStr">
        <is>
          <t>Differs from upstream baseline</t>
        </is>
      </c>
      <c r="G95" s="7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77" t="inlineStr">
        <is>
          <t>2026-09-30</t>
        </is>
      </c>
      <c r="B97" s="77" t="inlineStr">
        <is>
          <t>Pokemon Stats</t>
        </is>
      </c>
      <c r="C97" s="77" t="inlineStr">
        <is>
          <t>Barbaracle baseSpDefense</t>
        </is>
      </c>
      <c r="D97" s="77" t="n">
        <v>86</v>
      </c>
      <c r="E97" s="77" t="n">
        <v>96</v>
      </c>
      <c r="F97" s="77" t="inlineStr">
        <is>
          <t>Differs from upstream baseline</t>
        </is>
      </c>
      <c r="G97" s="7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77" t="inlineStr">
        <is>
          <t>2026-09-30</t>
        </is>
      </c>
      <c r="B99" s="77" t="inlineStr">
        <is>
          <t>Abilities</t>
        </is>
      </c>
      <c r="C99" s="77" t="inlineStr">
        <is>
          <t>Barboach abilities</t>
        </is>
      </c>
      <c r="D99" s="77" t="inlineStr">
        <is>
          <t>Oblivious / Anticipation / Hydration</t>
        </is>
      </c>
      <c r="E99" s="77" t="inlineStr">
        <is>
          <t>Swift Swim / Swift Swim / Hydration</t>
        </is>
      </c>
      <c r="F99" s="77" t="inlineStr">
        <is>
          <t>Differs from upstream baseline</t>
        </is>
      </c>
      <c r="G99" s="7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77" t="inlineStr">
        <is>
          <t>2026-09-30</t>
        </is>
      </c>
      <c r="B101" s="77" t="inlineStr">
        <is>
          <t>Pokemon Stats</t>
        </is>
      </c>
      <c r="C101" s="77" t="inlineStr">
        <is>
          <t>Basculin baseSpDefense</t>
        </is>
      </c>
      <c r="D101" s="77" t="n">
        <v>55</v>
      </c>
      <c r="E101" s="77" t="n">
        <v>74</v>
      </c>
      <c r="F101" s="77" t="inlineStr">
        <is>
          <t>Differs from upstream baseline</t>
        </is>
      </c>
      <c r="G101" s="7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77" t="inlineStr">
        <is>
          <t>2026-09-30</t>
        </is>
      </c>
      <c r="B103" s="77" t="inlineStr">
        <is>
          <t>Pokemon Stats</t>
        </is>
      </c>
      <c r="C103" s="77" t="inlineStr">
        <is>
          <t>Basculin baseAttack</t>
        </is>
      </c>
      <c r="D103" s="77" t="n">
        <v>92</v>
      </c>
      <c r="E103" s="77" t="n">
        <v>97</v>
      </c>
      <c r="F103" s="77" t="inlineStr">
        <is>
          <t>Differs from upstream baseline</t>
        </is>
      </c>
      <c r="G103" s="7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77" t="inlineStr">
        <is>
          <t>2026-09-30</t>
        </is>
      </c>
      <c r="B105" s="77" t="inlineStr">
        <is>
          <t>Evolutions</t>
        </is>
      </c>
      <c r="C105" s="77" t="inlineStr">
        <is>
          <t>Basculin evolution</t>
        </is>
      </c>
      <c r="D105" s="77" t="inlineStr">
        <is>
          <t>Recoil Damage Male 294 -&gt; Basculegion M; Recoil Damage Female 294 -&gt; Basculegion F</t>
        </is>
      </c>
      <c r="E105" s="77" t="inlineStr">
        <is>
          <t>Level Male 40 -&gt; Basculegion M; Level Female 40 -&gt; Basculegion F</t>
        </is>
      </c>
      <c r="F105" s="77" t="inlineStr">
        <is>
          <t>Differs from upstream baseline</t>
        </is>
      </c>
      <c r="G105" s="7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77" t="inlineStr">
        <is>
          <t>2026-09-30</t>
        </is>
      </c>
      <c r="B107" s="77" t="inlineStr">
        <is>
          <t>Pokemon Stats</t>
        </is>
      </c>
      <c r="C107" s="77" t="inlineStr">
        <is>
          <t>Bastiodon baseAttack</t>
        </is>
      </c>
      <c r="D107" s="77" t="n">
        <v>52</v>
      </c>
      <c r="E107" s="77" t="n">
        <v>92</v>
      </c>
      <c r="F107" s="77" t="inlineStr">
        <is>
          <t>Differs from upstream baseline</t>
        </is>
      </c>
      <c r="G107" s="7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77" t="inlineStr">
        <is>
          <t>2026-09-30</t>
        </is>
      </c>
      <c r="B109" s="77" t="inlineStr">
        <is>
          <t>Abilities</t>
        </is>
      </c>
      <c r="C109" s="77" t="inlineStr">
        <is>
          <t>Bastiodon abilities</t>
        </is>
      </c>
      <c r="D109" s="77" t="inlineStr">
        <is>
          <t>Sturdy / Soundproof</t>
        </is>
      </c>
      <c r="E109" s="77" t="inlineStr">
        <is>
          <t>Solid Rock / Battle Armor / Soundproof</t>
        </is>
      </c>
      <c r="F109" s="77" t="inlineStr">
        <is>
          <t>Differs from upstream baseline</t>
        </is>
      </c>
      <c r="G109" s="7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77" t="inlineStr">
        <is>
          <t>2026-09-30</t>
        </is>
      </c>
      <c r="B111" s="77" t="inlineStr">
        <is>
          <t>Pokemon Stats</t>
        </is>
      </c>
      <c r="C111" s="77" t="inlineStr">
        <is>
          <t>Beartic baseSpAttack</t>
        </is>
      </c>
      <c r="D111" s="77" t="n">
        <v>70</v>
      </c>
      <c r="E111" s="77" t="n">
        <v>30</v>
      </c>
      <c r="F111" s="77" t="inlineStr">
        <is>
          <t>Differs from upstream baseline</t>
        </is>
      </c>
      <c r="G111" s="7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77" t="inlineStr">
        <is>
          <t>2026-09-30</t>
        </is>
      </c>
      <c r="B113" s="77" t="inlineStr">
        <is>
          <t>Pokemon Stats</t>
        </is>
      </c>
      <c r="C113" s="77" t="inlineStr">
        <is>
          <t>Beartic baseSpeed</t>
        </is>
      </c>
      <c r="D113" s="77" t="n">
        <v>50</v>
      </c>
      <c r="E113" s="77" t="n">
        <v>78</v>
      </c>
      <c r="F113" s="77" t="inlineStr">
        <is>
          <t>Differs from upstream baseline</t>
        </is>
      </c>
      <c r="G113" s="7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77" t="inlineStr">
        <is>
          <t>2026-09-30</t>
        </is>
      </c>
      <c r="B115" s="77" t="inlineStr">
        <is>
          <t>Pokemon Stats</t>
        </is>
      </c>
      <c r="C115" s="77" t="inlineStr">
        <is>
          <t>Beheeyem baseHP</t>
        </is>
      </c>
      <c r="D115" s="77" t="n">
        <v>75</v>
      </c>
      <c r="E115" s="77" t="n">
        <v>90</v>
      </c>
      <c r="F115" s="77" t="inlineStr">
        <is>
          <t>Differs from upstream baseline</t>
        </is>
      </c>
      <c r="G115" s="7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77" t="inlineStr">
        <is>
          <t>2026-09-30</t>
        </is>
      </c>
      <c r="B117" s="77" t="inlineStr">
        <is>
          <t>Pokemon Stats</t>
        </is>
      </c>
      <c r="C117" s="77" t="inlineStr">
        <is>
          <t>Beheeyem baseDefense</t>
        </is>
      </c>
      <c r="D117" s="77" t="n">
        <v>75</v>
      </c>
      <c r="E117" s="77" t="n">
        <v>85</v>
      </c>
      <c r="F117" s="77" t="inlineStr">
        <is>
          <t>Differs from upstream baseline</t>
        </is>
      </c>
      <c r="G117" s="7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77" t="inlineStr">
        <is>
          <t>2026-09-30</t>
        </is>
      </c>
      <c r="B119" s="77" t="inlineStr">
        <is>
          <t>Pokemon Stats</t>
        </is>
      </c>
      <c r="C119" s="77" t="inlineStr">
        <is>
          <t>Beheeyem baseSpDefense</t>
        </is>
      </c>
      <c r="D119" s="77" t="n">
        <v>95</v>
      </c>
      <c r="E119" s="77" t="n">
        <v>105</v>
      </c>
      <c r="F119" s="77" t="inlineStr">
        <is>
          <t>Differs from upstream baseline</t>
        </is>
      </c>
      <c r="G119" s="7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77" t="inlineStr">
        <is>
          <t>2026-09-30</t>
        </is>
      </c>
      <c r="B121" s="77" t="inlineStr">
        <is>
          <t>Pokemon Stats</t>
        </is>
      </c>
      <c r="C121" s="77" t="inlineStr">
        <is>
          <t>Bellossom baseDefense</t>
        </is>
      </c>
      <c r="D121" s="77" t="n">
        <v>95</v>
      </c>
      <c r="E121" s="77" t="n">
        <v>85</v>
      </c>
      <c r="F121" s="77" t="inlineStr">
        <is>
          <t>Differs from upstream baseline</t>
        </is>
      </c>
      <c r="G121" s="7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77" t="inlineStr">
        <is>
          <t>2026-09-30</t>
        </is>
      </c>
      <c r="B123" s="77" t="inlineStr">
        <is>
          <t>Pokemon Stats</t>
        </is>
      </c>
      <c r="C123" s="77" t="inlineStr">
        <is>
          <t>Bergmite baseSpeed</t>
        </is>
      </c>
      <c r="D123" s="77" t="n">
        <v>28</v>
      </c>
      <c r="E123" s="77" t="n">
        <v>29</v>
      </c>
      <c r="F123" s="77" t="inlineStr">
        <is>
          <t>Differs from upstream baseline</t>
        </is>
      </c>
      <c r="G123" s="7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77" t="inlineStr">
        <is>
          <t>2026-09-30</t>
        </is>
      </c>
      <c r="B125" s="77" t="inlineStr">
        <is>
          <t>Pokemon Stats</t>
        </is>
      </c>
      <c r="C125" s="77" t="inlineStr">
        <is>
          <t>Bisharp baseSpAttack</t>
        </is>
      </c>
      <c r="D125" s="77" t="n">
        <v>60</v>
      </c>
      <c r="E125" s="77" t="n">
        <v>30</v>
      </c>
      <c r="F125" s="77" t="inlineStr">
        <is>
          <t>Differs from upstream baseline</t>
        </is>
      </c>
      <c r="G125" s="7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77" t="inlineStr">
        <is>
          <t>2026-09-30</t>
        </is>
      </c>
      <c r="B127" s="77" t="inlineStr">
        <is>
          <t>Pokemon Stats</t>
        </is>
      </c>
      <c r="C127" s="77" t="inlineStr">
        <is>
          <t>Blastoise baseAttack</t>
        </is>
      </c>
      <c r="D127" s="77" t="n">
        <v>83</v>
      </c>
      <c r="E127" s="77" t="n">
        <v>81</v>
      </c>
      <c r="F127" s="77" t="inlineStr">
        <is>
          <t>Differs from upstream baseline</t>
        </is>
      </c>
      <c r="G127" s="7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77" t="inlineStr">
        <is>
          <t>2026-09-30</t>
        </is>
      </c>
      <c r="B129" s="77" t="inlineStr">
        <is>
          <t>Pokemon Stats</t>
        </is>
      </c>
      <c r="C129" s="77" t="inlineStr">
        <is>
          <t>Blastoise baseSpeed</t>
        </is>
      </c>
      <c r="D129" s="77" t="n">
        <v>78</v>
      </c>
      <c r="E129" s="77" t="n">
        <v>60</v>
      </c>
      <c r="F129" s="77" t="inlineStr">
        <is>
          <t>Differs from upstream baseline</t>
        </is>
      </c>
      <c r="G129" s="7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77" t="inlineStr">
        <is>
          <t>2026-09-30</t>
        </is>
      </c>
      <c r="B131" s="77" t="inlineStr">
        <is>
          <t>Pokemon Stats</t>
        </is>
      </c>
      <c r="C131" s="77" t="inlineStr">
        <is>
          <t>Blastoise baseAttack</t>
        </is>
      </c>
      <c r="D131" s="77" t="n">
        <v>103</v>
      </c>
      <c r="E131" s="77" t="n">
        <v>101</v>
      </c>
      <c r="F131" s="77" t="inlineStr">
        <is>
          <t>Differs from upstream baseline</t>
        </is>
      </c>
      <c r="G131" s="7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77" t="inlineStr">
        <is>
          <t>2026-09-30</t>
        </is>
      </c>
      <c r="B133" s="77" t="inlineStr">
        <is>
          <t>Pokemon Stats</t>
        </is>
      </c>
      <c r="C133" s="77" t="inlineStr">
        <is>
          <t>Blaziken baseSpAttack</t>
        </is>
      </c>
      <c r="D133" s="77" t="n">
        <v>110</v>
      </c>
      <c r="E133" s="77" t="n">
        <v>115</v>
      </c>
      <c r="F133" s="77" t="inlineStr">
        <is>
          <t>Differs from upstream baseline</t>
        </is>
      </c>
      <c r="G133" s="7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77" t="inlineStr">
        <is>
          <t>2026-09-30</t>
        </is>
      </c>
      <c r="B135" s="77" t="inlineStr">
        <is>
          <t>Pokemon Stats</t>
        </is>
      </c>
      <c r="C135" s="77" t="inlineStr">
        <is>
          <t>Blissey baseAttack</t>
        </is>
      </c>
      <c r="D135" s="77" t="n">
        <v>10</v>
      </c>
      <c r="E135" s="77" t="n">
        <v>5</v>
      </c>
      <c r="F135" s="77" t="inlineStr">
        <is>
          <t>Differs from upstream baseline</t>
        </is>
      </c>
      <c r="G135" s="7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77" t="inlineStr">
        <is>
          <t>2026-09-30</t>
        </is>
      </c>
      <c r="B137" s="77" t="inlineStr">
        <is>
          <t>Abilities</t>
        </is>
      </c>
      <c r="C137" s="77" t="inlineStr">
        <is>
          <t>Blissey abilities</t>
        </is>
      </c>
      <c r="D137" s="77" t="inlineStr">
        <is>
          <t>Natural Cure / Serene Grace / Healer</t>
        </is>
      </c>
      <c r="E137" s="77" t="inlineStr">
        <is>
          <t>Serene Grace / Serene Grace / Healer</t>
        </is>
      </c>
      <c r="F137" s="77" t="inlineStr">
        <is>
          <t>Differs from upstream baseline</t>
        </is>
      </c>
      <c r="G137" s="7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77" t="inlineStr">
        <is>
          <t>2026-09-30</t>
        </is>
      </c>
      <c r="B139" s="77" t="inlineStr">
        <is>
          <t>Pokemon Stats</t>
        </is>
      </c>
      <c r="C139" s="77" t="inlineStr">
        <is>
          <t>Blitzle baseDefense</t>
        </is>
      </c>
      <c r="D139" s="77" t="n">
        <v>32</v>
      </c>
      <c r="E139" s="77" t="n">
        <v>37</v>
      </c>
      <c r="F139" s="77" t="inlineStr">
        <is>
          <t>Differs from upstream baseline</t>
        </is>
      </c>
      <c r="G139" s="7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77" t="inlineStr">
        <is>
          <t>2026-09-30</t>
        </is>
      </c>
      <c r="B141" s="77" t="inlineStr">
        <is>
          <t>Pokemon Stats</t>
        </is>
      </c>
      <c r="C141" s="77" t="inlineStr">
        <is>
          <t>Boldore baseAttack</t>
        </is>
      </c>
      <c r="D141" s="77" t="n">
        <v>105</v>
      </c>
      <c r="E141" s="77" t="n">
        <v>125</v>
      </c>
      <c r="F141" s="77" t="inlineStr">
        <is>
          <t>Differs from upstream baseline</t>
        </is>
      </c>
      <c r="G141" s="7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77" t="inlineStr">
        <is>
          <t>2026-09-30</t>
        </is>
      </c>
      <c r="B143" s="77" t="inlineStr">
        <is>
          <t>Abilities</t>
        </is>
      </c>
      <c r="C143" s="77" t="inlineStr">
        <is>
          <t>Bonsly abilities</t>
        </is>
      </c>
      <c r="D143" s="77" t="inlineStr">
        <is>
          <t>Sturdy / Rock Head / Rattled</t>
        </is>
      </c>
      <c r="E143" s="77" t="inlineStr">
        <is>
          <t>Rock Head / Rock Head / Rattled</t>
        </is>
      </c>
      <c r="F143" s="77" t="inlineStr">
        <is>
          <t>Differs from upstream baseline</t>
        </is>
      </c>
      <c r="G143" s="7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77" t="inlineStr">
        <is>
          <t>2026-09-30</t>
        </is>
      </c>
      <c r="B145" s="77" t="inlineStr">
        <is>
          <t>Pokemon Stats</t>
        </is>
      </c>
      <c r="C145" s="77" t="inlineStr">
        <is>
          <t>Bouffalant baseAttack</t>
        </is>
      </c>
      <c r="D145" s="77" t="n">
        <v>110</v>
      </c>
      <c r="E145" s="77" t="n">
        <v>116</v>
      </c>
      <c r="F145" s="77" t="inlineStr">
        <is>
          <t>Differs from upstream baseline</t>
        </is>
      </c>
      <c r="G145" s="7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77" t="inlineStr">
        <is>
          <t>2026-09-30</t>
        </is>
      </c>
      <c r="B147" s="77" t="inlineStr">
        <is>
          <t>Pokemon Stats</t>
        </is>
      </c>
      <c r="C147" s="77" t="inlineStr">
        <is>
          <t>Bouffalant baseSpDefense</t>
        </is>
      </c>
      <c r="D147" s="77" t="n">
        <v>95</v>
      </c>
      <c r="E147" s="77" t="n">
        <v>100</v>
      </c>
      <c r="F147" s="77" t="inlineStr">
        <is>
          <t>Differs from upstream baseline</t>
        </is>
      </c>
      <c r="G147" s="7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77" t="inlineStr">
        <is>
          <t>2026-09-30</t>
        </is>
      </c>
      <c r="B149" s="77" t="inlineStr">
        <is>
          <t>Pokemon Stats</t>
        </is>
      </c>
      <c r="C149" s="77" t="inlineStr">
        <is>
          <t>Braviary baseAttack</t>
        </is>
      </c>
      <c r="D149" s="77" t="n">
        <v>123</v>
      </c>
      <c r="E149" s="77" t="n">
        <v>138</v>
      </c>
      <c r="F149" s="77" t="inlineStr">
        <is>
          <t>Differs from upstream baseline</t>
        </is>
      </c>
      <c r="G149" s="7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77" t="inlineStr">
        <is>
          <t>2026-09-30</t>
        </is>
      </c>
      <c r="B151" s="77" t="inlineStr">
        <is>
          <t>Pokemon Stats</t>
        </is>
      </c>
      <c r="C151" s="77" t="inlineStr">
        <is>
          <t>Braviary baseSpeed</t>
        </is>
      </c>
      <c r="D151" s="77" t="n">
        <v>80</v>
      </c>
      <c r="E151" s="77" t="n">
        <v>102</v>
      </c>
      <c r="F151" s="77" t="inlineStr">
        <is>
          <t>Differs from upstream baseline</t>
        </is>
      </c>
      <c r="G151" s="7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77" t="inlineStr">
        <is>
          <t>2026-09-30</t>
        </is>
      </c>
      <c r="B153" s="77" t="inlineStr">
        <is>
          <t>Pokemon Stats</t>
        </is>
      </c>
      <c r="C153" s="77" t="inlineStr">
        <is>
          <t>Bronzong baseHP</t>
        </is>
      </c>
      <c r="D153" s="77" t="n">
        <v>67</v>
      </c>
      <c r="E153" s="77" t="n">
        <v>77</v>
      </c>
      <c r="F153" s="77" t="inlineStr">
        <is>
          <t>Differs from upstream baseline</t>
        </is>
      </c>
      <c r="G153" s="7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77" t="inlineStr">
        <is>
          <t>2026-09-30</t>
        </is>
      </c>
      <c r="B155" s="77" t="inlineStr">
        <is>
          <t>Pokemon Stats</t>
        </is>
      </c>
      <c r="C155" s="77" t="inlineStr">
        <is>
          <t>Bronzong baseSpAttack</t>
        </is>
      </c>
      <c r="D155" s="77" t="n">
        <v>79</v>
      </c>
      <c r="E155" s="77" t="n">
        <v>89</v>
      </c>
      <c r="F155" s="77" t="inlineStr">
        <is>
          <t>Differs from upstream baseline</t>
        </is>
      </c>
      <c r="G155" s="7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77" t="inlineStr">
        <is>
          <t>2026-09-30</t>
        </is>
      </c>
      <c r="B157" s="77" t="inlineStr">
        <is>
          <t>Pokemon Stats</t>
        </is>
      </c>
      <c r="C157" s="77" t="inlineStr">
        <is>
          <t>Bronzor baseHP</t>
        </is>
      </c>
      <c r="D157" s="77" t="n">
        <v>57</v>
      </c>
      <c r="E157" s="77" t="n">
        <v>77</v>
      </c>
      <c r="F157" s="77" t="inlineStr">
        <is>
          <t>Differs from upstream baseline</t>
        </is>
      </c>
      <c r="G157" s="7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77" t="inlineStr">
        <is>
          <t>2026-09-30</t>
        </is>
      </c>
      <c r="B159" s="77" t="inlineStr">
        <is>
          <t>Pokemon Stats</t>
        </is>
      </c>
      <c r="C159" s="77" t="inlineStr">
        <is>
          <t>Bronzor baseDefense</t>
        </is>
      </c>
      <c r="D159" s="77" t="n">
        <v>86</v>
      </c>
      <c r="E159" s="77" t="n">
        <v>116</v>
      </c>
      <c r="F159" s="77" t="inlineStr">
        <is>
          <t>Differs from upstream baseline</t>
        </is>
      </c>
      <c r="G159" s="7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77" t="inlineStr">
        <is>
          <t>2026-09-30</t>
        </is>
      </c>
      <c r="B161" s="77" t="inlineStr">
        <is>
          <t>Pokemon Stats</t>
        </is>
      </c>
      <c r="C161" s="77" t="inlineStr">
        <is>
          <t>Bronzor baseSpDefense</t>
        </is>
      </c>
      <c r="D161" s="77" t="n">
        <v>86</v>
      </c>
      <c r="E161" s="77" t="n">
        <v>116</v>
      </c>
      <c r="F161" s="77" t="inlineStr">
        <is>
          <t>Differs from upstream baseline</t>
        </is>
      </c>
      <c r="G161" s="7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77" t="inlineStr">
        <is>
          <t>2026-09-30</t>
        </is>
      </c>
      <c r="B163" s="77" t="inlineStr">
        <is>
          <t>Abilities</t>
        </is>
      </c>
      <c r="C163" s="77" t="inlineStr">
        <is>
          <t>Bronzor abilities</t>
        </is>
      </c>
      <c r="D163" s="77" t="inlineStr">
        <is>
          <t>Levitate / Heatproof / Heavy Metal</t>
        </is>
      </c>
      <c r="E163" s="77" t="inlineStr">
        <is>
          <t>Levitate / Levitate / Heavy Metal</t>
        </is>
      </c>
      <c r="F163" s="77" t="inlineStr">
        <is>
          <t>Differs from upstream baseline</t>
        </is>
      </c>
      <c r="G163" s="7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77" t="inlineStr">
        <is>
          <t>2026-09-30</t>
        </is>
      </c>
      <c r="B165" s="77" t="inlineStr">
        <is>
          <t>Evolutions</t>
        </is>
      </c>
      <c r="C165" s="77" t="inlineStr">
        <is>
          <t>Budew evolution</t>
        </is>
      </c>
      <c r="D165" s="77" t="inlineStr">
        <is>
          <t>Friendship Day -&gt; Roselia</t>
        </is>
      </c>
      <c r="E165" s="77" t="inlineStr">
        <is>
          <t>Lv 16 -&gt; Roselia</t>
        </is>
      </c>
      <c r="F165" s="77" t="inlineStr">
        <is>
          <t>Differs from upstream baseline</t>
        </is>
      </c>
      <c r="G165" s="7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77" t="inlineStr">
        <is>
          <t>2026-09-30</t>
        </is>
      </c>
      <c r="B167" s="77" t="inlineStr">
        <is>
          <t>Abilities</t>
        </is>
      </c>
      <c r="C167" s="77" t="inlineStr">
        <is>
          <t>Buneary abilities</t>
        </is>
      </c>
      <c r="D167" s="77" t="inlineStr">
        <is>
          <t>Run Away / Klutz / Limber</t>
        </is>
      </c>
      <c r="E167" s="77" t="inlineStr">
        <is>
          <t>Scrappy / Scrappy / Limber</t>
        </is>
      </c>
      <c r="F167" s="77" t="inlineStr">
        <is>
          <t>Differs from upstream baseline</t>
        </is>
      </c>
      <c r="G167" s="7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77" t="inlineStr">
        <is>
          <t>2026-09-30</t>
        </is>
      </c>
      <c r="B169" s="77" t="inlineStr">
        <is>
          <t>Pokemon Stats</t>
        </is>
      </c>
      <c r="C169" s="77" t="inlineStr">
        <is>
          <t>Bunnelby baseHP</t>
        </is>
      </c>
      <c r="D169" s="77" t="n">
        <v>38</v>
      </c>
      <c r="E169" s="77" t="n">
        <v>52</v>
      </c>
      <c r="F169" s="77" t="inlineStr">
        <is>
          <t>Differs from upstream baseline</t>
        </is>
      </c>
      <c r="G169" s="7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77" t="inlineStr">
        <is>
          <t>2026-09-30</t>
        </is>
      </c>
      <c r="B171" s="77" t="inlineStr">
        <is>
          <t>Pokemon Stats</t>
        </is>
      </c>
      <c r="C171" s="77" t="inlineStr">
        <is>
          <t>Bunnelby baseDefense</t>
        </is>
      </c>
      <c r="D171" s="77" t="n">
        <v>38</v>
      </c>
      <c r="E171" s="77" t="n">
        <v>51</v>
      </c>
      <c r="F171" s="77" t="inlineStr">
        <is>
          <t>Differs from upstream baseline</t>
        </is>
      </c>
      <c r="G171" s="7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77" t="inlineStr">
        <is>
          <t>2026-09-30</t>
        </is>
      </c>
      <c r="B173" s="77" t="inlineStr">
        <is>
          <t>Pokemon Stats</t>
        </is>
      </c>
      <c r="C173" s="77" t="inlineStr">
        <is>
          <t>Bunnelby baseSpDefense</t>
        </is>
      </c>
      <c r="D173" s="77" t="n">
        <v>36</v>
      </c>
      <c r="E173" s="77" t="n">
        <v>52</v>
      </c>
      <c r="F173" s="77" t="inlineStr">
        <is>
          <t>Differs from upstream baseline</t>
        </is>
      </c>
      <c r="G173" s="7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77" t="inlineStr">
        <is>
          <t>2026-09-30</t>
        </is>
      </c>
      <c r="B175" s="77" t="inlineStr">
        <is>
          <t>Pokemon Stats</t>
        </is>
      </c>
      <c r="C175" s="77" t="inlineStr">
        <is>
          <t>Cacnea baseDefense</t>
        </is>
      </c>
      <c r="D175" s="77" t="n">
        <v>40</v>
      </c>
      <c r="E175" s="77" t="n">
        <v>60</v>
      </c>
      <c r="F175" s="77" t="inlineStr">
        <is>
          <t>Differs from upstream baseline</t>
        </is>
      </c>
      <c r="G175" s="7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77" t="inlineStr">
        <is>
          <t>2026-09-30</t>
        </is>
      </c>
      <c r="B177" s="77" t="inlineStr">
        <is>
          <t>Pokemon Stats</t>
        </is>
      </c>
      <c r="C177" s="77" t="inlineStr">
        <is>
          <t>Cacturne baseDefense</t>
        </is>
      </c>
      <c r="D177" s="77" t="n">
        <v>60</v>
      </c>
      <c r="E177" s="77" t="n">
        <v>85</v>
      </c>
      <c r="F177" s="77" t="inlineStr">
        <is>
          <t>Differs from upstream baseline</t>
        </is>
      </c>
      <c r="G177" s="7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77" t="inlineStr">
        <is>
          <t>2026-09-30</t>
        </is>
      </c>
      <c r="B179" s="77" t="inlineStr">
        <is>
          <t>Pokemon Stats</t>
        </is>
      </c>
      <c r="C179" s="77" t="inlineStr">
        <is>
          <t>Camerupt baseHP</t>
        </is>
      </c>
      <c r="D179" s="77" t="n">
        <v>70</v>
      </c>
      <c r="E179" s="77" t="n">
        <v>90</v>
      </c>
      <c r="F179" s="77" t="inlineStr">
        <is>
          <t>Differs from upstream baseline</t>
        </is>
      </c>
      <c r="G179" s="7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77" t="inlineStr">
        <is>
          <t>2026-09-30</t>
        </is>
      </c>
      <c r="B181" s="77" t="inlineStr">
        <is>
          <t>Pokemon Stats</t>
        </is>
      </c>
      <c r="C181" s="77" t="inlineStr">
        <is>
          <t>Camerupt baseSpDefense</t>
        </is>
      </c>
      <c r="D181" s="77" t="n">
        <v>75</v>
      </c>
      <c r="E181" s="77" t="n">
        <v>85</v>
      </c>
      <c r="F181" s="77" t="inlineStr">
        <is>
          <t>Differs from upstream baseline</t>
        </is>
      </c>
      <c r="G181" s="7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77" t="inlineStr">
        <is>
          <t>2026-09-30</t>
        </is>
      </c>
      <c r="B183" s="77" t="inlineStr">
        <is>
          <t>Pokemon Stats</t>
        </is>
      </c>
      <c r="C183" s="77" t="inlineStr">
        <is>
          <t>Camerupt baseDefense</t>
        </is>
      </c>
      <c r="D183" s="77" t="n">
        <v>100</v>
      </c>
      <c r="E183" s="77" t="n">
        <v>110</v>
      </c>
      <c r="F183" s="77" t="inlineStr">
        <is>
          <t>Differs from upstream baseline</t>
        </is>
      </c>
      <c r="G183" s="7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77" t="inlineStr">
        <is>
          <t>2026-09-30</t>
        </is>
      </c>
      <c r="B185" s="77" t="inlineStr">
        <is>
          <t>Pokemon Stats</t>
        </is>
      </c>
      <c r="C185" s="77" t="inlineStr">
        <is>
          <t>Carbink baseHP</t>
        </is>
      </c>
      <c r="D185" s="77" t="n">
        <v>50</v>
      </c>
      <c r="E185" s="77" t="n">
        <v>60</v>
      </c>
      <c r="F185" s="77" t="inlineStr">
        <is>
          <t>Differs from upstream baseline</t>
        </is>
      </c>
      <c r="G185" s="7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77" t="inlineStr">
        <is>
          <t>2026-09-30</t>
        </is>
      </c>
      <c r="B187" s="77" t="inlineStr">
        <is>
          <t>Abilities</t>
        </is>
      </c>
      <c r="C187" s="77" t="inlineStr">
        <is>
          <t>Carbink abilities</t>
        </is>
      </c>
      <c r="D187" s="77" t="inlineStr">
        <is>
          <t>Clear Body / Sturdy</t>
        </is>
      </c>
      <c r="E187" s="77" t="inlineStr">
        <is>
          <t>Clear Body / Sturdy / Magic Bounce</t>
        </is>
      </c>
      <c r="F187" s="77" t="inlineStr">
        <is>
          <t>Differs from upstream baseline</t>
        </is>
      </c>
      <c r="G187" s="7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77" t="inlineStr">
        <is>
          <t>2026-09-30</t>
        </is>
      </c>
      <c r="B189" s="77" t="inlineStr">
        <is>
          <t>Pokemon Stats</t>
        </is>
      </c>
      <c r="C189" s="77" t="inlineStr">
        <is>
          <t>Carnivine baseSpAttack</t>
        </is>
      </c>
      <c r="D189" s="77" t="n">
        <v>90</v>
      </c>
      <c r="E189" s="77" t="n">
        <v>100</v>
      </c>
      <c r="F189" s="77" t="inlineStr">
        <is>
          <t>Differs from upstream baseline</t>
        </is>
      </c>
      <c r="G189" s="7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77" t="inlineStr">
        <is>
          <t>2026-09-30</t>
        </is>
      </c>
      <c r="B191" s="77" t="inlineStr">
        <is>
          <t>Abilities</t>
        </is>
      </c>
      <c r="C191" s="77" t="inlineStr">
        <is>
          <t>Carnivine abilities</t>
        </is>
      </c>
      <c r="D191" s="77" t="inlineStr">
        <is>
          <t>Levitate</t>
        </is>
      </c>
      <c r="E191" s="77" t="inlineStr">
        <is>
          <t>Chlorophyll / Levitate</t>
        </is>
      </c>
      <c r="F191" s="77" t="inlineStr">
        <is>
          <t>Differs from upstream baseline</t>
        </is>
      </c>
      <c r="G191" s="7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77" t="inlineStr">
        <is>
          <t>2026-09-30</t>
        </is>
      </c>
      <c r="B193" s="77" t="inlineStr">
        <is>
          <t>Pokemon Stats</t>
        </is>
      </c>
      <c r="C193" s="77" t="inlineStr">
        <is>
          <t>Carracosta baseSpeed</t>
        </is>
      </c>
      <c r="D193" s="77" t="n">
        <v>32</v>
      </c>
      <c r="E193" s="77" t="n">
        <v>37</v>
      </c>
      <c r="F193" s="77" t="inlineStr">
        <is>
          <t>Differs from upstream baseline</t>
        </is>
      </c>
      <c r="G193" s="7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77" t="inlineStr">
        <is>
          <t>2026-09-30</t>
        </is>
      </c>
      <c r="B195" s="77" t="inlineStr">
        <is>
          <t>Abilities</t>
        </is>
      </c>
      <c r="C195" s="77" t="inlineStr">
        <is>
          <t>Cascoon abilities</t>
        </is>
      </c>
      <c r="D195" s="77" t="inlineStr">
        <is>
          <t>Shed Skin</t>
        </is>
      </c>
      <c r="E195" s="77" t="inlineStr">
        <is>
          <t>Shed Skin / Shed Skin</t>
        </is>
      </c>
      <c r="F195" s="77" t="inlineStr">
        <is>
          <t>Differs from upstream baseline</t>
        </is>
      </c>
      <c r="G195" s="7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77" t="inlineStr">
        <is>
          <t>2026-09-30</t>
        </is>
      </c>
      <c r="B197" s="77" t="inlineStr">
        <is>
          <t>Pokemon Stats</t>
        </is>
      </c>
      <c r="C197" s="77" t="inlineStr">
        <is>
          <t>Castform baseSpAttack</t>
        </is>
      </c>
      <c r="D197" s="77" t="n">
        <v>70</v>
      </c>
      <c r="E197" s="77" t="n">
        <v>110</v>
      </c>
      <c r="F197" s="77" t="inlineStr">
        <is>
          <t>Differs from upstream baseline</t>
        </is>
      </c>
      <c r="G197" s="7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77" t="inlineStr">
        <is>
          <t>2026-09-30</t>
        </is>
      </c>
      <c r="B199" s="77" t="inlineStr">
        <is>
          <t>Pokemon Stats</t>
        </is>
      </c>
      <c r="C199" s="77" t="inlineStr">
        <is>
          <t>Castform baseSpeed</t>
        </is>
      </c>
      <c r="D199" s="77" t="n">
        <v>70</v>
      </c>
      <c r="E199" s="77" t="n">
        <v>100</v>
      </c>
      <c r="F199" s="77" t="inlineStr">
        <is>
          <t>Differs from upstream baseline</t>
        </is>
      </c>
      <c r="G199" s="7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77" t="inlineStr">
        <is>
          <t>2026-09-30</t>
        </is>
      </c>
      <c r="B201" s="77" t="inlineStr">
        <is>
          <t>Pokemon Stats</t>
        </is>
      </c>
      <c r="C201" s="77" t="inlineStr">
        <is>
          <t>Chandelure baseAttack</t>
        </is>
      </c>
      <c r="D201" s="77" t="n">
        <v>55</v>
      </c>
      <c r="E201" s="77" t="n">
        <v>30</v>
      </c>
      <c r="F201" s="77" t="inlineStr">
        <is>
          <t>Differs from upstream baseline</t>
        </is>
      </c>
      <c r="G201" s="7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77" t="inlineStr">
        <is>
          <t>2026-09-30</t>
        </is>
      </c>
      <c r="B203" s="77" t="inlineStr">
        <is>
          <t>Pokemon Stats</t>
        </is>
      </c>
      <c r="C203" s="77" t="inlineStr">
        <is>
          <t>Chandelure baseSpeed</t>
        </is>
      </c>
      <c r="D203" s="77" t="n">
        <v>80</v>
      </c>
      <c r="E203" s="77" t="n">
        <v>91</v>
      </c>
      <c r="F203" s="77" t="inlineStr">
        <is>
          <t>Differs from upstream baseline</t>
        </is>
      </c>
      <c r="G203" s="7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77" t="inlineStr">
        <is>
          <t>2026-09-30</t>
        </is>
      </c>
      <c r="B205" s="77" t="inlineStr">
        <is>
          <t>Abilities</t>
        </is>
      </c>
      <c r="C205" s="77" t="inlineStr">
        <is>
          <t>Chansey abilities</t>
        </is>
      </c>
      <c r="D205" s="77" t="inlineStr">
        <is>
          <t>Natural Cure / Serene Grace / Healer</t>
        </is>
      </c>
      <c r="E205" s="77" t="inlineStr">
        <is>
          <t>Natural Cure / Natural Cure / Healer</t>
        </is>
      </c>
      <c r="F205" s="77" t="inlineStr">
        <is>
          <t>Differs from upstream baseline</t>
        </is>
      </c>
      <c r="G205" s="7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77" t="inlineStr">
        <is>
          <t>2026-09-30</t>
        </is>
      </c>
      <c r="B207" s="77" t="inlineStr">
        <is>
          <t>Abilities</t>
        </is>
      </c>
      <c r="C207" s="77" t="inlineStr">
        <is>
          <t>Charizard abilities</t>
        </is>
      </c>
      <c r="D207" s="77" t="inlineStr">
        <is>
          <t>Blaze / Solar Power</t>
        </is>
      </c>
      <c r="E207" s="77" t="inlineStr">
        <is>
          <t>Solar Power / Blaze / Solar Power</t>
        </is>
      </c>
      <c r="F207" s="77" t="inlineStr">
        <is>
          <t>Differs from upstream baseline</t>
        </is>
      </c>
      <c r="G207" s="7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77" t="inlineStr">
        <is>
          <t>2026-09-30</t>
        </is>
      </c>
      <c r="B209" s="77" t="inlineStr">
        <is>
          <t>Pokemon Stats</t>
        </is>
      </c>
      <c r="C209" s="77" t="inlineStr">
        <is>
          <t>Charizard baseSpAttack</t>
        </is>
      </c>
      <c r="D209" s="77" t="n">
        <v>159</v>
      </c>
      <c r="E209" s="77" t="n">
        <v>160</v>
      </c>
      <c r="F209" s="77" t="inlineStr">
        <is>
          <t>Differs from upstream baseline</t>
        </is>
      </c>
      <c r="G209" s="7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77" t="inlineStr">
        <is>
          <t>2026-09-30</t>
        </is>
      </c>
      <c r="B211" s="77" t="inlineStr">
        <is>
          <t>Abilities</t>
        </is>
      </c>
      <c r="C211" s="77" t="inlineStr">
        <is>
          <t>Charmander abilities</t>
        </is>
      </c>
      <c r="D211" s="77" t="inlineStr">
        <is>
          <t>Blaze / Solar Power</t>
        </is>
      </c>
      <c r="E211" s="77" t="inlineStr">
        <is>
          <t>Blaze / Blaze / Solar Power</t>
        </is>
      </c>
      <c r="F211" s="77" t="inlineStr">
        <is>
          <t>Differs from upstream baseline</t>
        </is>
      </c>
      <c r="G211" s="7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77" t="inlineStr">
        <is>
          <t>2026-09-30</t>
        </is>
      </c>
      <c r="B213" s="77" t="inlineStr">
        <is>
          <t>Pokemon Stats</t>
        </is>
      </c>
      <c r="C213" s="77" t="inlineStr">
        <is>
          <t>Chatot baseAttack</t>
        </is>
      </c>
      <c r="D213" s="77" t="n">
        <v>65</v>
      </c>
      <c r="E213" s="77" t="n">
        <v>91</v>
      </c>
      <c r="F213" s="77" t="inlineStr">
        <is>
          <t>Differs from upstream baseline</t>
        </is>
      </c>
      <c r="G213" s="7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77" t="inlineStr">
        <is>
          <t>2026-09-30</t>
        </is>
      </c>
      <c r="B215" s="77" t="inlineStr">
        <is>
          <t>Pokemon Stats</t>
        </is>
      </c>
      <c r="C215" s="77" t="inlineStr">
        <is>
          <t>Chatot baseSpeed</t>
        </is>
      </c>
      <c r="D215" s="77" t="n">
        <v>91</v>
      </c>
      <c r="E215" s="77" t="n">
        <v>110</v>
      </c>
      <c r="F215" s="77" t="inlineStr">
        <is>
          <t>Differs from upstream baseline</t>
        </is>
      </c>
      <c r="G215" s="7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77" t="inlineStr">
        <is>
          <t>2026-09-30</t>
        </is>
      </c>
      <c r="B217" s="77" t="inlineStr">
        <is>
          <t>Pokemon Stats</t>
        </is>
      </c>
      <c r="C217" s="77" t="inlineStr">
        <is>
          <t>Cherrim baseAttack</t>
        </is>
      </c>
      <c r="D217" s="77" t="n">
        <v>60</v>
      </c>
      <c r="E217" s="77" t="n">
        <v>87</v>
      </c>
      <c r="F217" s="77" t="inlineStr">
        <is>
          <t>Differs from upstream baseline</t>
        </is>
      </c>
      <c r="G217" s="7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77" t="inlineStr">
        <is>
          <t>2026-09-30</t>
        </is>
      </c>
      <c r="B219" s="77" t="inlineStr">
        <is>
          <t>Pokemon Stats</t>
        </is>
      </c>
      <c r="C219" s="77" t="inlineStr">
        <is>
          <t>Cherrim baseSpDefense</t>
        </is>
      </c>
      <c r="D219" s="77" t="n">
        <v>78</v>
      </c>
      <c r="E219" s="77" t="n">
        <v>98</v>
      </c>
      <c r="F219" s="77" t="inlineStr">
        <is>
          <t>Differs from upstream baseline</t>
        </is>
      </c>
      <c r="G219" s="7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77" t="inlineStr">
        <is>
          <t>2026-09-30</t>
        </is>
      </c>
      <c r="B221" s="77" t="inlineStr">
        <is>
          <t>Abilities</t>
        </is>
      </c>
      <c r="C221" s="77" t="inlineStr">
        <is>
          <t>Chesnaught abilities</t>
        </is>
      </c>
      <c r="D221" s="77" t="inlineStr">
        <is>
          <t>Overgrow / Bulletproof</t>
        </is>
      </c>
      <c r="E221" s="77" t="inlineStr">
        <is>
          <t>Overgrow / Bulletproof / Iron Barbs</t>
        </is>
      </c>
      <c r="F221" s="77" t="inlineStr">
        <is>
          <t>Differs from upstream baseline</t>
        </is>
      </c>
      <c r="G221" s="7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77" t="inlineStr">
        <is>
          <t>2026-09-30</t>
        </is>
      </c>
      <c r="B223" s="77" t="inlineStr">
        <is>
          <t>Pokemon Stats</t>
        </is>
      </c>
      <c r="C223" s="77" t="inlineStr">
        <is>
          <t>Chimecho baseHP</t>
        </is>
      </c>
      <c r="D223" s="77" t="n">
        <v>75</v>
      </c>
      <c r="E223" s="77" t="n">
        <v>65</v>
      </c>
      <c r="F223" s="77" t="inlineStr">
        <is>
          <t>Differs from upstream baseline</t>
        </is>
      </c>
      <c r="G223" s="7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77" t="inlineStr">
        <is>
          <t>2026-09-30</t>
        </is>
      </c>
      <c r="B225" s="77" t="inlineStr">
        <is>
          <t>Pokemon Stats</t>
        </is>
      </c>
      <c r="C225" s="77" t="inlineStr">
        <is>
          <t>Chimecho baseSpAttack</t>
        </is>
      </c>
      <c r="D225" s="77" t="n">
        <v>95</v>
      </c>
      <c r="E225" s="77" t="n">
        <v>105</v>
      </c>
      <c r="F225" s="77" t="inlineStr">
        <is>
          <t>Differs from upstream baseline</t>
        </is>
      </c>
      <c r="G225" s="7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77" t="inlineStr">
        <is>
          <t>2026-09-30</t>
        </is>
      </c>
      <c r="B227" s="77" t="inlineStr">
        <is>
          <t>Pokemon Stats</t>
        </is>
      </c>
      <c r="C227" s="77" t="inlineStr">
        <is>
          <t>Chimecho baseSpeed</t>
        </is>
      </c>
      <c r="D227" s="77" t="n">
        <v>65</v>
      </c>
      <c r="E227" s="77" t="n">
        <v>75</v>
      </c>
      <c r="F227" s="77" t="inlineStr">
        <is>
          <t>Differs from upstream baseline</t>
        </is>
      </c>
      <c r="G227" s="7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77" t="inlineStr">
        <is>
          <t>2026-09-30</t>
        </is>
      </c>
      <c r="B229" s="77" t="inlineStr">
        <is>
          <t>Evolutions</t>
        </is>
      </c>
      <c r="C229" s="77" t="inlineStr">
        <is>
          <t>Chingling evolution</t>
        </is>
      </c>
      <c r="D229" s="77" t="inlineStr">
        <is>
          <t>Friendship Night -&gt; Chimecho</t>
        </is>
      </c>
      <c r="E229" s="77" t="inlineStr">
        <is>
          <t>Lv 21 -&gt; Chimecho</t>
        </is>
      </c>
      <c r="F229" s="77" t="inlineStr">
        <is>
          <t>Differs from upstream baseline</t>
        </is>
      </c>
      <c r="G229" s="7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77" t="inlineStr">
        <is>
          <t>2026-09-30</t>
        </is>
      </c>
      <c r="B231" s="77" t="inlineStr">
        <is>
          <t>Pokemon Stats</t>
        </is>
      </c>
      <c r="C231" s="77" t="inlineStr">
        <is>
          <t>Clawitzer baseHP</t>
        </is>
      </c>
      <c r="D231" s="77" t="n">
        <v>71</v>
      </c>
      <c r="E231" s="77" t="n">
        <v>81</v>
      </c>
      <c r="F231" s="77" t="inlineStr">
        <is>
          <t>Differs from upstream baseline</t>
        </is>
      </c>
      <c r="G231" s="7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77" t="inlineStr">
        <is>
          <t>2026-09-30</t>
        </is>
      </c>
      <c r="B233" s="77" t="inlineStr">
        <is>
          <t>Pokemon Stats</t>
        </is>
      </c>
      <c r="C233" s="77" t="inlineStr">
        <is>
          <t>Clawitzer baseSpAttack</t>
        </is>
      </c>
      <c r="D233" s="77" t="n">
        <v>120</v>
      </c>
      <c r="E233" s="77" t="n">
        <v>142</v>
      </c>
      <c r="F233" s="77" t="inlineStr">
        <is>
          <t>Differs from upstream baseline</t>
        </is>
      </c>
      <c r="G233" s="7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77" t="inlineStr">
        <is>
          <t>2026-09-30</t>
        </is>
      </c>
      <c r="B235" s="77" t="inlineStr">
        <is>
          <t>Abilities</t>
        </is>
      </c>
      <c r="C235" s="77" t="inlineStr">
        <is>
          <t>Clawitzer abilities</t>
        </is>
      </c>
      <c r="D235" s="77" t="inlineStr">
        <is>
          <t>Mega Launcher</t>
        </is>
      </c>
      <c r="E235" s="77" t="inlineStr">
        <is>
          <t>Mega Launcher / Mega Launcher / Mega Launcher</t>
        </is>
      </c>
      <c r="F235" s="77" t="inlineStr">
        <is>
          <t>Differs from upstream baseline</t>
        </is>
      </c>
      <c r="G235" s="7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77" t="inlineStr">
        <is>
          <t>2026-09-30</t>
        </is>
      </c>
      <c r="B237" s="77" t="inlineStr">
        <is>
          <t>Pokemon Stats</t>
        </is>
      </c>
      <c r="C237" s="77" t="inlineStr">
        <is>
          <t>Claydol baseAttack</t>
        </is>
      </c>
      <c r="D237" s="77" t="n">
        <v>70</v>
      </c>
      <c r="E237" s="77" t="n">
        <v>80</v>
      </c>
      <c r="F237" s="77" t="inlineStr">
        <is>
          <t>Differs from upstream baseline</t>
        </is>
      </c>
      <c r="G237" s="7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77" t="inlineStr">
        <is>
          <t>2026-09-30</t>
        </is>
      </c>
      <c r="B239" s="77" t="inlineStr">
        <is>
          <t>Pokemon Stats</t>
        </is>
      </c>
      <c r="C239" s="77" t="inlineStr">
        <is>
          <t>Claydol baseSpeed</t>
        </is>
      </c>
      <c r="D239" s="77" t="n">
        <v>75</v>
      </c>
      <c r="E239" s="77" t="n">
        <v>80</v>
      </c>
      <c r="F239" s="77" t="inlineStr">
        <is>
          <t>Differs from upstream baseline</t>
        </is>
      </c>
      <c r="G239" s="7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77" t="inlineStr">
        <is>
          <t>2026-09-30</t>
        </is>
      </c>
      <c r="B241" s="77" t="inlineStr">
        <is>
          <t>Abilities</t>
        </is>
      </c>
      <c r="C241" s="77" t="inlineStr">
        <is>
          <t>Clefable abilities</t>
        </is>
      </c>
      <c r="D241" s="77" t="inlineStr">
        <is>
          <t>Cute Charm / Magic Guard / Unaware</t>
        </is>
      </c>
      <c r="E241" s="77" t="inlineStr">
        <is>
          <t>Magic Guard / Magic Guard / Unaware</t>
        </is>
      </c>
      <c r="F241" s="77" t="inlineStr">
        <is>
          <t>Differs from upstream baseline</t>
        </is>
      </c>
      <c r="G241" s="7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77" t="inlineStr">
        <is>
          <t>2026-09-30</t>
        </is>
      </c>
      <c r="B243" s="77" t="inlineStr">
        <is>
          <t>Abilities</t>
        </is>
      </c>
      <c r="C243" s="77" t="inlineStr">
        <is>
          <t>Cleffa abilities</t>
        </is>
      </c>
      <c r="D243" s="77" t="inlineStr">
        <is>
          <t>Cute Charm / Magic Guard / Friend Guard</t>
        </is>
      </c>
      <c r="E243" s="77" t="inlineStr">
        <is>
          <t>Magic Guard / Cute Charm / Friend Guard</t>
        </is>
      </c>
      <c r="F243" s="77" t="inlineStr">
        <is>
          <t>Differs from upstream baseline</t>
        </is>
      </c>
      <c r="G243" s="7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77" t="inlineStr">
        <is>
          <t>2026-09-30</t>
        </is>
      </c>
      <c r="B245" s="77" t="inlineStr">
        <is>
          <t>Pokemon Stats</t>
        </is>
      </c>
      <c r="C245" s="77" t="inlineStr">
        <is>
          <t>Clodsire baseAttack</t>
        </is>
      </c>
      <c r="D245" s="77" t="n">
        <v>75</v>
      </c>
      <c r="E245" s="77" t="n">
        <v>100</v>
      </c>
      <c r="F245" s="77" t="inlineStr">
        <is>
          <t>Differs from upstream baseline</t>
        </is>
      </c>
      <c r="G245" s="7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77" t="inlineStr">
        <is>
          <t>2026-09-30</t>
        </is>
      </c>
      <c r="B247" s="77" t="inlineStr">
        <is>
          <t>Pokemon Stats</t>
        </is>
      </c>
      <c r="C247" s="77" t="inlineStr">
        <is>
          <t>Clodsire baseSpAttack</t>
        </is>
      </c>
      <c r="D247" s="77" t="n">
        <v>45</v>
      </c>
      <c r="E247" s="77" t="n">
        <v>30</v>
      </c>
      <c r="F247" s="77" t="inlineStr">
        <is>
          <t>Differs from upstream baseline</t>
        </is>
      </c>
      <c r="G247" s="7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77" t="inlineStr">
        <is>
          <t>2026-09-30</t>
        </is>
      </c>
      <c r="B249" s="77" t="inlineStr">
        <is>
          <t>Pokemon Stats</t>
        </is>
      </c>
      <c r="C249" s="77" t="inlineStr">
        <is>
          <t>Cloyster baseSpDefense</t>
        </is>
      </c>
      <c r="D249" s="77" t="n">
        <v>45</v>
      </c>
      <c r="E249" s="77" t="n">
        <v>75</v>
      </c>
      <c r="F249" s="77" t="inlineStr">
        <is>
          <t>Differs from upstream baseline</t>
        </is>
      </c>
      <c r="G249" s="7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77" t="inlineStr">
        <is>
          <t>2026-09-30</t>
        </is>
      </c>
      <c r="B251" s="77" t="inlineStr">
        <is>
          <t>Pokemon Stats</t>
        </is>
      </c>
      <c r="C251" s="77" t="inlineStr">
        <is>
          <t>Cofagrigus baseHP</t>
        </is>
      </c>
      <c r="D251" s="77" t="n">
        <v>58</v>
      </c>
      <c r="E251" s="77" t="n">
        <v>68</v>
      </c>
      <c r="F251" s="77" t="inlineStr">
        <is>
          <t>Differs from upstream baseline</t>
        </is>
      </c>
      <c r="G251" s="7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77" t="inlineStr">
        <is>
          <t>2026-09-30</t>
        </is>
      </c>
      <c r="B253" s="77" t="inlineStr">
        <is>
          <t>Pokemon Stats</t>
        </is>
      </c>
      <c r="C253" s="77" t="inlineStr">
        <is>
          <t>Cofagrigus baseSpAttack</t>
        </is>
      </c>
      <c r="D253" s="77" t="n">
        <v>95</v>
      </c>
      <c r="E253" s="77" t="n">
        <v>125</v>
      </c>
      <c r="F253" s="77" t="inlineStr">
        <is>
          <t>Differs from upstream baseline</t>
        </is>
      </c>
      <c r="G253" s="7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77" t="inlineStr">
        <is>
          <t>2026-09-30</t>
        </is>
      </c>
      <c r="B255" s="77" t="inlineStr">
        <is>
          <t>Pokemon Stats</t>
        </is>
      </c>
      <c r="C255" s="77" t="inlineStr">
        <is>
          <t>Combee baseAttack</t>
        </is>
      </c>
      <c r="D255" s="77" t="n">
        <v>30</v>
      </c>
      <c r="E255" s="77" t="n">
        <v>50</v>
      </c>
      <c r="F255" s="77" t="inlineStr">
        <is>
          <t>Differs from upstream baseline</t>
        </is>
      </c>
      <c r="G255" s="7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77" t="inlineStr">
        <is>
          <t>2026-09-30</t>
        </is>
      </c>
      <c r="B257" s="77" t="inlineStr">
        <is>
          <t>Pokemon Stats</t>
        </is>
      </c>
      <c r="C257" s="77" t="inlineStr">
        <is>
          <t>Conkeldurr baseAttack</t>
        </is>
      </c>
      <c r="D257" s="77" t="n">
        <v>140</v>
      </c>
      <c r="E257" s="77" t="n">
        <v>155</v>
      </c>
      <c r="F257" s="77" t="inlineStr">
        <is>
          <t>Differs from upstream baseline</t>
        </is>
      </c>
      <c r="G257" s="7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77" t="inlineStr">
        <is>
          <t>2026-09-30</t>
        </is>
      </c>
      <c r="B259" s="77" t="inlineStr">
        <is>
          <t>Pokemon Stats</t>
        </is>
      </c>
      <c r="C259" s="77" t="inlineStr">
        <is>
          <t>Conkeldurr baseSpDefense</t>
        </is>
      </c>
      <c r="D259" s="77" t="n">
        <v>65</v>
      </c>
      <c r="E259" s="77" t="n">
        <v>69</v>
      </c>
      <c r="F259" s="77" t="inlineStr">
        <is>
          <t>Differs from upstream baseline</t>
        </is>
      </c>
      <c r="G259" s="7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77" t="inlineStr">
        <is>
          <t>2026-09-30</t>
        </is>
      </c>
      <c r="B261" s="77" t="inlineStr">
        <is>
          <t>Abilities</t>
        </is>
      </c>
      <c r="C261" s="77" t="inlineStr">
        <is>
          <t>Corphish abilities</t>
        </is>
      </c>
      <c r="D261" s="77" t="inlineStr">
        <is>
          <t>Hyper Cutter / Shell Armor / Adaptability</t>
        </is>
      </c>
      <c r="E261" s="77" t="inlineStr">
        <is>
          <t>Adaptability / Hyper Cutter / Adaptability</t>
        </is>
      </c>
      <c r="F261" s="77" t="inlineStr">
        <is>
          <t>Differs from upstream baseline</t>
        </is>
      </c>
      <c r="G261" s="7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77" t="inlineStr">
        <is>
          <t>2026-09-30</t>
        </is>
      </c>
      <c r="B263" s="77" t="inlineStr">
        <is>
          <t>Pokemon Stats</t>
        </is>
      </c>
      <c r="C263" s="77" t="inlineStr">
        <is>
          <t>Corsola baseDefense</t>
        </is>
      </c>
      <c r="D263" s="77" t="n">
        <v>95</v>
      </c>
      <c r="E263" s="77" t="n">
        <v>105</v>
      </c>
      <c r="F263" s="77" t="inlineStr">
        <is>
          <t>Differs from upstream baseline</t>
        </is>
      </c>
      <c r="G263" s="7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77" t="inlineStr">
        <is>
          <t>2026-09-30</t>
        </is>
      </c>
      <c r="B265" s="77" t="inlineStr">
        <is>
          <t>Abilities</t>
        </is>
      </c>
      <c r="C265" s="77" t="inlineStr">
        <is>
          <t>Corsola abilities</t>
        </is>
      </c>
      <c r="D265" s="77" t="inlineStr">
        <is>
          <t>Hustle / Natural Cure / Regenerator</t>
        </is>
      </c>
      <c r="E265" s="77" t="inlineStr">
        <is>
          <t>Solid Rock / Solid Rock / Regenerator</t>
        </is>
      </c>
      <c r="F265" s="77" t="inlineStr">
        <is>
          <t>Differs from upstream baseline</t>
        </is>
      </c>
      <c r="G265" s="7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77" t="inlineStr">
        <is>
          <t>2026-09-30</t>
        </is>
      </c>
      <c r="B267" s="77" t="inlineStr">
        <is>
          <t>Pokemon Stats</t>
        </is>
      </c>
      <c r="C267" s="77" t="inlineStr">
        <is>
          <t>Cottonee baseAttack</t>
        </is>
      </c>
      <c r="D267" s="77" t="n">
        <v>27</v>
      </c>
      <c r="E267" s="77" t="n">
        <v>34</v>
      </c>
      <c r="F267" s="77" t="inlineStr">
        <is>
          <t>Differs from upstream baseline</t>
        </is>
      </c>
      <c r="G267" s="7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77" t="inlineStr">
        <is>
          <t>2026-09-30</t>
        </is>
      </c>
      <c r="B269" s="77" t="inlineStr">
        <is>
          <t>Abilities</t>
        </is>
      </c>
      <c r="C269" s="77" t="inlineStr">
        <is>
          <t>Cradily abilities</t>
        </is>
      </c>
      <c r="D269" s="77" t="inlineStr">
        <is>
          <t>Suction Cups / Storm Drain</t>
        </is>
      </c>
      <c r="E269" s="77" t="inlineStr">
        <is>
          <t>Solid Rock / Storm Drain</t>
        </is>
      </c>
      <c r="F269" s="77" t="inlineStr">
        <is>
          <t>Differs from upstream baseline</t>
        </is>
      </c>
      <c r="G269" s="7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77" t="inlineStr">
        <is>
          <t>2026-09-30</t>
        </is>
      </c>
      <c r="B271" s="77" t="inlineStr">
        <is>
          <t>Pokemon Stats</t>
        </is>
      </c>
      <c r="C271" s="77" t="inlineStr">
        <is>
          <t>Cranidos baseSpAttack</t>
        </is>
      </c>
      <c r="D271" s="77" t="n">
        <v>30</v>
      </c>
      <c r="E271" s="77" t="n">
        <v>10</v>
      </c>
      <c r="F271" s="77" t="inlineStr">
        <is>
          <t>Differs from upstream baseline</t>
        </is>
      </c>
      <c r="G271" s="7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77" t="inlineStr">
        <is>
          <t>2026-09-30</t>
        </is>
      </c>
      <c r="B273" s="77" t="inlineStr">
        <is>
          <t>Abilities</t>
        </is>
      </c>
      <c r="C273" s="77" t="inlineStr">
        <is>
          <t>Cranidos abilities</t>
        </is>
      </c>
      <c r="D273" s="77" t="inlineStr">
        <is>
          <t>Mold Breaker / Sheer Force</t>
        </is>
      </c>
      <c r="E273" s="77" t="inlineStr">
        <is>
          <t>Rock Head / Mold Breaker / Sheer Force</t>
        </is>
      </c>
      <c r="F273" s="77" t="inlineStr">
        <is>
          <t>Differs from upstream baseline</t>
        </is>
      </c>
      <c r="G273" s="7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77" t="inlineStr">
        <is>
          <t>2026-09-30</t>
        </is>
      </c>
      <c r="B275" s="77" t="inlineStr">
        <is>
          <t>Pokemon Stats</t>
        </is>
      </c>
      <c r="C275" s="77" t="inlineStr">
        <is>
          <t>Cresselia baseDefense</t>
        </is>
      </c>
      <c r="D275" s="77" t="n">
        <v>110</v>
      </c>
      <c r="E275" s="77" t="n">
        <v>120</v>
      </c>
      <c r="F275" s="77" t="inlineStr">
        <is>
          <t>Differs from upstream baseline</t>
        </is>
      </c>
      <c r="G275" s="7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77" t="inlineStr">
        <is>
          <t>2026-09-30</t>
        </is>
      </c>
      <c r="B277" s="77" t="inlineStr">
        <is>
          <t>Abilities</t>
        </is>
      </c>
      <c r="C277" s="77" t="inlineStr">
        <is>
          <t>Croagunk abilities</t>
        </is>
      </c>
      <c r="D277" s="77" t="inlineStr">
        <is>
          <t>Anticipation / Dry Skin / Poison Touch</t>
        </is>
      </c>
      <c r="E277" s="77" t="inlineStr">
        <is>
          <t>Dry Skin / Dry Skin / Poison Touch</t>
        </is>
      </c>
      <c r="F277" s="77" t="inlineStr">
        <is>
          <t>Differs from upstream baseline</t>
        </is>
      </c>
      <c r="G277" s="7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77" t="inlineStr">
        <is>
          <t>2026-09-30</t>
        </is>
      </c>
      <c r="B279" s="77" t="inlineStr">
        <is>
          <t>Pokemon Stats</t>
        </is>
      </c>
      <c r="C279" s="77" t="inlineStr">
        <is>
          <t>Crustle baseHP</t>
        </is>
      </c>
      <c r="D279" s="77" t="n">
        <v>70</v>
      </c>
      <c r="E279" s="77" t="n">
        <v>80</v>
      </c>
      <c r="F279" s="77" t="inlineStr">
        <is>
          <t>Differs from upstream baseline</t>
        </is>
      </c>
      <c r="G279" s="7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77" t="inlineStr">
        <is>
          <t>2026-09-30</t>
        </is>
      </c>
      <c r="B281" s="77" t="inlineStr">
        <is>
          <t>Pokemon Stats</t>
        </is>
      </c>
      <c r="C281" s="77" t="inlineStr">
        <is>
          <t>Cryogonal baseHP</t>
        </is>
      </c>
      <c r="D281" s="77" t="n">
        <v>80</v>
      </c>
      <c r="E281" s="77" t="n">
        <v>90</v>
      </c>
      <c r="F281" s="77" t="inlineStr">
        <is>
          <t>Differs from upstream baseline</t>
        </is>
      </c>
      <c r="G281" s="7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77" t="inlineStr">
        <is>
          <t>2026-09-30</t>
        </is>
      </c>
      <c r="B283" s="77" t="inlineStr">
        <is>
          <t>Pokemon Stats</t>
        </is>
      </c>
      <c r="C283" s="77" t="inlineStr">
        <is>
          <t>Cryogonal baseDefense</t>
        </is>
      </c>
      <c r="D283" s="77" t="n">
        <v>50</v>
      </c>
      <c r="E283" s="77" t="n">
        <v>60</v>
      </c>
      <c r="F283" s="77" t="inlineStr">
        <is>
          <t>Differs from upstream baseline</t>
        </is>
      </c>
      <c r="G283" s="7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77" t="inlineStr">
        <is>
          <t>2026-09-30</t>
        </is>
      </c>
      <c r="B285" s="77" t="inlineStr">
        <is>
          <t>Pokemon Stats</t>
        </is>
      </c>
      <c r="C285" s="77" t="inlineStr">
        <is>
          <t>Cryogonal baseSpeed</t>
        </is>
      </c>
      <c r="D285" s="77" t="n">
        <v>105</v>
      </c>
      <c r="E285" s="77" t="n">
        <v>114</v>
      </c>
      <c r="F285" s="77" t="inlineStr">
        <is>
          <t>Differs from upstream baseline</t>
        </is>
      </c>
      <c r="G285" s="7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77" t="inlineStr">
        <is>
          <t>2026-09-30</t>
        </is>
      </c>
      <c r="B287" s="77" t="inlineStr">
        <is>
          <t>Abilities</t>
        </is>
      </c>
      <c r="C287" s="77" t="inlineStr">
        <is>
          <t>Cubone abilities</t>
        </is>
      </c>
      <c r="D287" s="77" t="inlineStr">
        <is>
          <t>Rock Head / Lightning Rod / Battle Armor</t>
        </is>
      </c>
      <c r="E287" s="77" t="inlineStr">
        <is>
          <t>Lightning Rod / Rock Head / Battle Armor</t>
        </is>
      </c>
      <c r="F287" s="77" t="inlineStr">
        <is>
          <t>Differs from upstream baseline</t>
        </is>
      </c>
      <c r="G287" s="7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77" t="inlineStr">
        <is>
          <t>2026-09-30</t>
        </is>
      </c>
      <c r="B289" s="77" t="inlineStr">
        <is>
          <t>Pokemon Stats</t>
        </is>
      </c>
      <c r="C289" s="77" t="inlineStr">
        <is>
          <t>Dedenne baseAttack</t>
        </is>
      </c>
      <c r="D289" s="77" t="n">
        <v>58</v>
      </c>
      <c r="E289" s="77" t="n">
        <v>68</v>
      </c>
      <c r="F289" s="77" t="inlineStr">
        <is>
          <t>Differs from upstream baseline</t>
        </is>
      </c>
      <c r="G289" s="7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77" t="inlineStr">
        <is>
          <t>2026-09-30</t>
        </is>
      </c>
      <c r="B291" s="77" t="inlineStr">
        <is>
          <t>Pokemon Stats</t>
        </is>
      </c>
      <c r="C291" s="77" t="inlineStr">
        <is>
          <t>Dedenne baseSpAttack</t>
        </is>
      </c>
      <c r="D291" s="77" t="n">
        <v>81</v>
      </c>
      <c r="E291" s="77" t="n">
        <v>91</v>
      </c>
      <c r="F291" s="77" t="inlineStr">
        <is>
          <t>Differs from upstream baseline</t>
        </is>
      </c>
      <c r="G291" s="7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77" t="inlineStr">
        <is>
          <t>2026-09-30</t>
        </is>
      </c>
      <c r="B293" s="77" t="inlineStr">
        <is>
          <t>Abilities</t>
        </is>
      </c>
      <c r="C293" s="77" t="inlineStr">
        <is>
          <t>Dedenne abilities</t>
        </is>
      </c>
      <c r="D293" s="77" t="inlineStr">
        <is>
          <t>Cheek Pouch / Pickup / Plus</t>
        </is>
      </c>
      <c r="E293" s="77" t="inlineStr">
        <is>
          <t>Cheek Pouch / Pickup / Pixilate</t>
        </is>
      </c>
      <c r="F293" s="77" t="inlineStr">
        <is>
          <t>Differs from upstream baseline</t>
        </is>
      </c>
      <c r="G293" s="7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77" t="inlineStr">
        <is>
          <t>2026-09-30</t>
        </is>
      </c>
      <c r="B295" s="77" t="inlineStr">
        <is>
          <t>Pokemon Stats</t>
        </is>
      </c>
      <c r="C295" s="77" t="inlineStr">
        <is>
          <t>Delcatty baseAttack</t>
        </is>
      </c>
      <c r="D295" s="77" t="n">
        <v>65</v>
      </c>
      <c r="E295" s="77" t="n">
        <v>80</v>
      </c>
      <c r="F295" s="77" t="inlineStr">
        <is>
          <t>Differs from upstream baseline</t>
        </is>
      </c>
      <c r="G295" s="7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77" t="inlineStr">
        <is>
          <t>2026-09-30</t>
        </is>
      </c>
      <c r="B297" s="77" t="inlineStr">
        <is>
          <t>Pokemon Stats</t>
        </is>
      </c>
      <c r="C297" s="77" t="inlineStr">
        <is>
          <t>Delcatty baseSpAttack</t>
        </is>
      </c>
      <c r="D297" s="77" t="n">
        <v>55</v>
      </c>
      <c r="E297" s="77" t="n">
        <v>80</v>
      </c>
      <c r="F297" s="77" t="inlineStr">
        <is>
          <t>Differs from upstream baseline</t>
        </is>
      </c>
      <c r="G297" s="7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77" t="inlineStr">
        <is>
          <t>2026-09-30</t>
        </is>
      </c>
      <c r="B299" s="77" t="inlineStr">
        <is>
          <t>Pokemon Stats</t>
        </is>
      </c>
      <c r="C299" s="77" t="inlineStr">
        <is>
          <t>Delcatty baseSpeed</t>
        </is>
      </c>
      <c r="D299" s="77" t="n">
        <v>90</v>
      </c>
      <c r="E299" s="77" t="n">
        <v>112</v>
      </c>
      <c r="F299" s="77" t="inlineStr">
        <is>
          <t>Differs from upstream baseline</t>
        </is>
      </c>
      <c r="G299" s="7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77" t="inlineStr">
        <is>
          <t>2026-09-30</t>
        </is>
      </c>
      <c r="B301" s="77" t="inlineStr">
        <is>
          <t>Pokemon Stats</t>
        </is>
      </c>
      <c r="C301" s="77" t="inlineStr">
        <is>
          <t>Delibird baseAttack</t>
        </is>
      </c>
      <c r="D301" s="77" t="n">
        <v>55</v>
      </c>
      <c r="E301" s="77" t="n">
        <v>85</v>
      </c>
      <c r="F301" s="77" t="inlineStr">
        <is>
          <t>Differs from upstream baseline</t>
        </is>
      </c>
      <c r="G301" s="7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77" t="inlineStr">
        <is>
          <t>2026-09-30</t>
        </is>
      </c>
      <c r="B303" s="77" t="inlineStr">
        <is>
          <t>Pokemon Stats</t>
        </is>
      </c>
      <c r="C303" s="77" t="inlineStr">
        <is>
          <t>Delibird baseSpeed</t>
        </is>
      </c>
      <c r="D303" s="77" t="n">
        <v>75</v>
      </c>
      <c r="E303" s="77" t="n">
        <v>85</v>
      </c>
      <c r="F303" s="77" t="inlineStr">
        <is>
          <t>Differs from upstream baseline</t>
        </is>
      </c>
      <c r="G303" s="7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77" t="inlineStr">
        <is>
          <t>2026-09-30</t>
        </is>
      </c>
      <c r="B305" s="77" t="inlineStr">
        <is>
          <t>Pokemon Stats</t>
        </is>
      </c>
      <c r="C305" s="77" t="inlineStr">
        <is>
          <t>Delphox baseAttack</t>
        </is>
      </c>
      <c r="D305" s="77" t="n">
        <v>69</v>
      </c>
      <c r="E305" s="77" t="n">
        <v>30</v>
      </c>
      <c r="F305" s="77" t="inlineStr">
        <is>
          <t>Differs from upstream baseline</t>
        </is>
      </c>
      <c r="G305" s="7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77" t="inlineStr">
        <is>
          <t>2026-09-30</t>
        </is>
      </c>
      <c r="B307" s="77" t="inlineStr">
        <is>
          <t>Pokemon Stats</t>
        </is>
      </c>
      <c r="C307" s="77" t="inlineStr">
        <is>
          <t>Delphox baseSpAttack</t>
        </is>
      </c>
      <c r="D307" s="77" t="n">
        <v>114</v>
      </c>
      <c r="E307" s="77" t="n">
        <v>135</v>
      </c>
      <c r="F307" s="77" t="inlineStr">
        <is>
          <t>Differs from upstream baseline</t>
        </is>
      </c>
      <c r="G307" s="7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77" t="inlineStr">
        <is>
          <t>2026-09-30</t>
        </is>
      </c>
      <c r="B309" s="77" t="inlineStr">
        <is>
          <t>Abilities</t>
        </is>
      </c>
      <c r="C309" s="77" t="inlineStr">
        <is>
          <t>Delphox abilities</t>
        </is>
      </c>
      <c r="D309" s="77" t="inlineStr">
        <is>
          <t>Blaze / Magician</t>
        </is>
      </c>
      <c r="E309" s="77" t="inlineStr">
        <is>
          <t>Blaze / Magician / Magic Guard</t>
        </is>
      </c>
      <c r="F309" s="77" t="inlineStr">
        <is>
          <t>Differs from upstream baseline</t>
        </is>
      </c>
      <c r="G309" s="7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77" t="inlineStr">
        <is>
          <t>2026-09-30</t>
        </is>
      </c>
      <c r="B311" s="77" t="inlineStr">
        <is>
          <t>Pokemon Stats</t>
        </is>
      </c>
      <c r="C311" s="77" t="inlineStr">
        <is>
          <t>Deoxys baseAttack</t>
        </is>
      </c>
      <c r="D311" s="77" t="n">
        <v>180</v>
      </c>
      <c r="E311" s="77" t="n">
        <v>200</v>
      </c>
      <c r="F311" s="77" t="inlineStr">
        <is>
          <t>Differs from upstream baseline</t>
        </is>
      </c>
      <c r="G311" s="7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77" t="inlineStr">
        <is>
          <t>2026-09-30</t>
        </is>
      </c>
      <c r="B313" s="77" t="inlineStr">
        <is>
          <t>Abilities</t>
        </is>
      </c>
      <c r="C313" s="77" t="inlineStr">
        <is>
          <t>Deoxys abilities</t>
        </is>
      </c>
      <c r="D313" s="77" t="inlineStr">
        <is>
          <t>Pressure</t>
        </is>
      </c>
      <c r="E313" s="77" t="inlineStr">
        <is>
          <t>Magic Guard</t>
        </is>
      </c>
      <c r="F313" s="77" t="inlineStr">
        <is>
          <t>Differs from upstream baseline</t>
        </is>
      </c>
      <c r="G313" s="7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77" t="inlineStr">
        <is>
          <t>2026-09-30</t>
        </is>
      </c>
      <c r="B315" s="77" t="inlineStr">
        <is>
          <t>Pokemon Stats</t>
        </is>
      </c>
      <c r="C315" s="77" t="inlineStr">
        <is>
          <t>Deoxys baseDefense</t>
        </is>
      </c>
      <c r="D315" s="77" t="n">
        <v>160</v>
      </c>
      <c r="E315" s="77" t="n">
        <v>150</v>
      </c>
      <c r="F315" s="77" t="inlineStr">
        <is>
          <t>Differs from upstream baseline</t>
        </is>
      </c>
      <c r="G315" s="7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77" t="inlineStr">
        <is>
          <t>2026-09-30</t>
        </is>
      </c>
      <c r="B317" s="77" t="inlineStr">
        <is>
          <t>Pokemon Stats</t>
        </is>
      </c>
      <c r="C317" s="77" t="inlineStr">
        <is>
          <t>Deoxys baseSpDefense</t>
        </is>
      </c>
      <c r="D317" s="77" t="n">
        <v>160</v>
      </c>
      <c r="E317" s="77" t="n">
        <v>150</v>
      </c>
      <c r="F317" s="77" t="inlineStr">
        <is>
          <t>Differs from upstream baseline</t>
        </is>
      </c>
      <c r="G317" s="7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77" t="inlineStr">
        <is>
          <t>2026-09-30</t>
        </is>
      </c>
      <c r="B319" s="77" t="inlineStr">
        <is>
          <t>Pokemon Stats</t>
        </is>
      </c>
      <c r="C319" s="77" t="inlineStr">
        <is>
          <t>Deoxys baseSpDefense</t>
        </is>
      </c>
      <c r="D319" s="77" t="n">
        <v>50</v>
      </c>
      <c r="E319" s="77" t="n">
        <v>70</v>
      </c>
      <c r="F319" s="77" t="inlineStr">
        <is>
          <t>Differs from upstream baseline</t>
        </is>
      </c>
      <c r="G319" s="7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77" t="inlineStr">
        <is>
          <t>2026-09-30</t>
        </is>
      </c>
      <c r="B321" s="77" t="inlineStr">
        <is>
          <t>Pokemon Stats</t>
        </is>
      </c>
      <c r="C321" s="77" t="inlineStr">
        <is>
          <t>Deoxys baseDefense</t>
        </is>
      </c>
      <c r="D321" s="77" t="n">
        <v>90</v>
      </c>
      <c r="E321" s="77" t="n">
        <v>100</v>
      </c>
      <c r="F321" s="77" t="inlineStr">
        <is>
          <t>Differs from upstream baseline</t>
        </is>
      </c>
      <c r="G321" s="7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77" t="inlineStr">
        <is>
          <t>2026-09-30</t>
        </is>
      </c>
      <c r="B323" s="77" t="inlineStr">
        <is>
          <t>Pokemon Stats</t>
        </is>
      </c>
      <c r="C323" s="77" t="inlineStr">
        <is>
          <t>Deoxys baseSpDefense</t>
        </is>
      </c>
      <c r="D323" s="77" t="n">
        <v>90</v>
      </c>
      <c r="E323" s="77" t="n">
        <v>100</v>
      </c>
      <c r="F323" s="77" t="inlineStr">
        <is>
          <t>Differs from upstream baseline</t>
        </is>
      </c>
      <c r="G323" s="7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77" t="inlineStr">
        <is>
          <t>2026-09-30</t>
        </is>
      </c>
      <c r="B325" s="77" t="inlineStr">
        <is>
          <t>Abilities</t>
        </is>
      </c>
      <c r="C325" s="77" t="inlineStr">
        <is>
          <t>Dewgong abilities</t>
        </is>
      </c>
      <c r="D325" s="77" t="inlineStr">
        <is>
          <t>Thick Fat / Hydration / Ice Body</t>
        </is>
      </c>
      <c r="E325" s="77" t="inlineStr">
        <is>
          <t>Swift Swim / Ice Body / Ice Body</t>
        </is>
      </c>
      <c r="F325" s="77" t="inlineStr">
        <is>
          <t>Differs from upstream baseline</t>
        </is>
      </c>
      <c r="G325" s="7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77" t="inlineStr">
        <is>
          <t>2026-09-30</t>
        </is>
      </c>
      <c r="B327" s="77" t="inlineStr">
        <is>
          <t>Pokemon Stats</t>
        </is>
      </c>
      <c r="C327" s="77" t="inlineStr">
        <is>
          <t>Diggersby baseAttack</t>
        </is>
      </c>
      <c r="D327" s="77" t="n">
        <v>56</v>
      </c>
      <c r="E327" s="77" t="n">
        <v>89</v>
      </c>
      <c r="F327" s="77" t="inlineStr">
        <is>
          <t>Differs from upstream baseline</t>
        </is>
      </c>
      <c r="G327" s="7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77" t="inlineStr">
        <is>
          <t>2026-09-30</t>
        </is>
      </c>
      <c r="B329" s="77" t="inlineStr">
        <is>
          <t>Pokemon Stats</t>
        </is>
      </c>
      <c r="C329" s="77" t="inlineStr">
        <is>
          <t>Diggersby baseSpDefense</t>
        </is>
      </c>
      <c r="D329" s="77" t="n">
        <v>77</v>
      </c>
      <c r="E329" s="77" t="n">
        <v>90</v>
      </c>
      <c r="F329" s="77" t="inlineStr">
        <is>
          <t>Differs from upstream baseline</t>
        </is>
      </c>
      <c r="G329" s="7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77" t="inlineStr">
        <is>
          <t>2026-09-30</t>
        </is>
      </c>
      <c r="B331" s="77" t="inlineStr">
        <is>
          <t>Pokemon Stats</t>
        </is>
      </c>
      <c r="C331" s="77" t="inlineStr">
        <is>
          <t>Diglett baseHP</t>
        </is>
      </c>
      <c r="D331" s="77" t="n">
        <v>10</v>
      </c>
      <c r="E331" s="77" t="n">
        <v>34</v>
      </c>
      <c r="F331" s="77" t="inlineStr">
        <is>
          <t>Differs from upstream baseline</t>
        </is>
      </c>
      <c r="G331" s="7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77" t="inlineStr">
        <is>
          <t>2026-09-30</t>
        </is>
      </c>
      <c r="B333" s="77" t="inlineStr">
        <is>
          <t>Pokemon Stats</t>
        </is>
      </c>
      <c r="C333" s="77" t="inlineStr">
        <is>
          <t>Diglett baseSpAttack</t>
        </is>
      </c>
      <c r="D333" s="77" t="n">
        <v>35</v>
      </c>
      <c r="E333" s="77" t="n">
        <v>36</v>
      </c>
      <c r="F333" s="77" t="inlineStr">
        <is>
          <t>Differs from upstream baseline</t>
        </is>
      </c>
      <c r="G333" s="7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77" t="inlineStr">
        <is>
          <t>2026-09-30</t>
        </is>
      </c>
      <c r="B335" s="77" t="inlineStr">
        <is>
          <t>Pokemon Stats</t>
        </is>
      </c>
      <c r="C335" s="77" t="inlineStr">
        <is>
          <t>Ditto baseHP</t>
        </is>
      </c>
      <c r="D335" s="77" t="n">
        <v>48</v>
      </c>
      <c r="E335" s="77" t="n">
        <v>100</v>
      </c>
      <c r="F335" s="77" t="inlineStr">
        <is>
          <t>Differs from upstream baseline</t>
        </is>
      </c>
      <c r="G335" s="7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77" t="inlineStr">
        <is>
          <t>2026-09-30</t>
        </is>
      </c>
      <c r="B337" s="77" t="inlineStr">
        <is>
          <t>Pokemon Stats</t>
        </is>
      </c>
      <c r="C337" s="77" t="inlineStr">
        <is>
          <t>Ditto baseDefense</t>
        </is>
      </c>
      <c r="D337" s="77" t="n">
        <v>48</v>
      </c>
      <c r="E337" s="77" t="n">
        <v>100</v>
      </c>
      <c r="F337" s="77" t="inlineStr">
        <is>
          <t>Differs from upstream baseline</t>
        </is>
      </c>
      <c r="G337" s="7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77" t="inlineStr">
        <is>
          <t>2026-09-30</t>
        </is>
      </c>
      <c r="B339" s="77" t="inlineStr">
        <is>
          <t>Pokemon Stats</t>
        </is>
      </c>
      <c r="C339" s="77" t="inlineStr">
        <is>
          <t>Ditto baseSpDefense</t>
        </is>
      </c>
      <c r="D339" s="77" t="n">
        <v>48</v>
      </c>
      <c r="E339" s="77" t="n">
        <v>100</v>
      </c>
      <c r="F339" s="77" t="inlineStr">
        <is>
          <t>Differs from upstream baseline</t>
        </is>
      </c>
      <c r="G339" s="7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77" t="inlineStr">
        <is>
          <t>2026-09-30</t>
        </is>
      </c>
      <c r="B341" s="77" t="inlineStr">
        <is>
          <t>Abilities</t>
        </is>
      </c>
      <c r="C341" s="77" t="inlineStr">
        <is>
          <t>Ditto abilities</t>
        </is>
      </c>
      <c r="D341" s="77" t="inlineStr">
        <is>
          <t>Limber / Imposter</t>
        </is>
      </c>
      <c r="E341" s="77" t="inlineStr">
        <is>
          <t>Shadow Tag / Imposter</t>
        </is>
      </c>
      <c r="F341" s="77" t="inlineStr">
        <is>
          <t>Differs from upstream baseline</t>
        </is>
      </c>
      <c r="G341" s="7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77" t="inlineStr">
        <is>
          <t>2026-09-30</t>
        </is>
      </c>
      <c r="B343" s="77" t="inlineStr">
        <is>
          <t>Pokemon Stats</t>
        </is>
      </c>
      <c r="C343" s="77" t="inlineStr">
        <is>
          <t>Dodrio baseAttack</t>
        </is>
      </c>
      <c r="D343" s="77" t="n">
        <v>110</v>
      </c>
      <c r="E343" s="77" t="n">
        <v>120</v>
      </c>
      <c r="F343" s="77" t="inlineStr">
        <is>
          <t>Differs from upstream baseline</t>
        </is>
      </c>
      <c r="G343" s="7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77" t="inlineStr">
        <is>
          <t>2026-09-30</t>
        </is>
      </c>
      <c r="B345" s="77" t="inlineStr">
        <is>
          <t>Abilities</t>
        </is>
      </c>
      <c r="C345" s="77" t="inlineStr">
        <is>
          <t>Doduo abilities</t>
        </is>
      </c>
      <c r="D345" s="77" t="inlineStr">
        <is>
          <t>Run Away / Early Bird / Tangled Feet</t>
        </is>
      </c>
      <c r="E345" s="77" t="inlineStr">
        <is>
          <t>Tangled Feet / Tangled Feet / Tangled Feet</t>
        </is>
      </c>
      <c r="F345" s="77" t="inlineStr">
        <is>
          <t>Differs from upstream baseline</t>
        </is>
      </c>
      <c r="G345" s="7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77" t="inlineStr">
        <is>
          <t>2026-09-30</t>
        </is>
      </c>
      <c r="B347" s="77" t="inlineStr">
        <is>
          <t>Pokemon Stats</t>
        </is>
      </c>
      <c r="C347" s="77" t="inlineStr">
        <is>
          <t>Donphan baseDefense</t>
        </is>
      </c>
      <c r="D347" s="77" t="n">
        <v>120</v>
      </c>
      <c r="E347" s="77" t="n">
        <v>130</v>
      </c>
      <c r="F347" s="77" t="inlineStr">
        <is>
          <t>Differs from upstream baseline</t>
        </is>
      </c>
      <c r="G347" s="7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77" t="inlineStr">
        <is>
          <t>2026-09-30</t>
        </is>
      </c>
      <c r="B349" s="77" t="inlineStr">
        <is>
          <t>Abilities</t>
        </is>
      </c>
      <c r="C349" s="77" t="inlineStr">
        <is>
          <t>Donphan abilities</t>
        </is>
      </c>
      <c r="D349" s="77" t="inlineStr">
        <is>
          <t>Sturdy / Sand Veil</t>
        </is>
      </c>
      <c r="E349" s="77" t="inlineStr">
        <is>
          <t>Battle Armor / Sand Veil</t>
        </is>
      </c>
      <c r="F349" s="77" t="inlineStr">
        <is>
          <t>Differs from upstream baseline</t>
        </is>
      </c>
      <c r="G349" s="7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77" t="inlineStr">
        <is>
          <t>2026-09-30</t>
        </is>
      </c>
      <c r="B351" s="77" t="inlineStr">
        <is>
          <t>Pokemon Stats</t>
        </is>
      </c>
      <c r="C351" s="77" t="inlineStr">
        <is>
          <t>Doublade baseSpAttack</t>
        </is>
      </c>
      <c r="D351" s="77" t="n">
        <v>45</v>
      </c>
      <c r="E351" s="77" t="n">
        <v>30</v>
      </c>
      <c r="F351" s="77" t="inlineStr">
        <is>
          <t>Differs from upstream baseline</t>
        </is>
      </c>
      <c r="G351" s="7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77" t="inlineStr">
        <is>
          <t>2026-09-30</t>
        </is>
      </c>
      <c r="B353" s="77" t="inlineStr">
        <is>
          <t>Pokemon Stats</t>
        </is>
      </c>
      <c r="C353" s="77" t="inlineStr">
        <is>
          <t>Dragalge baseSpAttack</t>
        </is>
      </c>
      <c r="D353" s="77" t="n">
        <v>97</v>
      </c>
      <c r="E353" s="77" t="n">
        <v>107</v>
      </c>
      <c r="F353" s="77" t="inlineStr">
        <is>
          <t>Differs from upstream baseline</t>
        </is>
      </c>
      <c r="G353" s="7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77" t="inlineStr">
        <is>
          <t>2026-09-30</t>
        </is>
      </c>
      <c r="B355" s="77" t="inlineStr">
        <is>
          <t>Pokemon Stats</t>
        </is>
      </c>
      <c r="C355" s="77" t="inlineStr">
        <is>
          <t>Dragonite baseSpeed</t>
        </is>
      </c>
      <c r="D355" s="77" t="n">
        <v>80</v>
      </c>
      <c r="E355" s="77" t="n">
        <v>85</v>
      </c>
      <c r="F355" s="77" t="inlineStr">
        <is>
          <t>Differs from upstream baseline</t>
        </is>
      </c>
      <c r="G355" s="7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77" t="inlineStr">
        <is>
          <t>2026-09-30</t>
        </is>
      </c>
      <c r="B357" s="77" t="inlineStr">
        <is>
          <t>Abilities</t>
        </is>
      </c>
      <c r="C357" s="77" t="inlineStr">
        <is>
          <t>Drapion abilities</t>
        </is>
      </c>
      <c r="D357" s="77" t="inlineStr">
        <is>
          <t>Battle Armor / Sniper / Keen Eye</t>
        </is>
      </c>
      <c r="E357" s="77" t="inlineStr">
        <is>
          <t>Battle Armor / Hyper Cutter / Keen Eye</t>
        </is>
      </c>
      <c r="F357" s="77" t="inlineStr">
        <is>
          <t>Differs from upstream baseline</t>
        </is>
      </c>
      <c r="G357" s="7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77" t="inlineStr">
        <is>
          <t>2026-09-30</t>
        </is>
      </c>
      <c r="B359" s="77" t="inlineStr">
        <is>
          <t>Abilities</t>
        </is>
      </c>
      <c r="C359" s="77" t="inlineStr">
        <is>
          <t>Drifblim abilities</t>
        </is>
      </c>
      <c r="D359" s="77" t="inlineStr">
        <is>
          <t>Aftermath / Unburden / Flare Boost</t>
        </is>
      </c>
      <c r="E359" s="77" t="inlineStr">
        <is>
          <t>Unburden / Unburden / Flare Boost</t>
        </is>
      </c>
      <c r="F359" s="77" t="inlineStr">
        <is>
          <t>Differs from upstream baseline</t>
        </is>
      </c>
      <c r="G359" s="7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77" t="inlineStr">
        <is>
          <t>2026-09-30</t>
        </is>
      </c>
      <c r="B361" s="77" t="inlineStr">
        <is>
          <t>Abilities</t>
        </is>
      </c>
      <c r="C361" s="77" t="inlineStr">
        <is>
          <t>Drowzee abilities</t>
        </is>
      </c>
      <c r="D361" s="77" t="inlineStr">
        <is>
          <t>Insomnia / Forewarn / Inner Focus</t>
        </is>
      </c>
      <c r="E361" s="77" t="inlineStr">
        <is>
          <t>Bad Dreams / Bad Dreams / Inner Focus</t>
        </is>
      </c>
      <c r="F361" s="77" t="inlineStr">
        <is>
          <t>Differs from upstream baseline</t>
        </is>
      </c>
      <c r="G361" s="7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77" t="inlineStr">
        <is>
          <t>2026-09-30</t>
        </is>
      </c>
      <c r="B363" s="77" t="inlineStr">
        <is>
          <t>Pokemon Stats</t>
        </is>
      </c>
      <c r="C363" s="77" t="inlineStr">
        <is>
          <t>Druddigon baseAttack</t>
        </is>
      </c>
      <c r="D363" s="77" t="n">
        <v>120</v>
      </c>
      <c r="E363" s="77" t="n">
        <v>137</v>
      </c>
      <c r="F363" s="77" t="inlineStr">
        <is>
          <t>Differs from upstream baseline</t>
        </is>
      </c>
      <c r="G363" s="7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77" t="inlineStr">
        <is>
          <t>2026-09-30</t>
        </is>
      </c>
      <c r="B365" s="77" t="inlineStr">
        <is>
          <t>Pokemon Stats</t>
        </is>
      </c>
      <c r="C365" s="77" t="inlineStr">
        <is>
          <t>Druddigon baseSpDefense</t>
        </is>
      </c>
      <c r="D365" s="77" t="n">
        <v>90</v>
      </c>
      <c r="E365" s="77" t="n">
        <v>100</v>
      </c>
      <c r="F365" s="77" t="inlineStr">
        <is>
          <t>Differs from upstream baseline</t>
        </is>
      </c>
      <c r="G365" s="7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77" t="inlineStr">
        <is>
          <t>2026-09-30</t>
        </is>
      </c>
      <c r="B367" s="77" t="inlineStr">
        <is>
          <t>Abilities</t>
        </is>
      </c>
      <c r="C367" s="77" t="inlineStr">
        <is>
          <t>Dugtrio abilities</t>
        </is>
      </c>
      <c r="D367" s="77" t="inlineStr">
        <is>
          <t>Sand Veil / Arena Trap / Sand Force</t>
        </is>
      </c>
      <c r="E367" s="77" t="inlineStr">
        <is>
          <t>Arena Trap / Arena Trap / Sand Force</t>
        </is>
      </c>
      <c r="F367" s="77" t="inlineStr">
        <is>
          <t>Differs from upstream baseline</t>
        </is>
      </c>
      <c r="G367" s="7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77" t="inlineStr">
        <is>
          <t>2026-09-30</t>
        </is>
      </c>
      <c r="B369" s="77" t="inlineStr">
        <is>
          <t>Pokemon Stats</t>
        </is>
      </c>
      <c r="C369" s="77" t="inlineStr">
        <is>
          <t>Dugtrio baseAttack</t>
        </is>
      </c>
      <c r="D369" s="77" t="n">
        <v>100</v>
      </c>
      <c r="E369" s="77" t="n">
        <v>114</v>
      </c>
      <c r="F369" s="77" t="inlineStr">
        <is>
          <t>Differs from upstream baseline</t>
        </is>
      </c>
      <c r="G369" s="7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77" t="inlineStr">
        <is>
          <t>2026-09-30</t>
        </is>
      </c>
      <c r="B371" s="77" t="inlineStr">
        <is>
          <t>Pokemon Stats</t>
        </is>
      </c>
      <c r="C371" s="77" t="inlineStr">
        <is>
          <t>Dugtrio baseSpAttack</t>
        </is>
      </c>
      <c r="D371" s="77" t="n">
        <v>50</v>
      </c>
      <c r="E371" s="77" t="n">
        <v>30</v>
      </c>
      <c r="F371" s="77" t="inlineStr">
        <is>
          <t>Differs from upstream baseline</t>
        </is>
      </c>
      <c r="G371" s="7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77" t="inlineStr">
        <is>
          <t>2026-09-30</t>
        </is>
      </c>
      <c r="B373" s="77" t="inlineStr">
        <is>
          <t>Pokemon Stats</t>
        </is>
      </c>
      <c r="C373" s="77" t="inlineStr">
        <is>
          <t>Dugtrio baseSpeed</t>
        </is>
      </c>
      <c r="D373" s="77" t="n">
        <v>110</v>
      </c>
      <c r="E373" s="77" t="n">
        <v>121</v>
      </c>
      <c r="F373" s="77" t="inlineStr">
        <is>
          <t>Differs from upstream baseline</t>
        </is>
      </c>
      <c r="G373" s="7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77" t="inlineStr">
        <is>
          <t>2026-09-30</t>
        </is>
      </c>
      <c r="B375" s="77" t="inlineStr">
        <is>
          <t>Pokemon Stats</t>
        </is>
      </c>
      <c r="C375" s="77" t="inlineStr">
        <is>
          <t>Dunsparce baseDefense</t>
        </is>
      </c>
      <c r="D375" s="77" t="n">
        <v>70</v>
      </c>
      <c r="E375" s="77" t="n">
        <v>80</v>
      </c>
      <c r="F375" s="77" t="inlineStr">
        <is>
          <t>Differs from upstream baseline</t>
        </is>
      </c>
      <c r="G375" s="7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77" t="inlineStr">
        <is>
          <t>2026-09-30</t>
        </is>
      </c>
      <c r="B377" s="77" t="inlineStr">
        <is>
          <t>Pokemon Stats</t>
        </is>
      </c>
      <c r="C377" s="77" t="inlineStr">
        <is>
          <t>Dunsparce baseSpDefense</t>
        </is>
      </c>
      <c r="D377" s="77" t="n">
        <v>65</v>
      </c>
      <c r="E377" s="77" t="n">
        <v>80</v>
      </c>
      <c r="F377" s="77" t="inlineStr">
        <is>
          <t>Differs from upstream baseline</t>
        </is>
      </c>
      <c r="G377" s="7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77" t="inlineStr">
        <is>
          <t>2026-09-30</t>
        </is>
      </c>
      <c r="B379" s="77" t="inlineStr">
        <is>
          <t>Abilities</t>
        </is>
      </c>
      <c r="C379" s="77" t="inlineStr">
        <is>
          <t>Dunsparce abilities</t>
        </is>
      </c>
      <c r="D379" s="77" t="inlineStr">
        <is>
          <t>Serene Grace / Run Away / Rattled</t>
        </is>
      </c>
      <c r="E379" s="77" t="inlineStr">
        <is>
          <t>Serene Grace / Serene Grace / Rattled</t>
        </is>
      </c>
      <c r="F379" s="77" t="inlineStr">
        <is>
          <t>Differs from upstream baseline</t>
        </is>
      </c>
      <c r="G379" s="7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77" t="inlineStr">
        <is>
          <t>2026-09-30</t>
        </is>
      </c>
      <c r="B381" s="77" t="inlineStr">
        <is>
          <t>Pokemon Stats</t>
        </is>
      </c>
      <c r="C381" s="77" t="inlineStr">
        <is>
          <t>Duosion baseDefense</t>
        </is>
      </c>
      <c r="D381" s="77" t="n">
        <v>50</v>
      </c>
      <c r="E381" s="77" t="n">
        <v>52</v>
      </c>
      <c r="F381" s="77" t="inlineStr">
        <is>
          <t>Differs from upstream baseline</t>
        </is>
      </c>
      <c r="G381" s="7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77" t="inlineStr">
        <is>
          <t>2026-09-30</t>
        </is>
      </c>
      <c r="B383" s="77" t="inlineStr">
        <is>
          <t>Pokemon Stats</t>
        </is>
      </c>
      <c r="C383" s="77" t="inlineStr">
        <is>
          <t>Duosion baseSpDefense</t>
        </is>
      </c>
      <c r="D383" s="77" t="n">
        <v>60</v>
      </c>
      <c r="E383" s="77" t="n">
        <v>61</v>
      </c>
      <c r="F383" s="77" t="inlineStr">
        <is>
          <t>Differs from upstream baseline</t>
        </is>
      </c>
      <c r="G383" s="7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77" t="inlineStr">
        <is>
          <t>2026-09-30</t>
        </is>
      </c>
      <c r="B385" s="77" t="inlineStr">
        <is>
          <t>Pokemon Stats</t>
        </is>
      </c>
      <c r="C385" s="77" t="inlineStr">
        <is>
          <t>Durant baseHP</t>
        </is>
      </c>
      <c r="D385" s="77" t="n">
        <v>58</v>
      </c>
      <c r="E385" s="77" t="n">
        <v>60</v>
      </c>
      <c r="F385" s="77" t="inlineStr">
        <is>
          <t>Differs from upstream baseline</t>
        </is>
      </c>
      <c r="G385" s="7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77" t="inlineStr">
        <is>
          <t>2026-09-30</t>
        </is>
      </c>
      <c r="B387" s="77" t="inlineStr">
        <is>
          <t>Pokemon Stats</t>
        </is>
      </c>
      <c r="C387" s="77" t="inlineStr">
        <is>
          <t>Durant baseSpAttack</t>
        </is>
      </c>
      <c r="D387" s="77" t="n">
        <v>48</v>
      </c>
      <c r="E387" s="77" t="n">
        <v>30</v>
      </c>
      <c r="F387" s="77" t="inlineStr">
        <is>
          <t>Differs from upstream baseline</t>
        </is>
      </c>
      <c r="G387" s="7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77" t="inlineStr">
        <is>
          <t>2026-09-30</t>
        </is>
      </c>
      <c r="B389" s="77" t="inlineStr">
        <is>
          <t>Pokemon Stats</t>
        </is>
      </c>
      <c r="C389" s="77" t="inlineStr">
        <is>
          <t>Durant baseSpeed</t>
        </is>
      </c>
      <c r="D389" s="77" t="n">
        <v>109</v>
      </c>
      <c r="E389" s="77" t="n">
        <v>118</v>
      </c>
      <c r="F389" s="77" t="inlineStr">
        <is>
          <t>Differs from upstream baseline</t>
        </is>
      </c>
      <c r="G389" s="7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77" t="inlineStr">
        <is>
          <t>2026-09-30</t>
        </is>
      </c>
      <c r="B391" s="77" t="inlineStr">
        <is>
          <t>Pokemon Stats</t>
        </is>
      </c>
      <c r="C391" s="77" t="inlineStr">
        <is>
          <t>Dusclops baseAttack</t>
        </is>
      </c>
      <c r="D391" s="77" t="n">
        <v>70</v>
      </c>
      <c r="E391" s="77" t="n">
        <v>90</v>
      </c>
      <c r="F391" s="77" t="inlineStr">
        <is>
          <t>Differs from upstream baseline</t>
        </is>
      </c>
      <c r="G391" s="7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77" t="inlineStr">
        <is>
          <t>2026-09-30</t>
        </is>
      </c>
      <c r="B393" s="77" t="inlineStr">
        <is>
          <t>Pokemon Stats</t>
        </is>
      </c>
      <c r="C393" s="77" t="inlineStr">
        <is>
          <t>Dusknoir baseHP</t>
        </is>
      </c>
      <c r="D393" s="77" t="n">
        <v>45</v>
      </c>
      <c r="E393" s="77" t="n">
        <v>105</v>
      </c>
      <c r="F393" s="77" t="inlineStr">
        <is>
          <t>Differs from upstream baseline</t>
        </is>
      </c>
      <c r="G393" s="7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77" t="inlineStr">
        <is>
          <t>2026-09-30</t>
        </is>
      </c>
      <c r="B395" s="77" t="inlineStr">
        <is>
          <t>Abilities</t>
        </is>
      </c>
      <c r="C395" s="77" t="inlineStr">
        <is>
          <t>Dusknoir abilities</t>
        </is>
      </c>
      <c r="D395" s="77" t="inlineStr">
        <is>
          <t>Pressure / Frisk</t>
        </is>
      </c>
      <c r="E395" s="77" t="inlineStr">
        <is>
          <t>Levitate / Frisk</t>
        </is>
      </c>
      <c r="F395" s="77" t="inlineStr">
        <is>
          <t>Differs from upstream baseline</t>
        </is>
      </c>
      <c r="G395" s="7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77" t="inlineStr">
        <is>
          <t>2026-09-30</t>
        </is>
      </c>
      <c r="B397" s="77" t="inlineStr">
        <is>
          <t>Pokemon Stats</t>
        </is>
      </c>
      <c r="C397" s="77" t="inlineStr">
        <is>
          <t>Duskull baseSpAttack</t>
        </is>
      </c>
      <c r="D397" s="77" t="n">
        <v>30</v>
      </c>
      <c r="E397" s="77" t="n">
        <v>40</v>
      </c>
      <c r="F397" s="77" t="inlineStr">
        <is>
          <t>Differs from upstream baseline</t>
        </is>
      </c>
      <c r="G397" s="7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77" t="inlineStr">
        <is>
          <t>2026-09-30</t>
        </is>
      </c>
      <c r="B399" s="77" t="inlineStr">
        <is>
          <t>Abilities</t>
        </is>
      </c>
      <c r="C399" s="77" t="inlineStr">
        <is>
          <t>Dustox abilities</t>
        </is>
      </c>
      <c r="D399" s="77" t="inlineStr">
        <is>
          <t>Shield Dust / Compound Eyes</t>
        </is>
      </c>
      <c r="E399" s="77" t="inlineStr">
        <is>
          <t>Tinted Lens / Shield Dust / Compound Eyes</t>
        </is>
      </c>
      <c r="F399" s="77" t="inlineStr">
        <is>
          <t>Differs from upstream baseline</t>
        </is>
      </c>
      <c r="G399" s="7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77" t="inlineStr">
        <is>
          <t>2026-09-30</t>
        </is>
      </c>
      <c r="B401" s="77" t="inlineStr">
        <is>
          <t>Pokemon Stats</t>
        </is>
      </c>
      <c r="C401" s="77" t="inlineStr">
        <is>
          <t>Dwebble baseSpAttack</t>
        </is>
      </c>
      <c r="D401" s="77" t="n">
        <v>35</v>
      </c>
      <c r="E401" s="77" t="n">
        <v>30</v>
      </c>
      <c r="F401" s="77" t="inlineStr">
        <is>
          <t>Differs from upstream baseline</t>
        </is>
      </c>
      <c r="G401" s="7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77" t="inlineStr">
        <is>
          <t>2026-09-30</t>
        </is>
      </c>
      <c r="B403" s="77" t="inlineStr">
        <is>
          <t>Evolutions</t>
        </is>
      </c>
      <c r="C403" s="77" t="inlineStr">
        <is>
          <t>Dwebble evolution</t>
        </is>
      </c>
      <c r="D403" s="77" t="inlineStr">
        <is>
          <t>Lv 34 -&gt; Crustle</t>
        </is>
      </c>
      <c r="E403" s="77" t="inlineStr">
        <is>
          <t>Lv 26 -&gt; Crustle</t>
        </is>
      </c>
      <c r="F403" s="77" t="inlineStr">
        <is>
          <t>Differs from upstream baseline</t>
        </is>
      </c>
      <c r="G403" s="7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77" t="inlineStr">
        <is>
          <t>2026-09-30</t>
        </is>
      </c>
      <c r="B405" s="77" t="inlineStr">
        <is>
          <t>Pokemon Stats</t>
        </is>
      </c>
      <c r="C405" s="77" t="inlineStr">
        <is>
          <t>Eelektross baseSpDefense</t>
        </is>
      </c>
      <c r="D405" s="77" t="n">
        <v>80</v>
      </c>
      <c r="E405" s="77" t="n">
        <v>90</v>
      </c>
      <c r="F405" s="77" t="inlineStr">
        <is>
          <t>Differs from upstream baseline</t>
        </is>
      </c>
      <c r="G405" s="7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77" t="inlineStr">
        <is>
          <t>2026-09-30</t>
        </is>
      </c>
      <c r="B407" s="77" t="inlineStr">
        <is>
          <t>Abilities</t>
        </is>
      </c>
      <c r="C407" s="77" t="inlineStr">
        <is>
          <t>Eelektross abilities</t>
        </is>
      </c>
      <c r="D407" s="77" t="inlineStr">
        <is>
          <t>Levitate</t>
        </is>
      </c>
      <c r="E407" s="77" t="inlineStr">
        <is>
          <t>Levitate / Levitate / Levitate</t>
        </is>
      </c>
      <c r="F407" s="77" t="inlineStr">
        <is>
          <t>Differs from upstream baseline</t>
        </is>
      </c>
      <c r="G407" s="7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77" t="inlineStr">
        <is>
          <t>2026-09-30</t>
        </is>
      </c>
      <c r="B409" s="77" t="inlineStr">
        <is>
          <t>Evolutions</t>
        </is>
      </c>
      <c r="C409" s="77" t="inlineStr">
        <is>
          <t>Eevee evolution</t>
        </is>
      </c>
      <c r="D409"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77" t="inlineStr">
        <is>
          <t>Differs from upstream baseline</t>
        </is>
      </c>
      <c r="G409" s="7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77" t="inlineStr">
        <is>
          <t>2026-09-30</t>
        </is>
      </c>
      <c r="B411" s="77" t="inlineStr">
        <is>
          <t>Pokemon Stats</t>
        </is>
      </c>
      <c r="C411" s="77" t="inlineStr">
        <is>
          <t>Electabuzz baseAttack</t>
        </is>
      </c>
      <c r="D411" s="77" t="n">
        <v>83</v>
      </c>
      <c r="E411" s="77" t="n">
        <v>87</v>
      </c>
      <c r="F411" s="77" t="inlineStr">
        <is>
          <t>Differs from upstream baseline</t>
        </is>
      </c>
      <c r="G411" s="7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77" t="inlineStr">
        <is>
          <t>2026-09-30</t>
        </is>
      </c>
      <c r="B413" s="77" t="inlineStr">
        <is>
          <t>Abilities</t>
        </is>
      </c>
      <c r="C413" s="77" t="inlineStr">
        <is>
          <t>Electivire abilities</t>
        </is>
      </c>
      <c r="D413" s="77" t="inlineStr">
        <is>
          <t>Motor Drive / Vital Spirit</t>
        </is>
      </c>
      <c r="E413" s="77" t="inlineStr">
        <is>
          <t>Adaptability / Vital Spirit</t>
        </is>
      </c>
      <c r="F413" s="77" t="inlineStr">
        <is>
          <t>Differs from upstream baseline</t>
        </is>
      </c>
      <c r="G413" s="7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77" t="inlineStr">
        <is>
          <t>2026-09-30</t>
        </is>
      </c>
      <c r="B415" s="77" t="inlineStr">
        <is>
          <t>Pokemon Stats</t>
        </is>
      </c>
      <c r="C415" s="77" t="inlineStr">
        <is>
          <t>Electrode baseSpeed</t>
        </is>
      </c>
      <c r="D415" s="77" t="n">
        <v>150</v>
      </c>
      <c r="E415" s="77" t="n">
        <v>140</v>
      </c>
      <c r="F415" s="77" t="inlineStr">
        <is>
          <t>Differs from upstream baseline</t>
        </is>
      </c>
      <c r="G415" s="7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77" t="inlineStr">
        <is>
          <t>2026-09-30</t>
        </is>
      </c>
      <c r="B417" s="77" t="inlineStr">
        <is>
          <t>Pokemon Stats</t>
        </is>
      </c>
      <c r="C417" s="77" t="inlineStr">
        <is>
          <t>Emboar baseDefense</t>
        </is>
      </c>
      <c r="D417" s="77" t="n">
        <v>65</v>
      </c>
      <c r="E417" s="77" t="n">
        <v>75</v>
      </c>
      <c r="F417" s="77" t="inlineStr">
        <is>
          <t>Differs from upstream baseline</t>
        </is>
      </c>
      <c r="G417" s="7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77" t="inlineStr">
        <is>
          <t>2026-09-30</t>
        </is>
      </c>
      <c r="B419" s="77" t="inlineStr">
        <is>
          <t>Abilities</t>
        </is>
      </c>
      <c r="C419" s="77" t="inlineStr">
        <is>
          <t>Emboar abilities</t>
        </is>
      </c>
      <c r="D419" s="77" t="inlineStr">
        <is>
          <t>Blaze / Reckless</t>
        </is>
      </c>
      <c r="E419" s="77" t="inlineStr">
        <is>
          <t>Blaze / Reckless / Thick Fat</t>
        </is>
      </c>
      <c r="F419" s="77" t="inlineStr">
        <is>
          <t>Differs from upstream baseline</t>
        </is>
      </c>
      <c r="G419" s="7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77" t="inlineStr">
        <is>
          <t>2026-09-30</t>
        </is>
      </c>
      <c r="B421" s="77" t="inlineStr">
        <is>
          <t>Pokemon Stats</t>
        </is>
      </c>
      <c r="C421" s="77" t="inlineStr">
        <is>
          <t>Emolga baseAttack</t>
        </is>
      </c>
      <c r="D421" s="77" t="n">
        <v>75</v>
      </c>
      <c r="E421" s="77" t="n">
        <v>88</v>
      </c>
      <c r="F421" s="77" t="inlineStr">
        <is>
          <t>Differs from upstream baseline</t>
        </is>
      </c>
      <c r="G421" s="7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77" t="inlineStr">
        <is>
          <t>2026-09-30</t>
        </is>
      </c>
      <c r="B423" s="77" t="inlineStr">
        <is>
          <t>Pokemon Stats</t>
        </is>
      </c>
      <c r="C423" s="77" t="inlineStr">
        <is>
          <t>Emolga baseSpAttack</t>
        </is>
      </c>
      <c r="D423" s="77" t="n">
        <v>75</v>
      </c>
      <c r="E423" s="77" t="n">
        <v>86</v>
      </c>
      <c r="F423" s="77" t="inlineStr">
        <is>
          <t>Differs from upstream baseline</t>
        </is>
      </c>
      <c r="G423" s="7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77" t="inlineStr">
        <is>
          <t>2026-09-30</t>
        </is>
      </c>
      <c r="B425" s="77" t="inlineStr">
        <is>
          <t>Pokemon Stats</t>
        </is>
      </c>
      <c r="C425" s="77" t="inlineStr">
        <is>
          <t>Emolga baseSpeed</t>
        </is>
      </c>
      <c r="D425" s="77" t="n">
        <v>103</v>
      </c>
      <c r="E425" s="77" t="n">
        <v>113</v>
      </c>
      <c r="F425" s="77" t="inlineStr">
        <is>
          <t>Differs from upstream baseline</t>
        </is>
      </c>
      <c r="G425" s="7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77" t="inlineStr">
        <is>
          <t>2026-09-30</t>
        </is>
      </c>
      <c r="B427" s="77" t="inlineStr">
        <is>
          <t>Pokemon Stats</t>
        </is>
      </c>
      <c r="C427" s="77" t="inlineStr">
        <is>
          <t>Empoleon baseAttack</t>
        </is>
      </c>
      <c r="D427" s="77" t="n">
        <v>86</v>
      </c>
      <c r="E427" s="77" t="n">
        <v>111</v>
      </c>
      <c r="F427" s="77" t="inlineStr">
        <is>
          <t>Differs from upstream baseline</t>
        </is>
      </c>
      <c r="G427" s="7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77" t="inlineStr">
        <is>
          <t>2026-09-30</t>
        </is>
      </c>
      <c r="B429" s="77" t="inlineStr">
        <is>
          <t>Pokemon Stats</t>
        </is>
      </c>
      <c r="C429" s="77" t="inlineStr">
        <is>
          <t>Empoleon baseSpAttack</t>
        </is>
      </c>
      <c r="D429" s="77" t="n">
        <v>111</v>
      </c>
      <c r="E429" s="77" t="n">
        <v>86</v>
      </c>
      <c r="F429" s="77" t="inlineStr">
        <is>
          <t>Differs from upstream baseline</t>
        </is>
      </c>
      <c r="G429" s="7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77" t="inlineStr">
        <is>
          <t>2026-09-30</t>
        </is>
      </c>
      <c r="B431" s="77" t="inlineStr">
        <is>
          <t>Pokemon Stats</t>
        </is>
      </c>
      <c r="C431" s="77" t="inlineStr">
        <is>
          <t>Entei baseAttack</t>
        </is>
      </c>
      <c r="D431" s="77" t="n">
        <v>115</v>
      </c>
      <c r="E431" s="77" t="n">
        <v>135</v>
      </c>
      <c r="F431" s="77" t="inlineStr">
        <is>
          <t>Differs from upstream baseline</t>
        </is>
      </c>
      <c r="G431" s="7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77" t="inlineStr">
        <is>
          <t>2026-09-30</t>
        </is>
      </c>
      <c r="B433" s="77" t="inlineStr">
        <is>
          <t>Pokemon Stats</t>
        </is>
      </c>
      <c r="C433" s="77" t="inlineStr">
        <is>
          <t>Escavalier baseAttack</t>
        </is>
      </c>
      <c r="D433" s="77" t="n">
        <v>135</v>
      </c>
      <c r="E433" s="77" t="n">
        <v>167</v>
      </c>
      <c r="F433" s="77" t="inlineStr">
        <is>
          <t>Differs from upstream baseline</t>
        </is>
      </c>
      <c r="G433" s="7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77" t="inlineStr">
        <is>
          <t>2026-09-30</t>
        </is>
      </c>
      <c r="B435" s="77" t="inlineStr">
        <is>
          <t>Pokemon Stats</t>
        </is>
      </c>
      <c r="C435" s="77" t="inlineStr">
        <is>
          <t>Escavalier baseSpeed</t>
        </is>
      </c>
      <c r="D435" s="77" t="n">
        <v>20</v>
      </c>
      <c r="E435" s="77" t="n">
        <v>37</v>
      </c>
      <c r="F435" s="77" t="inlineStr">
        <is>
          <t>Differs from upstream baseline</t>
        </is>
      </c>
      <c r="G435" s="7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77" t="inlineStr">
        <is>
          <t>2026-09-30</t>
        </is>
      </c>
      <c r="B437" s="77" t="inlineStr">
        <is>
          <t>Pokemon Stats</t>
        </is>
      </c>
      <c r="C437" s="77" t="inlineStr">
        <is>
          <t>Excadrill baseSpAttack</t>
        </is>
      </c>
      <c r="D437" s="77" t="n">
        <v>50</v>
      </c>
      <c r="E437" s="77" t="n">
        <v>30</v>
      </c>
      <c r="F437" s="77" t="inlineStr">
        <is>
          <t>Differs from upstream baseline</t>
        </is>
      </c>
      <c r="G437" s="7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77" t="inlineStr">
        <is>
          <t>2026-09-30</t>
        </is>
      </c>
      <c r="B439" s="77" t="inlineStr">
        <is>
          <t>Pokemon Stats</t>
        </is>
      </c>
      <c r="C439" s="77" t="inlineStr">
        <is>
          <t>Exeggutor baseSpDefense</t>
        </is>
      </c>
      <c r="D439" s="77" t="n">
        <v>75</v>
      </c>
      <c r="E439" s="77" t="n">
        <v>85</v>
      </c>
      <c r="F439" s="77" t="inlineStr">
        <is>
          <t>Differs from upstream baseline</t>
        </is>
      </c>
      <c r="G439" s="7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77" t="inlineStr">
        <is>
          <t>2026-09-30</t>
        </is>
      </c>
      <c r="B441" s="77" t="inlineStr">
        <is>
          <t>Pokemon Stats</t>
        </is>
      </c>
      <c r="C441" s="77" t="inlineStr">
        <is>
          <t>Exploud baseDefense</t>
        </is>
      </c>
      <c r="D441" s="77" t="n">
        <v>63</v>
      </c>
      <c r="E441" s="77" t="n">
        <v>73</v>
      </c>
      <c r="F441" s="77" t="inlineStr">
        <is>
          <t>Differs from upstream baseline</t>
        </is>
      </c>
      <c r="G441" s="7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77" t="inlineStr">
        <is>
          <t>2026-09-30</t>
        </is>
      </c>
      <c r="B443" s="77" t="inlineStr">
        <is>
          <t>Pokemon Stats</t>
        </is>
      </c>
      <c r="C443" s="77" t="inlineStr">
        <is>
          <t>Exploud baseSpeed</t>
        </is>
      </c>
      <c r="D443" s="77" t="n">
        <v>68</v>
      </c>
      <c r="E443" s="77" t="n">
        <v>78</v>
      </c>
      <c r="F443" s="77" t="inlineStr">
        <is>
          <t>Differs from upstream baseline</t>
        </is>
      </c>
      <c r="G443" s="7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77" t="inlineStr">
        <is>
          <t>2026-09-30</t>
        </is>
      </c>
      <c r="B445" s="77" t="inlineStr">
        <is>
          <t>Pokemon Stats</t>
        </is>
      </c>
      <c r="C445" s="77" t="inlineStr">
        <is>
          <t>Farfetch'd baseAttack</t>
        </is>
      </c>
      <c r="D445" s="77" t="n">
        <v>90</v>
      </c>
      <c r="E445" s="77" t="n">
        <v>95</v>
      </c>
      <c r="F445" s="77" t="inlineStr">
        <is>
          <t>Differs from upstream baseline</t>
        </is>
      </c>
      <c r="G445" s="7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77" t="inlineStr">
        <is>
          <t>2026-09-30</t>
        </is>
      </c>
      <c r="B447" s="77" t="inlineStr">
        <is>
          <t>Pokemon Stats</t>
        </is>
      </c>
      <c r="C447" s="77" t="inlineStr">
        <is>
          <t>Farfetch'd baseSpDefense</t>
        </is>
      </c>
      <c r="D447" s="77" t="n">
        <v>62</v>
      </c>
      <c r="E447" s="77" t="n">
        <v>82</v>
      </c>
      <c r="F447" s="77" t="inlineStr">
        <is>
          <t>Differs from upstream baseline</t>
        </is>
      </c>
      <c r="G447" s="7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77" t="inlineStr">
        <is>
          <t>2026-09-30</t>
        </is>
      </c>
      <c r="B449" s="77" t="inlineStr">
        <is>
          <t>Abilities</t>
        </is>
      </c>
      <c r="C449" s="77" t="inlineStr">
        <is>
          <t>Farfetch'd abilities</t>
        </is>
      </c>
      <c r="D449" s="77" t="inlineStr">
        <is>
          <t>Keen Eye / Inner Focus / Defiant</t>
        </is>
      </c>
      <c r="E449" s="77" t="inlineStr">
        <is>
          <t>Super Luck / Scrappy / Defiant</t>
        </is>
      </c>
      <c r="F449" s="77" t="inlineStr">
        <is>
          <t>Differs from upstream baseline</t>
        </is>
      </c>
      <c r="G449" s="7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77" t="inlineStr">
        <is>
          <t>2026-09-30</t>
        </is>
      </c>
      <c r="B451" s="77" t="inlineStr">
        <is>
          <t>Pokemon Stats</t>
        </is>
      </c>
      <c r="C451" s="77" t="inlineStr">
        <is>
          <t>Fearow baseDefense</t>
        </is>
      </c>
      <c r="D451" s="77" t="n">
        <v>65</v>
      </c>
      <c r="E451" s="77" t="n">
        <v>75</v>
      </c>
      <c r="F451" s="77" t="inlineStr">
        <is>
          <t>Differs from upstream baseline</t>
        </is>
      </c>
      <c r="G451" s="7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77" t="inlineStr">
        <is>
          <t>2026-09-30</t>
        </is>
      </c>
      <c r="B453" s="77" t="inlineStr">
        <is>
          <t>Abilities</t>
        </is>
      </c>
      <c r="C453" s="77" t="inlineStr">
        <is>
          <t>Fearow abilities</t>
        </is>
      </c>
      <c r="D453" s="77" t="inlineStr">
        <is>
          <t>Keen Eye / Sniper</t>
        </is>
      </c>
      <c r="E453" s="77" t="inlineStr">
        <is>
          <t>Sniper / Sniper</t>
        </is>
      </c>
      <c r="F453" s="77" t="inlineStr">
        <is>
          <t>Differs from upstream baseline</t>
        </is>
      </c>
      <c r="G453" s="7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77" t="inlineStr">
        <is>
          <t>2026-09-30</t>
        </is>
      </c>
      <c r="B455" s="77" t="inlineStr">
        <is>
          <t>Pokemon Stats</t>
        </is>
      </c>
      <c r="C455" s="77" t="inlineStr">
        <is>
          <t>Feraligatr baseAttack</t>
        </is>
      </c>
      <c r="D455" s="77" t="n">
        <v>105</v>
      </c>
      <c r="E455" s="77" t="n">
        <v>125</v>
      </c>
      <c r="F455" s="77" t="inlineStr">
        <is>
          <t>Differs from upstream baseline</t>
        </is>
      </c>
      <c r="G455" s="7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77" t="inlineStr">
        <is>
          <t>2026-09-30</t>
        </is>
      </c>
      <c r="B457" s="77" t="inlineStr">
        <is>
          <t>Pokemon Stats</t>
        </is>
      </c>
      <c r="C457" s="77" t="inlineStr">
        <is>
          <t>Feraligatr baseSpDefense</t>
        </is>
      </c>
      <c r="D457" s="77" t="n">
        <v>83</v>
      </c>
      <c r="E457" s="77" t="n">
        <v>85</v>
      </c>
      <c r="F457" s="77" t="inlineStr">
        <is>
          <t>Differs from upstream baseline</t>
        </is>
      </c>
      <c r="G457" s="7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77" t="inlineStr">
        <is>
          <t>2026-09-30</t>
        </is>
      </c>
      <c r="B459" s="77" t="inlineStr">
        <is>
          <t>Abilities</t>
        </is>
      </c>
      <c r="C459" s="77" t="inlineStr">
        <is>
          <t>Feraligatr abilities</t>
        </is>
      </c>
      <c r="D459" s="77" t="inlineStr">
        <is>
          <t>Torrent / Sheer Force</t>
        </is>
      </c>
      <c r="E459" s="77" t="inlineStr">
        <is>
          <t>Intimidate / Battle Armor / Sheer Force</t>
        </is>
      </c>
      <c r="F459" s="77" t="inlineStr">
        <is>
          <t>Differs from upstream baseline</t>
        </is>
      </c>
      <c r="G459" s="7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77" t="inlineStr">
        <is>
          <t>2026-09-30</t>
        </is>
      </c>
      <c r="B461" s="77" t="inlineStr">
        <is>
          <t>Pokemon Stats</t>
        </is>
      </c>
      <c r="C461" s="77" t="inlineStr">
        <is>
          <t>Ferrothorn baseSpAttack</t>
        </is>
      </c>
      <c r="D461" s="77" t="n">
        <v>54</v>
      </c>
      <c r="E461" s="77" t="n">
        <v>30</v>
      </c>
      <c r="F461" s="77" t="inlineStr">
        <is>
          <t>Differs from upstream baseline</t>
        </is>
      </c>
      <c r="G461" s="7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77" t="inlineStr">
        <is>
          <t>2026-09-30</t>
        </is>
      </c>
      <c r="B463" s="77" t="inlineStr">
        <is>
          <t>Abilities</t>
        </is>
      </c>
      <c r="C463" s="77" t="inlineStr">
        <is>
          <t>Flareon abilities</t>
        </is>
      </c>
      <c r="D463" s="77" t="inlineStr">
        <is>
          <t>Flash Fire / Flash Fire / Guts</t>
        </is>
      </c>
      <c r="E463" s="77" t="inlineStr">
        <is>
          <t>Adaptability / Adaptability / Guts</t>
        </is>
      </c>
      <c r="F463" s="77" t="inlineStr">
        <is>
          <t>Differs from upstream baseline</t>
        </is>
      </c>
      <c r="G463" s="7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77" t="inlineStr">
        <is>
          <t>2026-09-30</t>
        </is>
      </c>
      <c r="B465" s="77" t="inlineStr">
        <is>
          <t>Pokemon Stats</t>
        </is>
      </c>
      <c r="C465" s="77" t="inlineStr">
        <is>
          <t>None baseSpAttack</t>
        </is>
      </c>
      <c r="D465" s="77" t="n">
        <v>125</v>
      </c>
      <c r="E465" s="77" t="n">
        <v>144</v>
      </c>
      <c r="F465" s="77" t="inlineStr">
        <is>
          <t>Differs from upstream baseline</t>
        </is>
      </c>
      <c r="G465" s="7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77" t="inlineStr">
        <is>
          <t>2026-09-30</t>
        </is>
      </c>
      <c r="B467" s="77" t="inlineStr">
        <is>
          <t>Pokemon Stats</t>
        </is>
      </c>
      <c r="C467" s="77" t="inlineStr">
        <is>
          <t>Flygon baseSpAttack</t>
        </is>
      </c>
      <c r="D467" s="77" t="n">
        <v>80</v>
      </c>
      <c r="E467" s="77" t="n">
        <v>110</v>
      </c>
      <c r="F467" s="77" t="inlineStr">
        <is>
          <t>Differs from upstream baseline</t>
        </is>
      </c>
      <c r="G467" s="7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77" t="inlineStr">
        <is>
          <t>2026-09-30</t>
        </is>
      </c>
      <c r="B469" s="77" t="inlineStr">
        <is>
          <t>Pokemon Stats</t>
        </is>
      </c>
      <c r="C469" s="77" t="inlineStr">
        <is>
          <t>Foongus baseDefense</t>
        </is>
      </c>
      <c r="D469" s="77" t="n">
        <v>45</v>
      </c>
      <c r="E469" s="77" t="n">
        <v>46</v>
      </c>
      <c r="F469" s="77" t="inlineStr">
        <is>
          <t>Differs from upstream baseline</t>
        </is>
      </c>
      <c r="G469" s="7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77" t="inlineStr">
        <is>
          <t>2026-09-30</t>
        </is>
      </c>
      <c r="B471" s="77" t="inlineStr">
        <is>
          <t>Pokemon Stats</t>
        </is>
      </c>
      <c r="C471" s="77" t="inlineStr">
        <is>
          <t>Forretress baseSpDefense</t>
        </is>
      </c>
      <c r="D471" s="77" t="n">
        <v>60</v>
      </c>
      <c r="E471" s="77" t="n">
        <v>90</v>
      </c>
      <c r="F471" s="77" t="inlineStr">
        <is>
          <t>Differs from upstream baseline</t>
        </is>
      </c>
      <c r="G471" s="7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77" t="inlineStr">
        <is>
          <t>2026-09-30</t>
        </is>
      </c>
      <c r="B473" s="77" t="inlineStr">
        <is>
          <t>Pokemon Stats</t>
        </is>
      </c>
      <c r="C473" s="77" t="inlineStr">
        <is>
          <t>Fraxure baseAttack</t>
        </is>
      </c>
      <c r="D473" s="77" t="n">
        <v>117</v>
      </c>
      <c r="E473" s="77" t="n">
        <v>123</v>
      </c>
      <c r="F473" s="77" t="inlineStr">
        <is>
          <t>Differs from upstream baseline</t>
        </is>
      </c>
      <c r="G473" s="7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77" t="inlineStr">
        <is>
          <t>2026-09-30</t>
        </is>
      </c>
      <c r="B475" s="77" t="inlineStr">
        <is>
          <t>Pokemon Stats</t>
        </is>
      </c>
      <c r="C475" s="77" t="inlineStr">
        <is>
          <t>Fraxure baseSpeed</t>
        </is>
      </c>
      <c r="D475" s="77" t="n">
        <v>67</v>
      </c>
      <c r="E475" s="77" t="n">
        <v>71</v>
      </c>
      <c r="F475" s="77" t="inlineStr">
        <is>
          <t>Differs from upstream baseline</t>
        </is>
      </c>
      <c r="G475" s="7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77" t="inlineStr">
        <is>
          <t>2026-09-30</t>
        </is>
      </c>
      <c r="B477" s="77" t="inlineStr">
        <is>
          <t>Pokemon Stats</t>
        </is>
      </c>
      <c r="C477" s="77" t="inlineStr">
        <is>
          <t>Frillish baseSpAttack</t>
        </is>
      </c>
      <c r="D477" s="77" t="n">
        <v>65</v>
      </c>
      <c r="E477" s="77" t="n">
        <v>75</v>
      </c>
      <c r="F477" s="77" t="inlineStr">
        <is>
          <t>Differs from upstream baseline</t>
        </is>
      </c>
      <c r="G477" s="7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77" t="inlineStr">
        <is>
          <t>2026-09-30</t>
        </is>
      </c>
      <c r="B479" s="77" t="inlineStr">
        <is>
          <t>Pokemon Stats</t>
        </is>
      </c>
      <c r="C479" s="77" t="inlineStr">
        <is>
          <t>Froslass baseSpAttack</t>
        </is>
      </c>
      <c r="D479" s="77" t="n">
        <v>80</v>
      </c>
      <c r="E479" s="77" t="n">
        <v>110</v>
      </c>
      <c r="F479" s="77" t="inlineStr">
        <is>
          <t>Differs from upstream baseline</t>
        </is>
      </c>
      <c r="G479" s="7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77" t="inlineStr">
        <is>
          <t>2026-09-30</t>
        </is>
      </c>
      <c r="B481" s="77" t="inlineStr">
        <is>
          <t>Pokemon Stats</t>
        </is>
      </c>
      <c r="C481" s="77" t="inlineStr">
        <is>
          <t>Furret baseAttack</t>
        </is>
      </c>
      <c r="D481" s="77" t="n">
        <v>76</v>
      </c>
      <c r="E481" s="77" t="n">
        <v>86</v>
      </c>
      <c r="F481" s="77" t="inlineStr">
        <is>
          <t>Differs from upstream baseline</t>
        </is>
      </c>
      <c r="G481" s="7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77" t="inlineStr">
        <is>
          <t>2026-09-30</t>
        </is>
      </c>
      <c r="B483" s="77" t="inlineStr">
        <is>
          <t>Abilities</t>
        </is>
      </c>
      <c r="C483" s="77" t="inlineStr">
        <is>
          <t>Gabite abilities</t>
        </is>
      </c>
      <c r="D483" s="77" t="inlineStr">
        <is>
          <t>Sand Veil / Rough Skin</t>
        </is>
      </c>
      <c r="E483" s="77" t="inlineStr">
        <is>
          <t>Sand Veil / Shed Skin / Rough Skin</t>
        </is>
      </c>
      <c r="F483" s="77" t="inlineStr">
        <is>
          <t>Differs from upstream baseline</t>
        </is>
      </c>
      <c r="G483" s="7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77" t="inlineStr">
        <is>
          <t>2026-09-30</t>
        </is>
      </c>
      <c r="B485" s="77" t="inlineStr">
        <is>
          <t>Pokemon Stats</t>
        </is>
      </c>
      <c r="C485" s="77" t="inlineStr">
        <is>
          <t>Galvantula baseSpAttack</t>
        </is>
      </c>
      <c r="D485" s="77" t="n">
        <v>97</v>
      </c>
      <c r="E485" s="77" t="n">
        <v>107</v>
      </c>
      <c r="F485" s="77" t="inlineStr">
        <is>
          <t>Differs from upstream baseline</t>
        </is>
      </c>
      <c r="G485" s="7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77" t="inlineStr">
        <is>
          <t>2026-09-30</t>
        </is>
      </c>
      <c r="B487" s="77" t="inlineStr">
        <is>
          <t>Pokemon Stats</t>
        </is>
      </c>
      <c r="C487" s="77" t="inlineStr">
        <is>
          <t>Garbodor baseAttack</t>
        </is>
      </c>
      <c r="D487" s="77" t="n">
        <v>95</v>
      </c>
      <c r="E487" s="77" t="n">
        <v>105</v>
      </c>
      <c r="F487" s="77" t="inlineStr">
        <is>
          <t>Differs from upstream baseline</t>
        </is>
      </c>
      <c r="G487" s="7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77" t="inlineStr">
        <is>
          <t>2026-09-30</t>
        </is>
      </c>
      <c r="B489" s="77" t="inlineStr">
        <is>
          <t>Abilities</t>
        </is>
      </c>
      <c r="C489" s="77" t="inlineStr">
        <is>
          <t>Garchomp abilities</t>
        </is>
      </c>
      <c r="D489" s="77" t="inlineStr">
        <is>
          <t>Sand Veil / Rough Skin</t>
        </is>
      </c>
      <c r="E489" s="77" t="inlineStr">
        <is>
          <t>Sand Veil / Rough Skin / Rough Skin</t>
        </is>
      </c>
      <c r="F489" s="77" t="inlineStr">
        <is>
          <t>Differs from upstream baseline</t>
        </is>
      </c>
      <c r="G489" s="7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77" t="inlineStr">
        <is>
          <t>2026-09-30</t>
        </is>
      </c>
      <c r="B491" s="77" t="inlineStr">
        <is>
          <t>Pokemon Stats</t>
        </is>
      </c>
      <c r="C491" s="77" t="inlineStr">
        <is>
          <t>Gardevoir baseSpAttack</t>
        </is>
      </c>
      <c r="D491" s="77" t="n">
        <v>125</v>
      </c>
      <c r="E491" s="77" t="n">
        <v>135</v>
      </c>
      <c r="F491" s="77" t="inlineStr">
        <is>
          <t>Differs from upstream baseline</t>
        </is>
      </c>
      <c r="G491" s="7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77" t="inlineStr">
        <is>
          <t>2026-09-30</t>
        </is>
      </c>
      <c r="B493" s="77" t="inlineStr">
        <is>
          <t>Pokemon Stats</t>
        </is>
      </c>
      <c r="C493" s="77" t="inlineStr">
        <is>
          <t>Gardevoir baseSpAttack</t>
        </is>
      </c>
      <c r="D493" s="77" t="n">
        <v>165</v>
      </c>
      <c r="E493" s="77" t="n">
        <v>175</v>
      </c>
      <c r="F493" s="77" t="inlineStr">
        <is>
          <t>Differs from upstream baseline</t>
        </is>
      </c>
      <c r="G493" s="7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77" t="inlineStr">
        <is>
          <t>2026-09-30</t>
        </is>
      </c>
      <c r="B495" s="77" t="inlineStr">
        <is>
          <t>Pokemon Stats</t>
        </is>
      </c>
      <c r="C495" s="77" t="inlineStr">
        <is>
          <t>Geodude baseHP</t>
        </is>
      </c>
      <c r="D495" s="77" t="n">
        <v>40</v>
      </c>
      <c r="E495" s="77" t="n">
        <v>55</v>
      </c>
      <c r="F495" s="77" t="inlineStr">
        <is>
          <t>Differs from upstream baseline</t>
        </is>
      </c>
      <c r="G495" s="7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77" t="inlineStr">
        <is>
          <t>2026-09-30</t>
        </is>
      </c>
      <c r="B497" s="77" t="inlineStr">
        <is>
          <t>Abilities</t>
        </is>
      </c>
      <c r="C497" s="77" t="inlineStr">
        <is>
          <t>Geodude abilities</t>
        </is>
      </c>
      <c r="D497" s="77" t="inlineStr">
        <is>
          <t>Rock Head / Sturdy / Sand Veil</t>
        </is>
      </c>
      <c r="E497" s="77" t="inlineStr">
        <is>
          <t>Rock Head / Rough Skin / Sand Veil</t>
        </is>
      </c>
      <c r="F497" s="77" t="inlineStr">
        <is>
          <t>Differs from upstream baseline</t>
        </is>
      </c>
      <c r="G497" s="7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77" t="inlineStr">
        <is>
          <t>2026-09-30</t>
        </is>
      </c>
      <c r="B499" s="77" t="inlineStr">
        <is>
          <t>Abilities</t>
        </is>
      </c>
      <c r="C499" s="77" t="inlineStr">
        <is>
          <t>Gible abilities</t>
        </is>
      </c>
      <c r="D499" s="77" t="inlineStr">
        <is>
          <t>Sand Veil / Rough Skin</t>
        </is>
      </c>
      <c r="E499" s="77" t="inlineStr">
        <is>
          <t>Sand Veil / Rough Skin / Rough Skin</t>
        </is>
      </c>
      <c r="F499" s="77" t="inlineStr">
        <is>
          <t>Differs from upstream baseline</t>
        </is>
      </c>
      <c r="G499" s="7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77" t="inlineStr">
        <is>
          <t>2026-09-30</t>
        </is>
      </c>
      <c r="B501" s="77" t="inlineStr">
        <is>
          <t>Pokemon Stats</t>
        </is>
      </c>
      <c r="C501" s="77" t="inlineStr">
        <is>
          <t>Gigalith baseAttack</t>
        </is>
      </c>
      <c r="D501" s="77" t="n">
        <v>135</v>
      </c>
      <c r="E501" s="77" t="n">
        <v>165</v>
      </c>
      <c r="F501" s="77" t="inlineStr">
        <is>
          <t>Differs from upstream baseline</t>
        </is>
      </c>
      <c r="G501" s="7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77" t="inlineStr">
        <is>
          <t>2026-09-30</t>
        </is>
      </c>
      <c r="B503" s="77" t="inlineStr">
        <is>
          <t>Pokemon Stats</t>
        </is>
      </c>
      <c r="C503" s="77" t="inlineStr">
        <is>
          <t>Gigalith baseSpDefense</t>
        </is>
      </c>
      <c r="D503" s="77" t="n">
        <v>80</v>
      </c>
      <c r="E503" s="77" t="n">
        <v>90</v>
      </c>
      <c r="F503" s="77" t="inlineStr">
        <is>
          <t>Differs from upstream baseline</t>
        </is>
      </c>
      <c r="G503" s="7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77" t="inlineStr">
        <is>
          <t>2026-09-30</t>
        </is>
      </c>
      <c r="B505" s="77" t="inlineStr">
        <is>
          <t>Abilities</t>
        </is>
      </c>
      <c r="C505" s="77" t="inlineStr">
        <is>
          <t>Gigalith abilities</t>
        </is>
      </c>
      <c r="D505" s="77" t="inlineStr">
        <is>
          <t>Sturdy / Sand Stream / Sand Force</t>
        </is>
      </c>
      <c r="E505" s="77" t="inlineStr">
        <is>
          <t>Sturdy / Sand Stream / Solid Rock</t>
        </is>
      </c>
      <c r="F505" s="77" t="inlineStr">
        <is>
          <t>Differs from upstream baseline</t>
        </is>
      </c>
      <c r="G505" s="7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77" t="inlineStr">
        <is>
          <t>2026-09-30</t>
        </is>
      </c>
      <c r="B507" s="77" t="inlineStr">
        <is>
          <t>Pokemon Stats</t>
        </is>
      </c>
      <c r="C507" s="77" t="inlineStr">
        <is>
          <t>Girafarig baseAttack</t>
        </is>
      </c>
      <c r="D507" s="77" t="n">
        <v>80</v>
      </c>
      <c r="E507" s="77" t="n">
        <v>100</v>
      </c>
      <c r="F507" s="77" t="inlineStr">
        <is>
          <t>Differs from upstream baseline</t>
        </is>
      </c>
      <c r="G507" s="7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77" t="inlineStr">
        <is>
          <t>2026-09-30</t>
        </is>
      </c>
      <c r="B509" s="77" t="inlineStr">
        <is>
          <t>Pokemon Stats</t>
        </is>
      </c>
      <c r="C509" s="77" t="inlineStr">
        <is>
          <t>Girafarig baseSpAttack</t>
        </is>
      </c>
      <c r="D509" s="77" t="n">
        <v>90</v>
      </c>
      <c r="E509" s="77" t="n">
        <v>110</v>
      </c>
      <c r="F509" s="77" t="inlineStr">
        <is>
          <t>Differs from upstream baseline</t>
        </is>
      </c>
      <c r="G509" s="7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77" t="inlineStr">
        <is>
          <t>2026-09-30</t>
        </is>
      </c>
      <c r="B511" s="77" t="inlineStr">
        <is>
          <t>Abilities</t>
        </is>
      </c>
      <c r="C511" s="77" t="inlineStr">
        <is>
          <t>Girafarig abilities</t>
        </is>
      </c>
      <c r="D511" s="77" t="inlineStr">
        <is>
          <t>Inner Focus / Early Bird / Sap Sipper</t>
        </is>
      </c>
      <c r="E511" s="77" t="inlineStr">
        <is>
          <t>Quick Feet / Quick Feet / Sap Sipper</t>
        </is>
      </c>
      <c r="F511" s="77" t="inlineStr">
        <is>
          <t>Differs from upstream baseline</t>
        </is>
      </c>
      <c r="G511" s="7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77" t="inlineStr">
        <is>
          <t>2026-09-30</t>
        </is>
      </c>
      <c r="B513" s="77" t="inlineStr">
        <is>
          <t>Pokemon Stats</t>
        </is>
      </c>
      <c r="C513" s="77" t="inlineStr">
        <is>
          <t>Glalie baseSpAttack</t>
        </is>
      </c>
      <c r="D513" s="77" t="n">
        <v>80</v>
      </c>
      <c r="E513" s="77" t="n">
        <v>100</v>
      </c>
      <c r="F513" s="77" t="inlineStr">
        <is>
          <t>Differs from upstream baseline</t>
        </is>
      </c>
      <c r="G513" s="7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77" t="inlineStr">
        <is>
          <t>2026-09-30</t>
        </is>
      </c>
      <c r="B515" s="77" t="inlineStr">
        <is>
          <t>Abilities</t>
        </is>
      </c>
      <c r="C515" s="77" t="inlineStr">
        <is>
          <t>Glalie abilities</t>
        </is>
      </c>
      <c r="D515" s="77" t="inlineStr">
        <is>
          <t>Inner Focus / Ice Body / Moody</t>
        </is>
      </c>
      <c r="E515" s="77" t="inlineStr">
        <is>
          <t>Solid Rock / Ice Body / Moody</t>
        </is>
      </c>
      <c r="F515" s="77" t="inlineStr">
        <is>
          <t>Differs from upstream baseline</t>
        </is>
      </c>
      <c r="G515" s="7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77" t="inlineStr">
        <is>
          <t>2026-09-30</t>
        </is>
      </c>
      <c r="B517" s="77" t="inlineStr">
        <is>
          <t>Pokemon Stats</t>
        </is>
      </c>
      <c r="C517" s="77" t="inlineStr">
        <is>
          <t>Glalie baseSpeed</t>
        </is>
      </c>
      <c r="D517" s="77" t="n">
        <v>100</v>
      </c>
      <c r="E517" s="77" t="n">
        <v>120</v>
      </c>
      <c r="F517" s="77" t="inlineStr">
        <is>
          <t>Differs from upstream baseline</t>
        </is>
      </c>
      <c r="G517" s="7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77" t="inlineStr">
        <is>
          <t>2026-09-30</t>
        </is>
      </c>
      <c r="B519" s="77" t="inlineStr">
        <is>
          <t>Abilities</t>
        </is>
      </c>
      <c r="C519" s="77" t="inlineStr">
        <is>
          <t>Gligar abilities</t>
        </is>
      </c>
      <c r="D519" s="77" t="inlineStr">
        <is>
          <t>Hyper Cutter / Sand Veil / Immunity</t>
        </is>
      </c>
      <c r="E519" s="77" t="inlineStr">
        <is>
          <t>Sand Veil / Sand Veil / Immunity</t>
        </is>
      </c>
      <c r="F519" s="77" t="inlineStr">
        <is>
          <t>Differs from upstream baseline</t>
        </is>
      </c>
      <c r="G519" s="7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77" t="inlineStr">
        <is>
          <t>2026-09-30</t>
        </is>
      </c>
      <c r="B521" s="77" t="inlineStr">
        <is>
          <t>Pokemon Stats</t>
        </is>
      </c>
      <c r="C521" s="77" t="inlineStr">
        <is>
          <t>Gogoat baseDefense</t>
        </is>
      </c>
      <c r="D521" s="77" t="n">
        <v>62</v>
      </c>
      <c r="E521" s="77" t="n">
        <v>72</v>
      </c>
      <c r="F521" s="77" t="inlineStr">
        <is>
          <t>Differs from upstream baseline</t>
        </is>
      </c>
      <c r="G521" s="7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77" t="inlineStr">
        <is>
          <t>2026-09-30</t>
        </is>
      </c>
      <c r="B523" s="77" t="inlineStr">
        <is>
          <t>Abilities</t>
        </is>
      </c>
      <c r="C523" s="77" t="inlineStr">
        <is>
          <t>Gogoat abilities</t>
        </is>
      </c>
      <c r="D523" s="77" t="inlineStr">
        <is>
          <t>Sap Sipper / Grass Pelt</t>
        </is>
      </c>
      <c r="E523" s="77" t="inlineStr">
        <is>
          <t>Sap Sipper / Grass Pelt / Regenerator</t>
        </is>
      </c>
      <c r="F523" s="77" t="inlineStr">
        <is>
          <t>Differs from upstream baseline</t>
        </is>
      </c>
      <c r="G523" s="7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77" t="inlineStr">
        <is>
          <t>2026-09-30</t>
        </is>
      </c>
      <c r="B525" s="77" t="inlineStr">
        <is>
          <t>Abilities</t>
        </is>
      </c>
      <c r="C525" s="77" t="inlineStr">
        <is>
          <t>Goldeen abilities</t>
        </is>
      </c>
      <c r="D525" s="77" t="inlineStr">
        <is>
          <t>Swift Swim / Water Veil / Lightning Rod</t>
        </is>
      </c>
      <c r="E525" s="77" t="inlineStr">
        <is>
          <t>Swift Swim / Swift Swim / Lightning Rod</t>
        </is>
      </c>
      <c r="F525" s="77" t="inlineStr">
        <is>
          <t>Differs from upstream baseline</t>
        </is>
      </c>
      <c r="G525" s="7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77" t="inlineStr">
        <is>
          <t>2026-09-30</t>
        </is>
      </c>
      <c r="B527" s="77" t="inlineStr">
        <is>
          <t>Pokemon Stats</t>
        </is>
      </c>
      <c r="C527" s="77" t="inlineStr">
        <is>
          <t>Golem baseHP</t>
        </is>
      </c>
      <c r="D527" s="77" t="n">
        <v>80</v>
      </c>
      <c r="E527" s="77" t="n">
        <v>85</v>
      </c>
      <c r="F527" s="77" t="inlineStr">
        <is>
          <t>Differs from upstream baseline</t>
        </is>
      </c>
      <c r="G527" s="7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77" t="inlineStr">
        <is>
          <t>2026-09-30</t>
        </is>
      </c>
      <c r="B529" s="77" t="inlineStr">
        <is>
          <t>Pokemon Stats</t>
        </is>
      </c>
      <c r="C529" s="77" t="inlineStr">
        <is>
          <t>Golem baseDefense</t>
        </is>
      </c>
      <c r="D529" s="77" t="n">
        <v>130</v>
      </c>
      <c r="E529" s="77" t="n">
        <v>140</v>
      </c>
      <c r="F529" s="77" t="inlineStr">
        <is>
          <t>Differs from upstream baseline</t>
        </is>
      </c>
      <c r="G529" s="7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77" t="inlineStr">
        <is>
          <t>2026-09-30</t>
        </is>
      </c>
      <c r="B531" s="77" t="inlineStr">
        <is>
          <t>Abilities</t>
        </is>
      </c>
      <c r="C531" s="77" t="inlineStr">
        <is>
          <t>Golem abilities</t>
        </is>
      </c>
      <c r="D531" s="77" t="inlineStr">
        <is>
          <t>Magnet Pull / Sturdy / Galvanize</t>
        </is>
      </c>
      <c r="E531" s="77" t="inlineStr">
        <is>
          <t>Shell Armor / Shell Armor / Galvanize</t>
        </is>
      </c>
      <c r="F531" s="77" t="inlineStr">
        <is>
          <t>Differs from upstream baseline</t>
        </is>
      </c>
      <c r="G531" s="7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77" t="inlineStr">
        <is>
          <t>2026-09-30</t>
        </is>
      </c>
      <c r="B533" s="77" t="inlineStr">
        <is>
          <t>Pokemon Stats</t>
        </is>
      </c>
      <c r="C533" s="77" t="inlineStr">
        <is>
          <t>Golett baseSpAttack</t>
        </is>
      </c>
      <c r="D533" s="77" t="n">
        <v>35</v>
      </c>
      <c r="E533" s="77" t="n">
        <v>30</v>
      </c>
      <c r="F533" s="77" t="inlineStr">
        <is>
          <t>Differs from upstream baseline</t>
        </is>
      </c>
      <c r="G533" s="7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77" t="inlineStr">
        <is>
          <t>2026-09-30</t>
        </is>
      </c>
      <c r="B535" s="77" t="inlineStr">
        <is>
          <t>Pokemon Stats</t>
        </is>
      </c>
      <c r="C535" s="77" t="inlineStr">
        <is>
          <t>Golurk baseHP</t>
        </is>
      </c>
      <c r="D535" s="77" t="n">
        <v>89</v>
      </c>
      <c r="E535" s="77" t="n">
        <v>99</v>
      </c>
      <c r="F535" s="77" t="inlineStr">
        <is>
          <t>Differs from upstream baseline</t>
        </is>
      </c>
      <c r="G535" s="7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77" t="inlineStr">
        <is>
          <t>2026-09-30</t>
        </is>
      </c>
      <c r="B537" s="77" t="inlineStr">
        <is>
          <t>Pokemon Stats</t>
        </is>
      </c>
      <c r="C537" s="77" t="inlineStr">
        <is>
          <t>Golurk baseSpAttack</t>
        </is>
      </c>
      <c r="D537" s="77" t="n">
        <v>55</v>
      </c>
      <c r="E537" s="77" t="n">
        <v>30</v>
      </c>
      <c r="F537" s="77" t="inlineStr">
        <is>
          <t>Differs from upstream baseline</t>
        </is>
      </c>
      <c r="G537" s="7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77" t="inlineStr">
        <is>
          <t>2026-09-30</t>
        </is>
      </c>
      <c r="B539" s="77" t="inlineStr">
        <is>
          <t>Pokemon Stats</t>
        </is>
      </c>
      <c r="C539" s="77" t="inlineStr">
        <is>
          <t>Goodra baseDefense</t>
        </is>
      </c>
      <c r="D539" s="77" t="n">
        <v>70</v>
      </c>
      <c r="E539" s="77" t="n">
        <v>80</v>
      </c>
      <c r="F539" s="77" t="inlineStr">
        <is>
          <t>Differs from upstream baseline</t>
        </is>
      </c>
      <c r="G539" s="7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77" t="inlineStr">
        <is>
          <t>2026-09-30</t>
        </is>
      </c>
      <c r="B541" s="77" t="inlineStr">
        <is>
          <t>Pokemon Stats</t>
        </is>
      </c>
      <c r="C541" s="77" t="inlineStr">
        <is>
          <t>Gothitelle baseAttack</t>
        </is>
      </c>
      <c r="D541" s="77" t="n">
        <v>55</v>
      </c>
      <c r="E541" s="77" t="n">
        <v>62</v>
      </c>
      <c r="F541" s="77" t="inlineStr">
        <is>
          <t>Differs from upstream baseline</t>
        </is>
      </c>
      <c r="G541" s="7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77" t="inlineStr">
        <is>
          <t>2026-09-30</t>
        </is>
      </c>
      <c r="B543" s="77" t="inlineStr">
        <is>
          <t>Pokemon Stats</t>
        </is>
      </c>
      <c r="C543" s="77" t="inlineStr">
        <is>
          <t>Gothitelle baseSpeed</t>
        </is>
      </c>
      <c r="D543" s="77" t="n">
        <v>65</v>
      </c>
      <c r="E543" s="77" t="n">
        <v>76</v>
      </c>
      <c r="F543" s="77" t="inlineStr">
        <is>
          <t>Differs from upstream baseline</t>
        </is>
      </c>
      <c r="G543" s="7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77" t="inlineStr">
        <is>
          <t>2026-09-30</t>
        </is>
      </c>
      <c r="B545" s="77" t="inlineStr">
        <is>
          <t>Pokemon Stats</t>
        </is>
      </c>
      <c r="C545" s="77" t="inlineStr">
        <is>
          <t>Gothorita baseSpAttack</t>
        </is>
      </c>
      <c r="D545" s="77" t="n">
        <v>75</v>
      </c>
      <c r="E545" s="77" t="n">
        <v>83</v>
      </c>
      <c r="F545" s="77" t="inlineStr">
        <is>
          <t>Differs from upstream baseline</t>
        </is>
      </c>
      <c r="G545" s="7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77" t="inlineStr">
        <is>
          <t>2026-09-30</t>
        </is>
      </c>
      <c r="B547" s="77" t="inlineStr">
        <is>
          <t>Pokemon Stats</t>
        </is>
      </c>
      <c r="C547" s="77" t="inlineStr">
        <is>
          <t>Gourgeist baseHP</t>
        </is>
      </c>
      <c r="D547" s="77" t="n">
        <v>65</v>
      </c>
      <c r="E547" s="77" t="n">
        <v>75</v>
      </c>
      <c r="F547" s="77" t="inlineStr">
        <is>
          <t>Differs from upstream baseline</t>
        </is>
      </c>
      <c r="G547" s="7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77" t="inlineStr">
        <is>
          <t>2026-09-30</t>
        </is>
      </c>
      <c r="B549" s="77" t="inlineStr">
        <is>
          <t>Pokemon Stats</t>
        </is>
      </c>
      <c r="C549" s="77" t="inlineStr">
        <is>
          <t>Gourgeist baseAttack</t>
        </is>
      </c>
      <c r="D549" s="77" t="n">
        <v>95</v>
      </c>
      <c r="E549" s="77" t="n">
        <v>110</v>
      </c>
      <c r="F549" s="77" t="inlineStr">
        <is>
          <t>Differs from upstream baseline</t>
        </is>
      </c>
      <c r="G549" s="7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77" t="inlineStr">
        <is>
          <t>2026-09-30</t>
        </is>
      </c>
      <c r="B551" s="77" t="inlineStr">
        <is>
          <t>Pokemon Stats</t>
        </is>
      </c>
      <c r="C551" s="77" t="inlineStr">
        <is>
          <t>Gourgeist baseSpeed</t>
        </is>
      </c>
      <c r="D551" s="77" t="n">
        <v>69</v>
      </c>
      <c r="E551" s="77" t="n">
        <v>82</v>
      </c>
      <c r="F551" s="77" t="inlineStr">
        <is>
          <t>Differs from upstream baseline</t>
        </is>
      </c>
      <c r="G551" s="7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77" t="inlineStr">
        <is>
          <t>2026-09-30</t>
        </is>
      </c>
      <c r="B553" s="77" t="inlineStr">
        <is>
          <t>Pokemon Stats</t>
        </is>
      </c>
      <c r="C553" s="77" t="inlineStr">
        <is>
          <t>Gourgeist baseSpeed</t>
        </is>
      </c>
      <c r="D553" s="77" t="n">
        <v>54</v>
      </c>
      <c r="E553" s="77" t="n">
        <v>67</v>
      </c>
      <c r="F553" s="77" t="inlineStr">
        <is>
          <t>Differs from upstream baseline</t>
        </is>
      </c>
      <c r="G553" s="7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77" t="inlineStr">
        <is>
          <t>2026-09-30</t>
        </is>
      </c>
      <c r="B555" s="77" t="inlineStr">
        <is>
          <t>Pokemon Stats</t>
        </is>
      </c>
      <c r="C555" s="77" t="inlineStr">
        <is>
          <t>Graveler baseHP</t>
        </is>
      </c>
      <c r="D555" s="77" t="n">
        <v>55</v>
      </c>
      <c r="E555" s="77" t="n">
        <v>75</v>
      </c>
      <c r="F555" s="77" t="inlineStr">
        <is>
          <t>Differs from upstream baseline</t>
        </is>
      </c>
      <c r="G555" s="7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77" t="inlineStr">
        <is>
          <t>2026-09-30</t>
        </is>
      </c>
      <c r="B557" s="77" t="inlineStr">
        <is>
          <t>Pokemon Stats</t>
        </is>
      </c>
      <c r="C557" s="77" t="inlineStr">
        <is>
          <t>Graveler baseDefense</t>
        </is>
      </c>
      <c r="D557" s="77" t="n">
        <v>115</v>
      </c>
      <c r="E557" s="77" t="n">
        <v>130</v>
      </c>
      <c r="F557" s="77" t="inlineStr">
        <is>
          <t>Differs from upstream baseline</t>
        </is>
      </c>
      <c r="G557" s="7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77" t="inlineStr">
        <is>
          <t>2026-09-30</t>
        </is>
      </c>
      <c r="B559" s="77" t="inlineStr">
        <is>
          <t>Pokemon Stats</t>
        </is>
      </c>
      <c r="C559" s="77" t="inlineStr">
        <is>
          <t>Graveler baseSpeed</t>
        </is>
      </c>
      <c r="D559" s="77" t="n">
        <v>35</v>
      </c>
      <c r="E559" s="77" t="n">
        <v>45</v>
      </c>
      <c r="F559" s="77" t="inlineStr">
        <is>
          <t>Differs from upstream baseline</t>
        </is>
      </c>
      <c r="G559" s="7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77" t="inlineStr">
        <is>
          <t>2026-09-30</t>
        </is>
      </c>
      <c r="B561" s="77" t="inlineStr">
        <is>
          <t>Abilities</t>
        </is>
      </c>
      <c r="C561" s="77" t="inlineStr">
        <is>
          <t>Graveler abilities</t>
        </is>
      </c>
      <c r="D561" s="77" t="inlineStr">
        <is>
          <t>Magnet Pull / Sturdy / Galvanize</t>
        </is>
      </c>
      <c r="E561" s="77" t="inlineStr">
        <is>
          <t>Rock Head / Rough Skin / Galvanize</t>
        </is>
      </c>
      <c r="F561" s="77" t="inlineStr">
        <is>
          <t>Differs from upstream baseline</t>
        </is>
      </c>
      <c r="G561" s="7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77" t="inlineStr">
        <is>
          <t>2026-09-30</t>
        </is>
      </c>
      <c r="B563" s="77" t="inlineStr">
        <is>
          <t>Abilities</t>
        </is>
      </c>
      <c r="C563" s="77" t="inlineStr">
        <is>
          <t>Grimer abilities</t>
        </is>
      </c>
      <c r="D563" s="77" t="inlineStr">
        <is>
          <t>Stench / Sticky Hold / Poison Touch</t>
        </is>
      </c>
      <c r="E563" s="77" t="inlineStr">
        <is>
          <t>Aftermath / Aftermath / Poison Touch</t>
        </is>
      </c>
      <c r="F563" s="77" t="inlineStr">
        <is>
          <t>Differs from upstream baseline</t>
        </is>
      </c>
      <c r="G563" s="7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77" t="inlineStr">
        <is>
          <t>2026-09-30</t>
        </is>
      </c>
      <c r="B565" s="77" t="inlineStr">
        <is>
          <t>Abilities</t>
        </is>
      </c>
      <c r="C565" s="77" t="inlineStr">
        <is>
          <t>Grotle abilities</t>
        </is>
      </c>
      <c r="D565" s="77" t="inlineStr">
        <is>
          <t>Overgrow / Shell Armor</t>
        </is>
      </c>
      <c r="E565" s="77" t="inlineStr">
        <is>
          <t>Leaf Guard / Shell Armor / Shell Armor</t>
        </is>
      </c>
      <c r="F565" s="77" t="inlineStr">
        <is>
          <t>Differs from upstream baseline</t>
        </is>
      </c>
      <c r="G565" s="7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77" t="inlineStr">
        <is>
          <t>2026-09-30</t>
        </is>
      </c>
      <c r="B567" s="77" t="inlineStr">
        <is>
          <t>Abilities</t>
        </is>
      </c>
      <c r="C567" s="77" t="inlineStr">
        <is>
          <t>Growlithe abilities</t>
        </is>
      </c>
      <c r="D567" s="77" t="inlineStr">
        <is>
          <t>Intimidate / Flash Fire / Justified</t>
        </is>
      </c>
      <c r="E567" s="77" t="inlineStr">
        <is>
          <t>Intimidate / Intimidate / Justified</t>
        </is>
      </c>
      <c r="F567" s="77" t="inlineStr">
        <is>
          <t>Differs from upstream baseline</t>
        </is>
      </c>
      <c r="G567" s="7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77" t="inlineStr">
        <is>
          <t>2026-09-30</t>
        </is>
      </c>
      <c r="B569" s="77" t="inlineStr">
        <is>
          <t>Abilities</t>
        </is>
      </c>
      <c r="C569" s="77" t="inlineStr">
        <is>
          <t>Gulpin abilities</t>
        </is>
      </c>
      <c r="D569" s="77" t="inlineStr">
        <is>
          <t>Liquid Ooze / Sticky Hold / Gluttony</t>
        </is>
      </c>
      <c r="E569" s="77" t="inlineStr">
        <is>
          <t>Gluttony / Gluttony / Gluttony</t>
        </is>
      </c>
      <c r="F569" s="77" t="inlineStr">
        <is>
          <t>Differs from upstream baseline</t>
        </is>
      </c>
      <c r="G569" s="7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77" t="inlineStr">
        <is>
          <t>2026-09-30</t>
        </is>
      </c>
      <c r="B571" s="77" t="inlineStr">
        <is>
          <t>Pokemon Stats</t>
        </is>
      </c>
      <c r="C571" s="77" t="inlineStr">
        <is>
          <t>Gurdurr baseSpAttack</t>
        </is>
      </c>
      <c r="D571" s="77" t="n">
        <v>40</v>
      </c>
      <c r="E571" s="77" t="n">
        <v>30</v>
      </c>
      <c r="F571" s="77" t="inlineStr">
        <is>
          <t>Differs from upstream baseline</t>
        </is>
      </c>
      <c r="G571" s="7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77" t="inlineStr">
        <is>
          <t>2026-09-30</t>
        </is>
      </c>
      <c r="B573" s="77" t="inlineStr">
        <is>
          <t>Pokemon Stats</t>
        </is>
      </c>
      <c r="C573" s="77" t="inlineStr">
        <is>
          <t>Gyarados baseSpAttack</t>
        </is>
      </c>
      <c r="D573" s="77" t="n">
        <v>70</v>
      </c>
      <c r="E573" s="77" t="n">
        <v>85</v>
      </c>
      <c r="F573" s="77" t="inlineStr">
        <is>
          <t>Differs from upstream baseline</t>
        </is>
      </c>
      <c r="G573" s="7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77" t="inlineStr">
        <is>
          <t>2026-09-30</t>
        </is>
      </c>
      <c r="B575" s="77" t="inlineStr">
        <is>
          <t>Pokemon Stats</t>
        </is>
      </c>
      <c r="C575" s="77" t="inlineStr">
        <is>
          <t>Haunter baseHP</t>
        </is>
      </c>
      <c r="D575" s="77" t="n">
        <v>45</v>
      </c>
      <c r="E575" s="77" t="n">
        <v>60</v>
      </c>
      <c r="F575" s="77" t="inlineStr">
        <is>
          <t>Differs from upstream baseline</t>
        </is>
      </c>
      <c r="G575" s="7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77" t="inlineStr">
        <is>
          <t>2026-09-30</t>
        </is>
      </c>
      <c r="B577" s="77" t="inlineStr">
        <is>
          <t>Pokemon Stats</t>
        </is>
      </c>
      <c r="C577" s="77" t="inlineStr">
        <is>
          <t>Haunter baseSpDefense</t>
        </is>
      </c>
      <c r="D577" s="77" t="n">
        <v>55</v>
      </c>
      <c r="E577" s="77" t="n">
        <v>75</v>
      </c>
      <c r="F577" s="77" t="inlineStr">
        <is>
          <t>Differs from upstream baseline</t>
        </is>
      </c>
      <c r="G577" s="7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77" t="inlineStr">
        <is>
          <t>2026-09-30</t>
        </is>
      </c>
      <c r="B579" s="77" t="inlineStr">
        <is>
          <t>Pokemon Stats</t>
        </is>
      </c>
      <c r="C579" s="77" t="inlineStr">
        <is>
          <t>Haxorus baseAttack</t>
        </is>
      </c>
      <c r="D579" s="77" t="n">
        <v>147</v>
      </c>
      <c r="E579" s="77" t="n">
        <v>163</v>
      </c>
      <c r="F579" s="77" t="inlineStr">
        <is>
          <t>Differs from upstream baseline</t>
        </is>
      </c>
      <c r="G579" s="7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77" t="inlineStr">
        <is>
          <t>2026-09-30</t>
        </is>
      </c>
      <c r="B581" s="77" t="inlineStr">
        <is>
          <t>Pokemon Stats</t>
        </is>
      </c>
      <c r="C581" s="77" t="inlineStr">
        <is>
          <t>Haxorus baseSpeed</t>
        </is>
      </c>
      <c r="D581" s="77" t="n">
        <v>97</v>
      </c>
      <c r="E581" s="77" t="n">
        <v>111</v>
      </c>
      <c r="F581" s="77" t="inlineStr">
        <is>
          <t>Differs from upstream baseline</t>
        </is>
      </c>
      <c r="G581" s="7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77" t="inlineStr">
        <is>
          <t>2026-09-30</t>
        </is>
      </c>
      <c r="B583" s="77" t="inlineStr">
        <is>
          <t>Pokemon Stats</t>
        </is>
      </c>
      <c r="C583" s="77" t="inlineStr">
        <is>
          <t>Heatmor baseDefense</t>
        </is>
      </c>
      <c r="D583" s="77" t="n">
        <v>66</v>
      </c>
      <c r="E583" s="77" t="n">
        <v>69</v>
      </c>
      <c r="F583" s="77" t="inlineStr">
        <is>
          <t>Differs from upstream baseline</t>
        </is>
      </c>
      <c r="G583" s="7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77" t="inlineStr">
        <is>
          <t>2026-09-30</t>
        </is>
      </c>
      <c r="B585" s="77" t="inlineStr">
        <is>
          <t>Pokemon Stats</t>
        </is>
      </c>
      <c r="C585" s="77" t="inlineStr">
        <is>
          <t>Heatmor baseSpDefense</t>
        </is>
      </c>
      <c r="D585" s="77" t="n">
        <v>66</v>
      </c>
      <c r="E585" s="77" t="n">
        <v>69</v>
      </c>
      <c r="F585" s="77" t="inlineStr">
        <is>
          <t>Differs from upstream baseline</t>
        </is>
      </c>
      <c r="G585" s="7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77" t="inlineStr">
        <is>
          <t>2026-09-30</t>
        </is>
      </c>
      <c r="B587" s="77" t="inlineStr">
        <is>
          <t>Pokemon Stats</t>
        </is>
      </c>
      <c r="C587" s="77" t="inlineStr">
        <is>
          <t>Heliolisk baseAttack</t>
        </is>
      </c>
      <c r="D587" s="77" t="n">
        <v>55</v>
      </c>
      <c r="E587" s="77" t="n">
        <v>30</v>
      </c>
      <c r="F587" s="77" t="inlineStr">
        <is>
          <t>Differs from upstream baseline</t>
        </is>
      </c>
      <c r="G587" s="7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77" t="inlineStr">
        <is>
          <t>2026-09-30</t>
        </is>
      </c>
      <c r="B589" s="77" t="inlineStr">
        <is>
          <t>Pokemon Stats</t>
        </is>
      </c>
      <c r="C589" s="77" t="inlineStr">
        <is>
          <t>Heliolisk baseSpeed</t>
        </is>
      </c>
      <c r="D589" s="77" t="n">
        <v>109</v>
      </c>
      <c r="E589" s="77" t="n">
        <v>130</v>
      </c>
      <c r="F589" s="77" t="inlineStr">
        <is>
          <t>Differs from upstream baseline</t>
        </is>
      </c>
      <c r="G589" s="7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77" t="inlineStr">
        <is>
          <t>2026-09-30</t>
        </is>
      </c>
      <c r="B591" s="77" t="inlineStr">
        <is>
          <t>Pokemon Stats</t>
        </is>
      </c>
      <c r="C591" s="77" t="inlineStr">
        <is>
          <t>Helioptile baseAttack</t>
        </is>
      </c>
      <c r="D591" s="77" t="n">
        <v>38</v>
      </c>
      <c r="E591" s="77" t="n">
        <v>40</v>
      </c>
      <c r="F591" s="77" t="inlineStr">
        <is>
          <t>Differs from upstream baseline</t>
        </is>
      </c>
      <c r="G591" s="7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77" t="inlineStr">
        <is>
          <t>2026-09-30</t>
        </is>
      </c>
      <c r="B593" s="77" t="inlineStr">
        <is>
          <t>Pokemon Stats</t>
        </is>
      </c>
      <c r="C593" s="77" t="inlineStr">
        <is>
          <t>Helioptile baseSpDefense</t>
        </is>
      </c>
      <c r="D593" s="77" t="n">
        <v>43</v>
      </c>
      <c r="E593" s="77" t="n">
        <v>46</v>
      </c>
      <c r="F593" s="77" t="inlineStr">
        <is>
          <t>Differs from upstream baseline</t>
        </is>
      </c>
      <c r="G593" s="7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77" t="inlineStr">
        <is>
          <t>2026-09-30</t>
        </is>
      </c>
      <c r="B595" s="77" t="inlineStr">
        <is>
          <t>Pokemon Stats</t>
        </is>
      </c>
      <c r="C595" s="77" t="inlineStr">
        <is>
          <t>Herdier baseAttack</t>
        </is>
      </c>
      <c r="D595" s="77" t="n">
        <v>80</v>
      </c>
      <c r="E595" s="77" t="n">
        <v>87</v>
      </c>
      <c r="F595" s="77" t="inlineStr">
        <is>
          <t>Differs from upstream baseline</t>
        </is>
      </c>
      <c r="G595" s="7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77" t="inlineStr">
        <is>
          <t>2026-09-30</t>
        </is>
      </c>
      <c r="B597" s="77" t="inlineStr">
        <is>
          <t>Pokemon Stats</t>
        </is>
      </c>
      <c r="C597" s="77" t="inlineStr">
        <is>
          <t>Herdier baseSpeed</t>
        </is>
      </c>
      <c r="D597" s="77" t="n">
        <v>60</v>
      </c>
      <c r="E597" s="77" t="n">
        <v>66</v>
      </c>
      <c r="F597" s="77" t="inlineStr">
        <is>
          <t>Differs from upstream baseline</t>
        </is>
      </c>
      <c r="G597" s="7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77" t="inlineStr">
        <is>
          <t>2026-09-30</t>
        </is>
      </c>
      <c r="B599" s="77" t="inlineStr">
        <is>
          <t>Abilities</t>
        </is>
      </c>
      <c r="C599" s="77" t="inlineStr">
        <is>
          <t>Hippowdon abilities</t>
        </is>
      </c>
      <c r="D599" s="77" t="inlineStr">
        <is>
          <t>Sand Stream / Sand Force</t>
        </is>
      </c>
      <c r="E599" s="77" t="inlineStr">
        <is>
          <t>Sand Stream / Thick Fat / Sand Force</t>
        </is>
      </c>
      <c r="F599" s="77" t="inlineStr">
        <is>
          <t>Differs from upstream baseline</t>
        </is>
      </c>
      <c r="G599" s="7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77" t="inlineStr">
        <is>
          <t>2026-09-30</t>
        </is>
      </c>
      <c r="B601" s="77" t="inlineStr">
        <is>
          <t>Abilities</t>
        </is>
      </c>
      <c r="C601" s="77" t="inlineStr">
        <is>
          <t>Hitmonlee abilities</t>
        </is>
      </c>
      <c r="D601" s="77" t="inlineStr">
        <is>
          <t>Limber / Reckless / Unburden</t>
        </is>
      </c>
      <c r="E601" s="77" t="inlineStr">
        <is>
          <t>Quick Feet / Quick Feet / Unburden</t>
        </is>
      </c>
      <c r="F601" s="77" t="inlineStr">
        <is>
          <t>Differs from upstream baseline</t>
        </is>
      </c>
      <c r="G601" s="7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77" t="inlineStr">
        <is>
          <t>2026-09-30</t>
        </is>
      </c>
      <c r="B603" s="77" t="inlineStr">
        <is>
          <t>Pokemon Stats</t>
        </is>
      </c>
      <c r="C603" s="77" t="inlineStr">
        <is>
          <t>Honchkrow baseDefense</t>
        </is>
      </c>
      <c r="D603" s="77" t="n">
        <v>52</v>
      </c>
      <c r="E603" s="77" t="n">
        <v>62</v>
      </c>
      <c r="F603" s="77" t="inlineStr">
        <is>
          <t>Differs from upstream baseline</t>
        </is>
      </c>
      <c r="G603" s="7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77" t="inlineStr">
        <is>
          <t>2026-09-30</t>
        </is>
      </c>
      <c r="B605" s="77" t="inlineStr">
        <is>
          <t>Pokemon Stats</t>
        </is>
      </c>
      <c r="C605" s="77" t="inlineStr">
        <is>
          <t>Honchkrow baseSpDefense</t>
        </is>
      </c>
      <c r="D605" s="77" t="n">
        <v>52</v>
      </c>
      <c r="E605" s="77" t="n">
        <v>62</v>
      </c>
      <c r="F605" s="77" t="inlineStr">
        <is>
          <t>Differs from upstream baseline</t>
        </is>
      </c>
      <c r="G605" s="7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77" t="inlineStr">
        <is>
          <t>2026-09-30</t>
        </is>
      </c>
      <c r="B607" s="77" t="inlineStr">
        <is>
          <t>Abilities</t>
        </is>
      </c>
      <c r="C607" s="77" t="inlineStr">
        <is>
          <t>Honchkrow abilities</t>
        </is>
      </c>
      <c r="D607" s="77" t="inlineStr">
        <is>
          <t>Insomnia / Super Luck / Moxie</t>
        </is>
      </c>
      <c r="E607" s="77" t="inlineStr">
        <is>
          <t>Super Luck / Super Luck / Moxie</t>
        </is>
      </c>
      <c r="F607" s="77" t="inlineStr">
        <is>
          <t>Differs from upstream baseline</t>
        </is>
      </c>
      <c r="G607" s="7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77" t="inlineStr">
        <is>
          <t>2026-09-30</t>
        </is>
      </c>
      <c r="B609" s="77" t="inlineStr">
        <is>
          <t>Pokemon Stats</t>
        </is>
      </c>
      <c r="C609" s="77" t="inlineStr">
        <is>
          <t>Honedge baseSpAttack</t>
        </is>
      </c>
      <c r="D609" s="77" t="n">
        <v>35</v>
      </c>
      <c r="E609" s="77" t="n">
        <v>30</v>
      </c>
      <c r="F609" s="77" t="inlineStr">
        <is>
          <t>Differs from upstream baseline</t>
        </is>
      </c>
      <c r="G609" s="7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77" t="inlineStr">
        <is>
          <t>2026-09-30</t>
        </is>
      </c>
      <c r="B611" s="77" t="inlineStr">
        <is>
          <t>Abilities</t>
        </is>
      </c>
      <c r="C611" s="77" t="inlineStr">
        <is>
          <t>Hoothoot abilities</t>
        </is>
      </c>
      <c r="D611" s="77" t="inlineStr">
        <is>
          <t>Insomnia / Keen Eye / Tinted Lens</t>
        </is>
      </c>
      <c r="E611" s="77" t="inlineStr">
        <is>
          <t>Insomnia / Insomnia / Tinted Lens</t>
        </is>
      </c>
      <c r="F611" s="77" t="inlineStr">
        <is>
          <t>Differs from upstream baseline</t>
        </is>
      </c>
      <c r="G611" s="7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77" t="inlineStr">
        <is>
          <t>2026-09-30</t>
        </is>
      </c>
      <c r="B613" s="77" t="inlineStr">
        <is>
          <t>Abilities</t>
        </is>
      </c>
      <c r="C613" s="77" t="inlineStr">
        <is>
          <t>Horsea abilities</t>
        </is>
      </c>
      <c r="D613" s="77" t="inlineStr">
        <is>
          <t>Swift Swim / Sniper / Damp</t>
        </is>
      </c>
      <c r="E613" s="77" t="inlineStr">
        <is>
          <t>Swift Swim / Swift Swim / Damp</t>
        </is>
      </c>
      <c r="F613" s="77" t="inlineStr">
        <is>
          <t>Differs from upstream baseline</t>
        </is>
      </c>
      <c r="G613" s="7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77" t="inlineStr">
        <is>
          <t>2026-09-30</t>
        </is>
      </c>
      <c r="B615" s="77" t="inlineStr">
        <is>
          <t>Pokemon Stats</t>
        </is>
      </c>
      <c r="C615" s="77" t="inlineStr">
        <is>
          <t>Houndoom baseSpeed</t>
        </is>
      </c>
      <c r="D615" s="77" t="n">
        <v>95</v>
      </c>
      <c r="E615" s="77" t="n">
        <v>105</v>
      </c>
      <c r="F615" s="77" t="inlineStr">
        <is>
          <t>Differs from upstream baseline</t>
        </is>
      </c>
      <c r="G615" s="7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77" t="inlineStr">
        <is>
          <t>2026-09-30</t>
        </is>
      </c>
      <c r="B617" s="77" t="inlineStr">
        <is>
          <t>Pokemon Stats</t>
        </is>
      </c>
      <c r="C617" s="77" t="inlineStr">
        <is>
          <t>Houndoom baseSpAttack</t>
        </is>
      </c>
      <c r="D617" s="77" t="n">
        <v>140</v>
      </c>
      <c r="E617" s="77" t="n">
        <v>150</v>
      </c>
      <c r="F617" s="77" t="inlineStr">
        <is>
          <t>Differs from upstream baseline</t>
        </is>
      </c>
      <c r="G617" s="7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77" t="inlineStr">
        <is>
          <t>2026-09-30</t>
        </is>
      </c>
      <c r="B619" s="77" t="inlineStr">
        <is>
          <t>Abilities</t>
        </is>
      </c>
      <c r="C619" s="77" t="inlineStr">
        <is>
          <t>Houndour abilities</t>
        </is>
      </c>
      <c r="D619" s="77" t="inlineStr">
        <is>
          <t>Early Bird / Flash Fire / Unnerve</t>
        </is>
      </c>
      <c r="E619" s="77" t="inlineStr">
        <is>
          <t>Solar Power / Solar Power / Unnerve</t>
        </is>
      </c>
      <c r="F619" s="77" t="inlineStr">
        <is>
          <t>Differs from upstream baseline</t>
        </is>
      </c>
      <c r="G619" s="7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77" t="inlineStr">
        <is>
          <t>2026-09-30</t>
        </is>
      </c>
      <c r="B621" s="77" t="inlineStr">
        <is>
          <t>Pokemon Stats</t>
        </is>
      </c>
      <c r="C621" s="77" t="inlineStr">
        <is>
          <t>Huntail baseAttack</t>
        </is>
      </c>
      <c r="D621" s="77" t="n">
        <v>104</v>
      </c>
      <c r="E621" s="77" t="n">
        <v>114</v>
      </c>
      <c r="F621" s="77" t="inlineStr">
        <is>
          <t>Differs from upstream baseline</t>
        </is>
      </c>
      <c r="G621" s="7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77" t="inlineStr">
        <is>
          <t>2026-09-30</t>
        </is>
      </c>
      <c r="B623" s="77" t="inlineStr">
        <is>
          <t>Pokemon Stats</t>
        </is>
      </c>
      <c r="C623" s="77" t="inlineStr">
        <is>
          <t>Hypno baseAttack</t>
        </is>
      </c>
      <c r="D623" s="77" t="n">
        <v>73</v>
      </c>
      <c r="E623" s="77" t="n">
        <v>93</v>
      </c>
      <c r="F623" s="77" t="inlineStr">
        <is>
          <t>Differs from upstream baseline</t>
        </is>
      </c>
      <c r="G623" s="7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77" t="inlineStr">
        <is>
          <t>2026-09-30</t>
        </is>
      </c>
      <c r="B625" s="77" t="inlineStr">
        <is>
          <t>Abilities</t>
        </is>
      </c>
      <c r="C625" s="77" t="inlineStr">
        <is>
          <t>Hypno abilities</t>
        </is>
      </c>
      <c r="D625" s="77" t="inlineStr">
        <is>
          <t>Insomnia / Forewarn / Inner Focus</t>
        </is>
      </c>
      <c r="E625" s="77" t="inlineStr">
        <is>
          <t>Bad Dreams / Bad Dreams / Inner Focus</t>
        </is>
      </c>
      <c r="F625" s="77" t="inlineStr">
        <is>
          <t>Differs from upstream baseline</t>
        </is>
      </c>
      <c r="G625" s="7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77" t="inlineStr">
        <is>
          <t>2026-09-30</t>
        </is>
      </c>
      <c r="B627" s="77" t="inlineStr">
        <is>
          <t>Pokemon Stats</t>
        </is>
      </c>
      <c r="C627" s="77" t="inlineStr">
        <is>
          <t>Igglybuff baseDefense</t>
        </is>
      </c>
      <c r="D627" s="77" t="n">
        <v>15</v>
      </c>
      <c r="E627" s="77" t="n">
        <v>20</v>
      </c>
      <c r="F627" s="77" t="inlineStr">
        <is>
          <t>Differs from upstream baseline</t>
        </is>
      </c>
      <c r="G627" s="7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77" t="inlineStr">
        <is>
          <t>2026-09-30</t>
        </is>
      </c>
      <c r="B629" s="77" t="inlineStr">
        <is>
          <t>Pokemon Stats</t>
        </is>
      </c>
      <c r="C629" s="77" t="inlineStr">
        <is>
          <t>Igglybuff baseSpDefense</t>
        </is>
      </c>
      <c r="D629" s="77" t="n">
        <v>20</v>
      </c>
      <c r="E629" s="77" t="n">
        <v>25</v>
      </c>
      <c r="F629" s="77" t="inlineStr">
        <is>
          <t>Differs from upstream baseline</t>
        </is>
      </c>
      <c r="G629" s="7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77" t="inlineStr">
        <is>
          <t>2026-09-30</t>
        </is>
      </c>
      <c r="B631" s="77" t="inlineStr">
        <is>
          <t>Abilities</t>
        </is>
      </c>
      <c r="C631" s="77" t="inlineStr">
        <is>
          <t>Igglybuff abilities</t>
        </is>
      </c>
      <c r="D631" s="77" t="inlineStr">
        <is>
          <t>Cute Charm / Competitive / Friend Guard</t>
        </is>
      </c>
      <c r="E631" s="77" t="inlineStr">
        <is>
          <t>Cute Charm / Friend Guard</t>
        </is>
      </c>
      <c r="F631" s="77" t="inlineStr">
        <is>
          <t>Differs from upstream baseline</t>
        </is>
      </c>
      <c r="G631" s="7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77" t="inlineStr">
        <is>
          <t>2026-09-30</t>
        </is>
      </c>
      <c r="B633" s="77" t="inlineStr">
        <is>
          <t>Pokemon Stats</t>
        </is>
      </c>
      <c r="C633" s="77" t="inlineStr">
        <is>
          <t>Illumise baseAttack</t>
        </is>
      </c>
      <c r="D633" s="77" t="n">
        <v>47</v>
      </c>
      <c r="E633" s="77" t="n">
        <v>77</v>
      </c>
      <c r="F633" s="77" t="inlineStr">
        <is>
          <t>Differs from upstream baseline</t>
        </is>
      </c>
      <c r="G633" s="7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77" t="inlineStr">
        <is>
          <t>2026-09-30</t>
        </is>
      </c>
      <c r="B635" s="77" t="inlineStr">
        <is>
          <t>Pokemon Stats</t>
        </is>
      </c>
      <c r="C635" s="77" t="inlineStr">
        <is>
          <t>Illumise baseSpDefense</t>
        </is>
      </c>
      <c r="D635" s="77" t="n">
        <v>85</v>
      </c>
      <c r="E635" s="77" t="n">
        <v>75</v>
      </c>
      <c r="F635" s="77" t="inlineStr">
        <is>
          <t>Differs from upstream baseline</t>
        </is>
      </c>
      <c r="G635" s="7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77" t="inlineStr">
        <is>
          <t>2026-09-30</t>
        </is>
      </c>
      <c r="B637" s="77" t="inlineStr">
        <is>
          <t>Pokemon Stats</t>
        </is>
      </c>
      <c r="C637" s="77" t="inlineStr">
        <is>
          <t>Infernape baseHP</t>
        </is>
      </c>
      <c r="D637" s="77" t="n">
        <v>76</v>
      </c>
      <c r="E637" s="77" t="n">
        <v>77</v>
      </c>
      <c r="F637" s="77" t="inlineStr">
        <is>
          <t>Differs from upstream baseline</t>
        </is>
      </c>
      <c r="G637" s="7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77" t="inlineStr">
        <is>
          <t>2026-09-30</t>
        </is>
      </c>
      <c r="B639" s="77" t="inlineStr">
        <is>
          <t>Pokemon Stats</t>
        </is>
      </c>
      <c r="C639" s="77" t="inlineStr">
        <is>
          <t>Inkay baseAttack</t>
        </is>
      </c>
      <c r="D639" s="77" t="n">
        <v>54</v>
      </c>
      <c r="E639" s="77" t="n">
        <v>55</v>
      </c>
      <c r="F639" s="77" t="inlineStr">
        <is>
          <t>Differs from upstream baseline</t>
        </is>
      </c>
      <c r="G639" s="7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77" t="inlineStr">
        <is>
          <t>2026-09-30</t>
        </is>
      </c>
      <c r="B641" s="77" t="inlineStr">
        <is>
          <t>Pokemon Stats</t>
        </is>
      </c>
      <c r="C641" s="77" t="inlineStr">
        <is>
          <t>Inkay baseSpDefense</t>
        </is>
      </c>
      <c r="D641" s="77" t="n">
        <v>46</v>
      </c>
      <c r="E641" s="77" t="n">
        <v>50</v>
      </c>
      <c r="F641" s="77" t="inlineStr">
        <is>
          <t>Differs from upstream baseline</t>
        </is>
      </c>
      <c r="G641" s="7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77" t="inlineStr">
        <is>
          <t>2026-09-30</t>
        </is>
      </c>
      <c r="B643" s="77" t="inlineStr">
        <is>
          <t>Abilities</t>
        </is>
      </c>
      <c r="C643" s="77" t="inlineStr">
        <is>
          <t>Ivysaur abilities</t>
        </is>
      </c>
      <c r="D643" s="77" t="inlineStr">
        <is>
          <t>Overgrow / Chlorophyll</t>
        </is>
      </c>
      <c r="E643" s="77" t="inlineStr">
        <is>
          <t>Overgrow / Overgrow / Chlorophyll</t>
        </is>
      </c>
      <c r="F643" s="77" t="inlineStr">
        <is>
          <t>Differs from upstream baseline</t>
        </is>
      </c>
      <c r="G643" s="7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77" t="inlineStr">
        <is>
          <t>2026-09-30</t>
        </is>
      </c>
      <c r="B645" s="77" t="inlineStr">
        <is>
          <t>Pokemon Stats</t>
        </is>
      </c>
      <c r="C645" s="77" t="inlineStr">
        <is>
          <t>Jigglypuff baseDefense</t>
        </is>
      </c>
      <c r="D645" s="77" t="n">
        <v>20</v>
      </c>
      <c r="E645" s="77" t="n">
        <v>38</v>
      </c>
      <c r="F645" s="77" t="inlineStr">
        <is>
          <t>Differs from upstream baseline</t>
        </is>
      </c>
      <c r="G645" s="7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77" t="inlineStr">
        <is>
          <t>2026-09-30</t>
        </is>
      </c>
      <c r="B647" s="77" t="inlineStr">
        <is>
          <t>Pokemon Stats</t>
        </is>
      </c>
      <c r="C647" s="77" t="inlineStr">
        <is>
          <t>Jigglypuff baseSpDefense</t>
        </is>
      </c>
      <c r="D647" s="77" t="n">
        <v>25</v>
      </c>
      <c r="E647" s="77" t="n">
        <v>55</v>
      </c>
      <c r="F647" s="77" t="inlineStr">
        <is>
          <t>Differs from upstream baseline</t>
        </is>
      </c>
      <c r="G647" s="7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77" t="inlineStr">
        <is>
          <t>2026-09-30</t>
        </is>
      </c>
      <c r="B649" s="77" t="inlineStr">
        <is>
          <t>Abilities</t>
        </is>
      </c>
      <c r="C649" s="77" t="inlineStr">
        <is>
          <t>Jolteon abilities</t>
        </is>
      </c>
      <c r="D649" s="77" t="inlineStr">
        <is>
          <t>Volt Absorb / Volt Absorb / Quick Feet</t>
        </is>
      </c>
      <c r="E649" s="77" t="inlineStr">
        <is>
          <t>Static / Rough Skin / Quick Feet</t>
        </is>
      </c>
      <c r="F649" s="77" t="inlineStr">
        <is>
          <t>Differs from upstream baseline</t>
        </is>
      </c>
      <c r="G649" s="7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77" t="inlineStr">
        <is>
          <t>2026-09-30</t>
        </is>
      </c>
      <c r="B651" s="77" t="inlineStr">
        <is>
          <t>Abilities</t>
        </is>
      </c>
      <c r="C651" s="77" t="inlineStr">
        <is>
          <t>Jumpluff abilities</t>
        </is>
      </c>
      <c r="D651" s="77" t="inlineStr">
        <is>
          <t>Chlorophyll / Leaf Guard / Infiltrator</t>
        </is>
      </c>
      <c r="E651" s="77" t="inlineStr">
        <is>
          <t>Chlorophyll / Chlorophyll / Infiltrator</t>
        </is>
      </c>
      <c r="F651" s="77" t="inlineStr">
        <is>
          <t>Differs from upstream baseline</t>
        </is>
      </c>
      <c r="G651" s="7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77" t="inlineStr">
        <is>
          <t>2026-09-30</t>
        </is>
      </c>
      <c r="B653" s="77" t="inlineStr">
        <is>
          <t>Pokemon Stats</t>
        </is>
      </c>
      <c r="C653" s="77" t="inlineStr">
        <is>
          <t>Jynx baseSpDefense</t>
        </is>
      </c>
      <c r="D653" s="77" t="n">
        <v>95</v>
      </c>
      <c r="E653" s="77" t="n">
        <v>113</v>
      </c>
      <c r="F653" s="77" t="inlineStr">
        <is>
          <t>Differs from upstream baseline</t>
        </is>
      </c>
      <c r="G653" s="7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77" t="inlineStr">
        <is>
          <t>2026-09-30</t>
        </is>
      </c>
      <c r="B655" s="77" t="inlineStr">
        <is>
          <t>Pokemon Stats</t>
        </is>
      </c>
      <c r="C655" s="77" t="inlineStr">
        <is>
          <t>Kadabra baseHP</t>
        </is>
      </c>
      <c r="D655" s="77" t="n">
        <v>40</v>
      </c>
      <c r="E655" s="77" t="n">
        <v>55</v>
      </c>
      <c r="F655" s="77" t="inlineStr">
        <is>
          <t>Differs from upstream baseline</t>
        </is>
      </c>
      <c r="G655" s="7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77" t="inlineStr">
        <is>
          <t>2026-09-30</t>
        </is>
      </c>
      <c r="B657" s="77" t="inlineStr">
        <is>
          <t>Pokemon Stats</t>
        </is>
      </c>
      <c r="C657" s="77" t="inlineStr">
        <is>
          <t>Kadabra baseSpDefense</t>
        </is>
      </c>
      <c r="D657" s="77" t="n">
        <v>70</v>
      </c>
      <c r="E657" s="77" t="n">
        <v>85</v>
      </c>
      <c r="F657" s="77" t="inlineStr">
        <is>
          <t>Differs from upstream baseline</t>
        </is>
      </c>
      <c r="G657" s="7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77" t="inlineStr">
        <is>
          <t>2026-09-30</t>
        </is>
      </c>
      <c r="B659" s="77" t="inlineStr">
        <is>
          <t>Abilities</t>
        </is>
      </c>
      <c r="C659" s="77" t="inlineStr">
        <is>
          <t>Kadabra abilities</t>
        </is>
      </c>
      <c r="D659" s="77" t="inlineStr">
        <is>
          <t>Synchronize / Inner Focus / Magic Guard</t>
        </is>
      </c>
      <c r="E659" s="77" t="inlineStr">
        <is>
          <t>Magic Guard / Inner Focus / Magic Guard</t>
        </is>
      </c>
      <c r="F659" s="77" t="inlineStr">
        <is>
          <t>Differs from upstream baseline</t>
        </is>
      </c>
      <c r="G659" s="7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77" t="inlineStr">
        <is>
          <t>2026-09-30</t>
        </is>
      </c>
      <c r="B661" s="77" t="inlineStr">
        <is>
          <t>Abilities</t>
        </is>
      </c>
      <c r="C661" s="77" t="inlineStr">
        <is>
          <t>Kangaskhan abilities</t>
        </is>
      </c>
      <c r="D661" s="77" t="inlineStr">
        <is>
          <t>Early Bird / Scrappy / Inner Focus</t>
        </is>
      </c>
      <c r="E661" s="77" t="inlineStr">
        <is>
          <t>Scrappy / Scrappy / Inner Focus</t>
        </is>
      </c>
      <c r="F661" s="77" t="inlineStr">
        <is>
          <t>Differs from upstream baseline</t>
        </is>
      </c>
      <c r="G661" s="7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77" t="inlineStr">
        <is>
          <t>2026-09-30</t>
        </is>
      </c>
      <c r="B663" s="77" t="inlineStr">
        <is>
          <t>Pokemon Stats</t>
        </is>
      </c>
      <c r="C663" s="77" t="inlineStr">
        <is>
          <t>Karrablast baseAttack</t>
        </is>
      </c>
      <c r="D663" s="77" t="n">
        <v>75</v>
      </c>
      <c r="E663" s="77" t="n">
        <v>84</v>
      </c>
      <c r="F663" s="77" t="inlineStr">
        <is>
          <t>Differs from upstream baseline</t>
        </is>
      </c>
      <c r="G663" s="7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77" t="inlineStr">
        <is>
          <t>2026-09-30</t>
        </is>
      </c>
      <c r="B665" s="77" t="inlineStr">
        <is>
          <t>Pokemon Stats</t>
        </is>
      </c>
      <c r="C665" s="77" t="inlineStr">
        <is>
          <t>Karrablast baseSpAttack</t>
        </is>
      </c>
      <c r="D665" s="77" t="n">
        <v>40</v>
      </c>
      <c r="E665" s="77" t="n">
        <v>30</v>
      </c>
      <c r="F665" s="77" t="inlineStr">
        <is>
          <t>Differs from upstream baseline</t>
        </is>
      </c>
      <c r="G665" s="7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77" t="inlineStr">
        <is>
          <t>2026-09-30</t>
        </is>
      </c>
      <c r="B667" s="77" t="inlineStr">
        <is>
          <t>Pokemon Stats</t>
        </is>
      </c>
      <c r="C667" s="77" t="inlineStr">
        <is>
          <t>Karrablast baseSpeed</t>
        </is>
      </c>
      <c r="D667" s="77" t="n">
        <v>60</v>
      </c>
      <c r="E667" s="77" t="n">
        <v>67</v>
      </c>
      <c r="F667" s="77" t="inlineStr">
        <is>
          <t>Differs from upstream baseline</t>
        </is>
      </c>
      <c r="G667" s="7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77" t="inlineStr">
        <is>
          <t>2026-09-30</t>
        </is>
      </c>
      <c r="B669" s="77" t="inlineStr">
        <is>
          <t>Pokemon Stats</t>
        </is>
      </c>
      <c r="C669" s="77" t="inlineStr">
        <is>
          <t>Kecleon baseHP</t>
        </is>
      </c>
      <c r="D669" s="77" t="n">
        <v>60</v>
      </c>
      <c r="E669" s="77" t="n">
        <v>65</v>
      </c>
      <c r="F669" s="77" t="inlineStr">
        <is>
          <t>Differs from upstream baseline</t>
        </is>
      </c>
      <c r="G669" s="7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77" t="inlineStr">
        <is>
          <t>2026-09-30</t>
        </is>
      </c>
      <c r="B671" s="77" t="inlineStr">
        <is>
          <t>Pokemon Stats</t>
        </is>
      </c>
      <c r="C671" s="77" t="inlineStr">
        <is>
          <t>Kecleon baseSpDefense</t>
        </is>
      </c>
      <c r="D671" s="77" t="n">
        <v>120</v>
      </c>
      <c r="E671" s="77" t="n">
        <v>135</v>
      </c>
      <c r="F671" s="77" t="inlineStr">
        <is>
          <t>Differs from upstream baseline</t>
        </is>
      </c>
      <c r="G671" s="7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77" t="inlineStr">
        <is>
          <t>2026-09-30</t>
        </is>
      </c>
      <c r="B673" s="77" t="inlineStr">
        <is>
          <t>Pokemon Stats</t>
        </is>
      </c>
      <c r="C673" s="77" t="inlineStr">
        <is>
          <t>Keldeo baseAttack</t>
        </is>
      </c>
      <c r="D673" s="77" t="n">
        <v>72</v>
      </c>
      <c r="E673" s="77" t="n">
        <v>32</v>
      </c>
      <c r="F673" s="77" t="inlineStr">
        <is>
          <t>Differs from upstream baseline</t>
        </is>
      </c>
      <c r="G673" s="7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77" t="inlineStr">
        <is>
          <t>2026-09-30</t>
        </is>
      </c>
      <c r="B675" s="77" t="inlineStr">
        <is>
          <t>Pokemon Stats</t>
        </is>
      </c>
      <c r="C675" s="77" t="inlineStr">
        <is>
          <t>Keldeo baseSpeed</t>
        </is>
      </c>
      <c r="D675" s="77" t="n">
        <v>108</v>
      </c>
      <c r="E675" s="77" t="n">
        <v>126</v>
      </c>
      <c r="F675" s="77" t="inlineStr">
        <is>
          <t>Differs from upstream baseline</t>
        </is>
      </c>
      <c r="G675" s="7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77" t="inlineStr">
        <is>
          <t>2026-09-30</t>
        </is>
      </c>
      <c r="B677" s="77" t="inlineStr">
        <is>
          <t>Pokemon Stats</t>
        </is>
      </c>
      <c r="C677" s="77" t="inlineStr">
        <is>
          <t>Kingambit baseSpAttack</t>
        </is>
      </c>
      <c r="D677" s="77" t="n">
        <v>60</v>
      </c>
      <c r="E677" s="77" t="n">
        <v>30</v>
      </c>
      <c r="F677" s="77" t="inlineStr">
        <is>
          <t>Differs from upstream baseline</t>
        </is>
      </c>
      <c r="G677" s="7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77" t="inlineStr">
        <is>
          <t>2026-09-30</t>
        </is>
      </c>
      <c r="B679" s="77" t="inlineStr">
        <is>
          <t>Abilities</t>
        </is>
      </c>
      <c r="C679" s="77" t="inlineStr">
        <is>
          <t>Kingdra abilities</t>
        </is>
      </c>
      <c r="D679" s="77" t="inlineStr">
        <is>
          <t>Swift Swim / Sniper / Damp</t>
        </is>
      </c>
      <c r="E679" s="77" t="inlineStr">
        <is>
          <t>Swift Swim / Swift Swim / Damp</t>
        </is>
      </c>
      <c r="F679" s="77" t="inlineStr">
        <is>
          <t>Differs from upstream baseline</t>
        </is>
      </c>
      <c r="G679" s="7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77" t="inlineStr">
        <is>
          <t>2026-09-30</t>
        </is>
      </c>
      <c r="B681" s="77" t="inlineStr">
        <is>
          <t>Abilities</t>
        </is>
      </c>
      <c r="C681" s="77" t="inlineStr">
        <is>
          <t>Kirlia abilities</t>
        </is>
      </c>
      <c r="D681" s="77" t="inlineStr">
        <is>
          <t>Synchronize / Trace / Telepathy</t>
        </is>
      </c>
      <c r="E681" s="77" t="inlineStr">
        <is>
          <t>Trace / Trace / Telepathy</t>
        </is>
      </c>
      <c r="F681" s="77" t="inlineStr">
        <is>
          <t>Differs from upstream baseline</t>
        </is>
      </c>
      <c r="G681" s="7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77" t="inlineStr">
        <is>
          <t>2026-09-30</t>
        </is>
      </c>
      <c r="B683" s="77" t="inlineStr">
        <is>
          <t>Pokemon Stats</t>
        </is>
      </c>
      <c r="C683" s="77" t="inlineStr">
        <is>
          <t>Kleavor baseAttack</t>
        </is>
      </c>
      <c r="D683" s="77" t="n">
        <v>135</v>
      </c>
      <c r="E683" s="77" t="n">
        <v>143</v>
      </c>
      <c r="F683" s="77" t="inlineStr">
        <is>
          <t>Differs from upstream baseline</t>
        </is>
      </c>
      <c r="G683" s="7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77" t="inlineStr">
        <is>
          <t>2026-09-30</t>
        </is>
      </c>
      <c r="B685" s="77" t="inlineStr">
        <is>
          <t>Pokemon Stats</t>
        </is>
      </c>
      <c r="C685" s="77" t="inlineStr">
        <is>
          <t>Kleavor baseSpeed</t>
        </is>
      </c>
      <c r="D685" s="77" t="n">
        <v>85</v>
      </c>
      <c r="E685" s="77" t="n">
        <v>92</v>
      </c>
      <c r="F685" s="77" t="inlineStr">
        <is>
          <t>Differs from upstream baseline</t>
        </is>
      </c>
      <c r="G685" s="7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77" t="inlineStr">
        <is>
          <t>2026-09-30</t>
        </is>
      </c>
      <c r="B687" s="77" t="inlineStr">
        <is>
          <t>Pokemon Stats</t>
        </is>
      </c>
      <c r="C687" s="77" t="inlineStr">
        <is>
          <t>Klefki baseAttack</t>
        </is>
      </c>
      <c r="D687" s="77" t="n">
        <v>80</v>
      </c>
      <c r="E687" s="77" t="n">
        <v>87</v>
      </c>
      <c r="F687" s="77" t="inlineStr">
        <is>
          <t>Differs from upstream baseline</t>
        </is>
      </c>
      <c r="G687" s="7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77" t="inlineStr">
        <is>
          <t>2026-09-30</t>
        </is>
      </c>
      <c r="B689" s="77" t="inlineStr">
        <is>
          <t>Pokemon Stats</t>
        </is>
      </c>
      <c r="C689" s="77" t="inlineStr">
        <is>
          <t>Klinklang baseHP</t>
        </is>
      </c>
      <c r="D689" s="77" t="n">
        <v>60</v>
      </c>
      <c r="E689" s="77" t="n">
        <v>70</v>
      </c>
      <c r="F689" s="77" t="inlineStr">
        <is>
          <t>Differs from upstream baseline</t>
        </is>
      </c>
      <c r="G689" s="7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77" t="inlineStr">
        <is>
          <t>2026-09-30</t>
        </is>
      </c>
      <c r="B691" s="77" t="inlineStr">
        <is>
          <t>Abilities</t>
        </is>
      </c>
      <c r="C691" s="77" t="inlineStr">
        <is>
          <t>Koffing abilities</t>
        </is>
      </c>
      <c r="D691" s="77" t="inlineStr">
        <is>
          <t>Levitate / Neutralizing Gas / Stench</t>
        </is>
      </c>
      <c r="E691" s="77" t="inlineStr">
        <is>
          <t>Levitate / Stench</t>
        </is>
      </c>
      <c r="F691" s="77" t="inlineStr">
        <is>
          <t>Differs from upstream baseline</t>
        </is>
      </c>
      <c r="G691" s="7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77" t="inlineStr">
        <is>
          <t>2026-09-30</t>
        </is>
      </c>
      <c r="B693" s="77" t="inlineStr">
        <is>
          <t>Abilities</t>
        </is>
      </c>
      <c r="C693" s="77" t="inlineStr">
        <is>
          <t>Kricketune abilities</t>
        </is>
      </c>
      <c r="D693" s="77" t="inlineStr">
        <is>
          <t>Swarm / Technician</t>
        </is>
      </c>
      <c r="E693" s="77" t="inlineStr">
        <is>
          <t>Hyper Cutter / Technician</t>
        </is>
      </c>
      <c r="F693" s="77" t="inlineStr">
        <is>
          <t>Differs from upstream baseline</t>
        </is>
      </c>
      <c r="G693" s="7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77" t="inlineStr">
        <is>
          <t>2026-09-30</t>
        </is>
      </c>
      <c r="B695" s="77" t="inlineStr">
        <is>
          <t>Pokemon Stats</t>
        </is>
      </c>
      <c r="C695" s="77" t="inlineStr">
        <is>
          <t>Krokorok baseAttack</t>
        </is>
      </c>
      <c r="D695" s="77" t="n">
        <v>82</v>
      </c>
      <c r="E695" s="77" t="n">
        <v>91</v>
      </c>
      <c r="F695" s="77" t="inlineStr">
        <is>
          <t>Differs from upstream baseline</t>
        </is>
      </c>
      <c r="G695" s="7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77" t="inlineStr">
        <is>
          <t>2026-09-30</t>
        </is>
      </c>
      <c r="B697" s="77" t="inlineStr">
        <is>
          <t>Pokemon Stats</t>
        </is>
      </c>
      <c r="C697" s="77" t="inlineStr">
        <is>
          <t>Krokorok baseSpAttack</t>
        </is>
      </c>
      <c r="D697" s="77" t="n">
        <v>45</v>
      </c>
      <c r="E697" s="77" t="n">
        <v>30</v>
      </c>
      <c r="F697" s="77" t="inlineStr">
        <is>
          <t>Differs from upstream baseline</t>
        </is>
      </c>
      <c r="G697" s="7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77" t="inlineStr">
        <is>
          <t>2026-09-30</t>
        </is>
      </c>
      <c r="B699" s="77" t="inlineStr">
        <is>
          <t>Pokemon Stats</t>
        </is>
      </c>
      <c r="C699" s="77" t="inlineStr">
        <is>
          <t>Krokorok baseSpeed</t>
        </is>
      </c>
      <c r="D699" s="77" t="n">
        <v>74</v>
      </c>
      <c r="E699" s="77" t="n">
        <v>82</v>
      </c>
      <c r="F699" s="77" t="inlineStr">
        <is>
          <t>Differs from upstream baseline</t>
        </is>
      </c>
      <c r="G699" s="7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77" t="inlineStr">
        <is>
          <t>2026-09-30</t>
        </is>
      </c>
      <c r="B701" s="77" t="inlineStr">
        <is>
          <t>Pokemon Stats</t>
        </is>
      </c>
      <c r="C701" s="77" t="inlineStr">
        <is>
          <t>Krookodile baseSpAttack</t>
        </is>
      </c>
      <c r="D701" s="77" t="n">
        <v>65</v>
      </c>
      <c r="E701" s="77" t="n">
        <v>30</v>
      </c>
      <c r="F701" s="77" t="inlineStr">
        <is>
          <t>Differs from upstream baseline</t>
        </is>
      </c>
      <c r="G701" s="7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77" t="inlineStr">
        <is>
          <t>2026-09-30</t>
        </is>
      </c>
      <c r="B703" s="77" t="inlineStr">
        <is>
          <t>Abilities</t>
        </is>
      </c>
      <c r="C703" s="77" t="inlineStr">
        <is>
          <t>Kyogre abilities</t>
        </is>
      </c>
      <c r="D703" s="77" t="inlineStr">
        <is>
          <t>Primordial Sea / Primordial Sea</t>
        </is>
      </c>
      <c r="E703" s="77" t="inlineStr">
        <is>
          <t>Water Bubble / Water Bubble</t>
        </is>
      </c>
      <c r="F703" s="77" t="inlineStr">
        <is>
          <t>Differs from upstream baseline</t>
        </is>
      </c>
      <c r="G703" s="7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77" t="inlineStr">
        <is>
          <t>2026-09-30</t>
        </is>
      </c>
      <c r="B705" s="77" t="inlineStr">
        <is>
          <t>Pokemon Stats</t>
        </is>
      </c>
      <c r="C705" s="77" t="inlineStr">
        <is>
          <t>Lampent baseHP</t>
        </is>
      </c>
      <c r="D705" s="77" t="n">
        <v>60</v>
      </c>
      <c r="E705" s="77" t="n">
        <v>62</v>
      </c>
      <c r="F705" s="77" t="inlineStr">
        <is>
          <t>Differs from upstream baseline</t>
        </is>
      </c>
      <c r="G705" s="7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77" t="inlineStr">
        <is>
          <t>2026-09-30</t>
        </is>
      </c>
      <c r="B707" s="77" t="inlineStr">
        <is>
          <t>Pokemon Stats</t>
        </is>
      </c>
      <c r="C707" s="77" t="inlineStr">
        <is>
          <t>Lampent baseSpAttack</t>
        </is>
      </c>
      <c r="D707" s="77" t="n">
        <v>95</v>
      </c>
      <c r="E707" s="77" t="n">
        <v>102</v>
      </c>
      <c r="F707" s="77" t="inlineStr">
        <is>
          <t>Differs from upstream baseline</t>
        </is>
      </c>
      <c r="G707" s="7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77" t="inlineStr">
        <is>
          <t>2026-09-30</t>
        </is>
      </c>
      <c r="B709" s="77" t="inlineStr">
        <is>
          <t>Pokemon Stats</t>
        </is>
      </c>
      <c r="C709" s="77" t="inlineStr">
        <is>
          <t>Lampent baseSpeed</t>
        </is>
      </c>
      <c r="D709" s="77" t="n">
        <v>55</v>
      </c>
      <c r="E709" s="77" t="n">
        <v>62</v>
      </c>
      <c r="F709" s="77" t="inlineStr">
        <is>
          <t>Differs from upstream baseline</t>
        </is>
      </c>
      <c r="G709" s="7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77" t="inlineStr">
        <is>
          <t>2026-09-30</t>
        </is>
      </c>
      <c r="B711" s="77" t="inlineStr">
        <is>
          <t>Pokemon Stats</t>
        </is>
      </c>
      <c r="C711" s="77" t="inlineStr">
        <is>
          <t>Lapras baseAttack</t>
        </is>
      </c>
      <c r="D711" s="77" t="n">
        <v>85</v>
      </c>
      <c r="E711" s="77" t="n">
        <v>95</v>
      </c>
      <c r="F711" s="77" t="inlineStr">
        <is>
          <t>Differs from upstream baseline</t>
        </is>
      </c>
      <c r="G711" s="7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77" t="inlineStr">
        <is>
          <t>2026-09-30</t>
        </is>
      </c>
      <c r="B713" s="77" t="inlineStr">
        <is>
          <t>Abilities</t>
        </is>
      </c>
      <c r="C713" s="77" t="inlineStr">
        <is>
          <t>Lapras abilities</t>
        </is>
      </c>
      <c r="D713" s="77" t="inlineStr">
        <is>
          <t>Water Absorb / Shell Armor / Hydration</t>
        </is>
      </c>
      <c r="E713" s="77" t="inlineStr">
        <is>
          <t>Serene Grace / Shell Armor / Hydration</t>
        </is>
      </c>
      <c r="F713" s="77" t="inlineStr">
        <is>
          <t>Differs from upstream baseline</t>
        </is>
      </c>
      <c r="G713" s="7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77" t="inlineStr">
        <is>
          <t>2026-09-30</t>
        </is>
      </c>
      <c r="B715" s="77" t="inlineStr">
        <is>
          <t>Pokemon Stats</t>
        </is>
      </c>
      <c r="C715" s="77" t="inlineStr">
        <is>
          <t>Larvesta baseSpAttack</t>
        </is>
      </c>
      <c r="D715" s="77" t="n">
        <v>50</v>
      </c>
      <c r="E715" s="77" t="n">
        <v>30</v>
      </c>
      <c r="F715" s="77" t="inlineStr">
        <is>
          <t>Differs from upstream baseline</t>
        </is>
      </c>
      <c r="G715" s="7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77" t="inlineStr">
        <is>
          <t>2026-09-30</t>
        </is>
      </c>
      <c r="B717" s="77" t="inlineStr">
        <is>
          <t>Evolutions</t>
        </is>
      </c>
      <c r="C717" s="77" t="inlineStr">
        <is>
          <t>Larvesta evolution</t>
        </is>
      </c>
      <c r="D717" s="77" t="inlineStr">
        <is>
          <t>Lv 59 -&gt; Volcarona</t>
        </is>
      </c>
      <c r="E717" s="77" t="inlineStr">
        <is>
          <t>Lv 48 -&gt; Volcarona</t>
        </is>
      </c>
      <c r="F717" s="77" t="inlineStr">
        <is>
          <t>Differs from upstream baseline</t>
        </is>
      </c>
      <c r="G717" s="7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77" t="inlineStr">
        <is>
          <t>2026-09-30</t>
        </is>
      </c>
      <c r="B719" s="77" t="inlineStr">
        <is>
          <t>Abilities</t>
        </is>
      </c>
      <c r="C719" s="77" t="inlineStr">
        <is>
          <t>Leafeon abilities</t>
        </is>
      </c>
      <c r="D719" s="77" t="inlineStr">
        <is>
          <t>Leaf Guard / Leaf Guard / Chlorophyll</t>
        </is>
      </c>
      <c r="E719" s="77" t="inlineStr">
        <is>
          <t>Magic Guard / Natural Cure / Chlorophyll</t>
        </is>
      </c>
      <c r="F719" s="77" t="inlineStr">
        <is>
          <t>Differs from upstream baseline</t>
        </is>
      </c>
      <c r="G719" s="7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77" t="inlineStr">
        <is>
          <t>2026-09-30</t>
        </is>
      </c>
      <c r="B721" s="77" t="inlineStr">
        <is>
          <t>Pokemon Stats</t>
        </is>
      </c>
      <c r="C721" s="77" t="inlineStr">
        <is>
          <t>Leavanny baseAttack</t>
        </is>
      </c>
      <c r="D721" s="77" t="n">
        <v>103</v>
      </c>
      <c r="E721" s="77" t="n">
        <v>113</v>
      </c>
      <c r="F721" s="77" t="inlineStr">
        <is>
          <t>Differs from upstream baseline</t>
        </is>
      </c>
      <c r="G721" s="7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77" t="inlineStr">
        <is>
          <t>2026-09-30</t>
        </is>
      </c>
      <c r="B723" s="77" t="inlineStr">
        <is>
          <t>Pokemon Stats</t>
        </is>
      </c>
      <c r="C723" s="77" t="inlineStr">
        <is>
          <t>Leavanny baseSpDefense</t>
        </is>
      </c>
      <c r="D723" s="77" t="n">
        <v>80</v>
      </c>
      <c r="E723" s="77" t="n">
        <v>85</v>
      </c>
      <c r="F723" s="77" t="inlineStr">
        <is>
          <t>Differs from upstream baseline</t>
        </is>
      </c>
      <c r="G723" s="7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77" t="inlineStr">
        <is>
          <t>2026-09-30</t>
        </is>
      </c>
      <c r="B725" s="77" t="inlineStr">
        <is>
          <t>Abilities</t>
        </is>
      </c>
      <c r="C725" s="77" t="inlineStr">
        <is>
          <t>Leavanny abilities</t>
        </is>
      </c>
      <c r="D725" s="77" t="inlineStr">
        <is>
          <t>Swarm / Chlorophyll / Overcoat</t>
        </is>
      </c>
      <c r="E725" s="77" t="inlineStr">
        <is>
          <t>Swarm / Chlorophyll / Sharpness</t>
        </is>
      </c>
      <c r="F725" s="77" t="inlineStr">
        <is>
          <t>Differs from upstream baseline</t>
        </is>
      </c>
      <c r="G725" s="7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77" t="inlineStr">
        <is>
          <t>2026-09-30</t>
        </is>
      </c>
      <c r="B727" s="77" t="inlineStr">
        <is>
          <t>Abilities</t>
        </is>
      </c>
      <c r="C727" s="77" t="inlineStr">
        <is>
          <t>Ledian abilities</t>
        </is>
      </c>
      <c r="D727" s="77" t="inlineStr">
        <is>
          <t>Swarm / Early Bird / Iron Fist</t>
        </is>
      </c>
      <c r="E727" s="77" t="inlineStr">
        <is>
          <t>Iron Fist / Iron Fist / Iron Fist</t>
        </is>
      </c>
      <c r="F727" s="77" t="inlineStr">
        <is>
          <t>Differs from upstream baseline</t>
        </is>
      </c>
      <c r="G727" s="7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77" t="inlineStr">
        <is>
          <t>2026-09-30</t>
        </is>
      </c>
      <c r="B729" s="77" t="inlineStr">
        <is>
          <t>Abilities</t>
        </is>
      </c>
      <c r="C729" s="77" t="inlineStr">
        <is>
          <t>Ledyba abilities</t>
        </is>
      </c>
      <c r="D729" s="77" t="inlineStr">
        <is>
          <t>Swarm / Early Bird / Rattled</t>
        </is>
      </c>
      <c r="E729" s="77" t="inlineStr">
        <is>
          <t>Swarm / Swarm / Rattled</t>
        </is>
      </c>
      <c r="F729" s="77" t="inlineStr">
        <is>
          <t>Differs from upstream baseline</t>
        </is>
      </c>
      <c r="G729" s="7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77" t="inlineStr">
        <is>
          <t>2026-09-30</t>
        </is>
      </c>
      <c r="B731" s="77" t="inlineStr">
        <is>
          <t>Pokemon Stats</t>
        </is>
      </c>
      <c r="C731" s="77" t="inlineStr">
        <is>
          <t>Lickitung baseAttack</t>
        </is>
      </c>
      <c r="D731" s="77" t="n">
        <v>55</v>
      </c>
      <c r="E731" s="77" t="n">
        <v>60</v>
      </c>
      <c r="F731" s="77" t="inlineStr">
        <is>
          <t>Differs from upstream baseline</t>
        </is>
      </c>
      <c r="G731" s="7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77" t="inlineStr">
        <is>
          <t>2026-09-30</t>
        </is>
      </c>
      <c r="B733" s="77" t="inlineStr">
        <is>
          <t>Pokemon Stats</t>
        </is>
      </c>
      <c r="C733" s="77" t="inlineStr">
        <is>
          <t>Liepard baseHP</t>
        </is>
      </c>
      <c r="D733" s="77" t="n">
        <v>64</v>
      </c>
      <c r="E733" s="77" t="n">
        <v>66</v>
      </c>
      <c r="F733" s="77" t="inlineStr">
        <is>
          <t>Differs from upstream baseline</t>
        </is>
      </c>
      <c r="G733" s="7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77" t="inlineStr">
        <is>
          <t>2026-09-30</t>
        </is>
      </c>
      <c r="B735" s="77" t="inlineStr">
        <is>
          <t>Pokemon Stats</t>
        </is>
      </c>
      <c r="C735" s="77" t="inlineStr">
        <is>
          <t>Liepard baseDefense</t>
        </is>
      </c>
      <c r="D735" s="77" t="n">
        <v>50</v>
      </c>
      <c r="E735" s="77" t="n">
        <v>59</v>
      </c>
      <c r="F735" s="77" t="inlineStr">
        <is>
          <t>Differs from upstream baseline</t>
        </is>
      </c>
      <c r="G735" s="7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77" t="inlineStr">
        <is>
          <t>2026-09-30</t>
        </is>
      </c>
      <c r="B737" s="77" t="inlineStr">
        <is>
          <t>Pokemon Stats</t>
        </is>
      </c>
      <c r="C737" s="77" t="inlineStr">
        <is>
          <t>Liepard baseSpeed</t>
        </is>
      </c>
      <c r="D737" s="77" t="n">
        <v>106</v>
      </c>
      <c r="E737" s="77" t="n">
        <v>116</v>
      </c>
      <c r="F737" s="77" t="inlineStr">
        <is>
          <t>Differs from upstream baseline</t>
        </is>
      </c>
      <c r="G737" s="7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77" t="inlineStr">
        <is>
          <t>2026-09-30</t>
        </is>
      </c>
      <c r="B739" s="77" t="inlineStr">
        <is>
          <t>Pokemon Stats</t>
        </is>
      </c>
      <c r="C739" s="77" t="inlineStr">
        <is>
          <t>Lilligant baseAttack</t>
        </is>
      </c>
      <c r="D739" s="77" t="n">
        <v>60</v>
      </c>
      <c r="E739" s="77" t="n">
        <v>30</v>
      </c>
      <c r="F739" s="77" t="inlineStr">
        <is>
          <t>Differs from upstream baseline</t>
        </is>
      </c>
      <c r="G739" s="7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77" t="inlineStr">
        <is>
          <t>2026-09-30</t>
        </is>
      </c>
      <c r="B741" s="77" t="inlineStr">
        <is>
          <t>Pokemon Stats</t>
        </is>
      </c>
      <c r="C741" s="77" t="inlineStr">
        <is>
          <t>Lilligant baseSpeed</t>
        </is>
      </c>
      <c r="D741" s="77" t="n">
        <v>90</v>
      </c>
      <c r="E741" s="77" t="n">
        <v>114</v>
      </c>
      <c r="F741" s="77" t="inlineStr">
        <is>
          <t>Differs from upstream baseline</t>
        </is>
      </c>
      <c r="G741" s="7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77" t="inlineStr">
        <is>
          <t>2026-09-30</t>
        </is>
      </c>
      <c r="B743" s="77" t="inlineStr">
        <is>
          <t>Pokemon Stats</t>
        </is>
      </c>
      <c r="C743" s="77" t="inlineStr">
        <is>
          <t>Lilligant baseSpAttack</t>
        </is>
      </c>
      <c r="D743" s="77" t="n">
        <v>50</v>
      </c>
      <c r="E743" s="77" t="n">
        <v>30</v>
      </c>
      <c r="F743" s="77" t="inlineStr">
        <is>
          <t>Differs from upstream baseline</t>
        </is>
      </c>
      <c r="G743" s="7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77" t="inlineStr">
        <is>
          <t>2026-09-30</t>
        </is>
      </c>
      <c r="B745" s="77" t="inlineStr">
        <is>
          <t>Abilities</t>
        </is>
      </c>
      <c r="C745" s="77" t="inlineStr">
        <is>
          <t>Linoone abilities</t>
        </is>
      </c>
      <c r="D745" s="77" t="inlineStr">
        <is>
          <t>Pickup / Gluttony / Quick Feet</t>
        </is>
      </c>
      <c r="E745" s="77" t="inlineStr">
        <is>
          <t>Gluttony / Gluttony / Quick Feet</t>
        </is>
      </c>
      <c r="F745" s="77" t="inlineStr">
        <is>
          <t>Differs from upstream baseline</t>
        </is>
      </c>
      <c r="G745" s="7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77" t="inlineStr">
        <is>
          <t>2026-09-30</t>
        </is>
      </c>
      <c r="B747" s="77" t="inlineStr">
        <is>
          <t>Pokemon Stats</t>
        </is>
      </c>
      <c r="C747" s="77" t="inlineStr">
        <is>
          <t>Lopunny baseSpDefense</t>
        </is>
      </c>
      <c r="D747" s="77" t="n">
        <v>96</v>
      </c>
      <c r="E747" s="77" t="n">
        <v>116</v>
      </c>
      <c r="F747" s="77" t="inlineStr">
        <is>
          <t>Differs from upstream baseline</t>
        </is>
      </c>
      <c r="G747" s="7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77" t="inlineStr">
        <is>
          <t>2026-09-30</t>
        </is>
      </c>
      <c r="B749" s="77" t="inlineStr">
        <is>
          <t>Pokemon Stats</t>
        </is>
      </c>
      <c r="C749" s="77" t="inlineStr">
        <is>
          <t>Lopunny baseAttack</t>
        </is>
      </c>
      <c r="D749" s="77" t="n">
        <v>136</v>
      </c>
      <c r="E749" s="77" t="n">
        <v>146</v>
      </c>
      <c r="F749" s="77" t="inlineStr">
        <is>
          <t>Differs from upstream baseline</t>
        </is>
      </c>
      <c r="G749" s="7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77" t="inlineStr">
        <is>
          <t>2026-09-30</t>
        </is>
      </c>
      <c r="B751" s="77" t="inlineStr">
        <is>
          <t>Abilities</t>
        </is>
      </c>
      <c r="C751" s="77" t="inlineStr">
        <is>
          <t>Lucario abilities</t>
        </is>
      </c>
      <c r="D751" s="77" t="inlineStr">
        <is>
          <t>Steadfast / Inner Focus / Justified</t>
        </is>
      </c>
      <c r="E751" s="77" t="inlineStr">
        <is>
          <t>Iron Fist / Adaptability / Justified</t>
        </is>
      </c>
      <c r="F751" s="77" t="inlineStr">
        <is>
          <t>Differs from upstream baseline</t>
        </is>
      </c>
      <c r="G751" s="7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77" t="inlineStr">
        <is>
          <t>2026-09-30</t>
        </is>
      </c>
      <c r="B753" s="77" t="inlineStr">
        <is>
          <t>Pokemon Stats</t>
        </is>
      </c>
      <c r="C753" s="77" t="inlineStr">
        <is>
          <t>Lumineon baseAttack</t>
        </is>
      </c>
      <c r="D753" s="77" t="n">
        <v>69</v>
      </c>
      <c r="E753" s="77" t="n">
        <v>85</v>
      </c>
      <c r="F753" s="77" t="inlineStr">
        <is>
          <t>Differs from upstream baseline</t>
        </is>
      </c>
      <c r="G753" s="7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77" t="inlineStr">
        <is>
          <t>2026-09-30</t>
        </is>
      </c>
      <c r="B755" s="77" t="inlineStr">
        <is>
          <t>Abilities</t>
        </is>
      </c>
      <c r="C755" s="77" t="inlineStr">
        <is>
          <t>Lumineon abilities</t>
        </is>
      </c>
      <c r="D755" s="77" t="inlineStr">
        <is>
          <t>Swift Swim / Storm Drain / Water Veil</t>
        </is>
      </c>
      <c r="E755" s="77" t="inlineStr">
        <is>
          <t>Swift Swim / Chlorophyll / Water Veil</t>
        </is>
      </c>
      <c r="F755" s="77" t="inlineStr">
        <is>
          <t>Differs from upstream baseline</t>
        </is>
      </c>
      <c r="G755" s="7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77" t="inlineStr">
        <is>
          <t>2026-09-30</t>
        </is>
      </c>
      <c r="B757" s="77" t="inlineStr">
        <is>
          <t>Abilities</t>
        </is>
      </c>
      <c r="C757" s="77" t="inlineStr">
        <is>
          <t>Luxio abilities</t>
        </is>
      </c>
      <c r="D757" s="77" t="inlineStr">
        <is>
          <t>Rivalry / Intimidate / Guts</t>
        </is>
      </c>
      <c r="E757" s="77" t="inlineStr">
        <is>
          <t>Hyper Cutter / Hyper Cutter / Guts</t>
        </is>
      </c>
      <c r="F757" s="77" t="inlineStr">
        <is>
          <t>Differs from upstream baseline</t>
        </is>
      </c>
      <c r="G757" s="7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77" t="inlineStr">
        <is>
          <t>2026-09-30</t>
        </is>
      </c>
      <c r="B759" s="77" t="inlineStr">
        <is>
          <t>Pokemon Stats</t>
        </is>
      </c>
      <c r="C759" s="77" t="inlineStr">
        <is>
          <t>Luxray baseSpeed</t>
        </is>
      </c>
      <c r="D759" s="77" t="n">
        <v>70</v>
      </c>
      <c r="E759" s="77" t="n">
        <v>95</v>
      </c>
      <c r="F759" s="77" t="inlineStr">
        <is>
          <t>Differs from upstream baseline</t>
        </is>
      </c>
      <c r="G759" s="7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77" t="inlineStr">
        <is>
          <t>2026-09-30</t>
        </is>
      </c>
      <c r="B761" s="77" t="inlineStr">
        <is>
          <t>Pokemon Stats</t>
        </is>
      </c>
      <c r="C761" s="77" t="inlineStr">
        <is>
          <t>Machamp baseAttack</t>
        </is>
      </c>
      <c r="D761" s="77" t="n">
        <v>130</v>
      </c>
      <c r="E761" s="77" t="n">
        <v>140</v>
      </c>
      <c r="F761" s="77" t="inlineStr">
        <is>
          <t>Differs from upstream baseline</t>
        </is>
      </c>
      <c r="G761" s="7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77" t="inlineStr">
        <is>
          <t>2026-09-30</t>
        </is>
      </c>
      <c r="B763" s="77" t="inlineStr">
        <is>
          <t>Pokemon Stats</t>
        </is>
      </c>
      <c r="C763" s="77" t="inlineStr">
        <is>
          <t>Machoke baseAttack</t>
        </is>
      </c>
      <c r="D763" s="77" t="n">
        <v>100</v>
      </c>
      <c r="E763" s="77" t="n">
        <v>55</v>
      </c>
      <c r="F763" s="77" t="inlineStr">
        <is>
          <t>Differs from upstream baseline</t>
        </is>
      </c>
      <c r="G763" s="7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77" t="inlineStr">
        <is>
          <t>2026-09-30</t>
        </is>
      </c>
      <c r="B765" s="77" t="inlineStr">
        <is>
          <t>Abilities</t>
        </is>
      </c>
      <c r="C765" s="77" t="inlineStr">
        <is>
          <t>Machoke abilities</t>
        </is>
      </c>
      <c r="D765" s="77" t="inlineStr">
        <is>
          <t>Guts / No Guard / Steadfast</t>
        </is>
      </c>
      <c r="E765" s="77" t="inlineStr">
        <is>
          <t>Huge Power / Huge Power / Steadfast</t>
        </is>
      </c>
      <c r="F765" s="77" t="inlineStr">
        <is>
          <t>Differs from upstream baseline</t>
        </is>
      </c>
      <c r="G765" s="7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77" t="inlineStr">
        <is>
          <t>2026-09-30</t>
        </is>
      </c>
      <c r="B767" s="77" t="inlineStr">
        <is>
          <t>Abilities</t>
        </is>
      </c>
      <c r="C767" s="77" t="inlineStr">
        <is>
          <t>Machop abilities</t>
        </is>
      </c>
      <c r="D767" s="77" t="inlineStr">
        <is>
          <t>Guts / No Guard / Steadfast</t>
        </is>
      </c>
      <c r="E767" s="77" t="inlineStr">
        <is>
          <t>No Guard / No Guard / Steadfast</t>
        </is>
      </c>
      <c r="F767" s="77" t="inlineStr">
        <is>
          <t>Differs from upstream baseline</t>
        </is>
      </c>
      <c r="G767" s="7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77" t="inlineStr">
        <is>
          <t>2026-09-30</t>
        </is>
      </c>
      <c r="B769" s="77" t="inlineStr">
        <is>
          <t>Pokemon Stats</t>
        </is>
      </c>
      <c r="C769" s="77" t="inlineStr">
        <is>
          <t>Magcargo baseAttack</t>
        </is>
      </c>
      <c r="D769" s="77" t="n">
        <v>50</v>
      </c>
      <c r="E769" s="77" t="n">
        <v>80</v>
      </c>
      <c r="F769" s="77" t="inlineStr">
        <is>
          <t>Differs from upstream baseline</t>
        </is>
      </c>
      <c r="G769" s="7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77" t="inlineStr">
        <is>
          <t>2026-09-30</t>
        </is>
      </c>
      <c r="B771" s="77" t="inlineStr">
        <is>
          <t>Pokemon Stats</t>
        </is>
      </c>
      <c r="C771" s="77" t="inlineStr">
        <is>
          <t>Magcargo baseSpDefense</t>
        </is>
      </c>
      <c r="D771" s="77" t="n">
        <v>80</v>
      </c>
      <c r="E771" s="77" t="n">
        <v>100</v>
      </c>
      <c r="F771" s="77" t="inlineStr">
        <is>
          <t>Differs from upstream baseline</t>
        </is>
      </c>
      <c r="G771" s="7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77" t="inlineStr">
        <is>
          <t>2026-09-30</t>
        </is>
      </c>
      <c r="B773" s="77" t="inlineStr">
        <is>
          <t>Abilities</t>
        </is>
      </c>
      <c r="C773" s="77" t="inlineStr">
        <is>
          <t>Magmar abilities</t>
        </is>
      </c>
      <c r="D773" s="77" t="inlineStr">
        <is>
          <t>Flame Body / Vital Spirit</t>
        </is>
      </c>
      <c r="E773" s="77" t="inlineStr">
        <is>
          <t>Flame Body / Flame Body / Vital Spirit</t>
        </is>
      </c>
      <c r="F773" s="77" t="inlineStr">
        <is>
          <t>Differs from upstream baseline</t>
        </is>
      </c>
      <c r="G773" s="7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77" t="inlineStr">
        <is>
          <t>2026-09-30</t>
        </is>
      </c>
      <c r="B775" s="77" t="inlineStr">
        <is>
          <t>Abilities</t>
        </is>
      </c>
      <c r="C775" s="77" t="inlineStr">
        <is>
          <t>Magmortar abilities</t>
        </is>
      </c>
      <c r="D775" s="77" t="inlineStr">
        <is>
          <t>Flame Body / Vital Spirit</t>
        </is>
      </c>
      <c r="E775" s="77" t="inlineStr">
        <is>
          <t>Flame Body / Flame Body / Vital Spirit</t>
        </is>
      </c>
      <c r="F775" s="77" t="inlineStr">
        <is>
          <t>Differs from upstream baseline</t>
        </is>
      </c>
      <c r="G775" s="7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77" t="inlineStr">
        <is>
          <t>2026-09-30</t>
        </is>
      </c>
      <c r="B777" s="77" t="inlineStr">
        <is>
          <t>Abilities</t>
        </is>
      </c>
      <c r="C777" s="77" t="inlineStr">
        <is>
          <t>Magneton abilities</t>
        </is>
      </c>
      <c r="D777" s="77" t="inlineStr">
        <is>
          <t>Magnet Pull / Sturdy / Analytic</t>
        </is>
      </c>
      <c r="E777" s="77" t="inlineStr">
        <is>
          <t>Magnet Pull / Magnet Pull / Analytic</t>
        </is>
      </c>
      <c r="F777" s="77" t="inlineStr">
        <is>
          <t>Differs from upstream baseline</t>
        </is>
      </c>
      <c r="G777" s="7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77" t="inlineStr">
        <is>
          <t>2026-09-30</t>
        </is>
      </c>
      <c r="B779" s="77" t="inlineStr">
        <is>
          <t>Abilities</t>
        </is>
      </c>
      <c r="C779" s="77" t="inlineStr">
        <is>
          <t>Makuhita abilities</t>
        </is>
      </c>
      <c r="D779" s="77" t="inlineStr">
        <is>
          <t>Thick Fat / Guts / Sheer Force</t>
        </is>
      </c>
      <c r="E779" s="77" t="inlineStr">
        <is>
          <t>Guts / Guts / Sheer Force</t>
        </is>
      </c>
      <c r="F779" s="77" t="inlineStr">
        <is>
          <t>Differs from upstream baseline</t>
        </is>
      </c>
      <c r="G779" s="7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77" t="inlineStr">
        <is>
          <t>2026-09-30</t>
        </is>
      </c>
      <c r="B781" s="77" t="inlineStr">
        <is>
          <t>Pokemon Stats</t>
        </is>
      </c>
      <c r="C781" s="77" t="inlineStr">
        <is>
          <t>Malamar baseAttack</t>
        </is>
      </c>
      <c r="D781" s="77" t="n">
        <v>92</v>
      </c>
      <c r="E781" s="77" t="n">
        <v>102</v>
      </c>
      <c r="F781" s="77" t="inlineStr">
        <is>
          <t>Differs from upstream baseline</t>
        </is>
      </c>
      <c r="G781" s="7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77" t="inlineStr">
        <is>
          <t>2026-09-30</t>
        </is>
      </c>
      <c r="B783" s="77" t="inlineStr">
        <is>
          <t>Pokemon Stats</t>
        </is>
      </c>
      <c r="C783" s="77" t="inlineStr">
        <is>
          <t>Mamoswine baseSpDefense</t>
        </is>
      </c>
      <c r="D783" s="77" t="n">
        <v>60</v>
      </c>
      <c r="E783" s="77" t="n">
        <v>80</v>
      </c>
      <c r="F783" s="77" t="inlineStr">
        <is>
          <t>Differs from upstream baseline</t>
        </is>
      </c>
      <c r="G783" s="7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77" t="inlineStr">
        <is>
          <t>2026-09-30</t>
        </is>
      </c>
      <c r="B785" s="77" t="inlineStr">
        <is>
          <t>Abilities</t>
        </is>
      </c>
      <c r="C785" s="77" t="inlineStr">
        <is>
          <t>Manectric abilities</t>
        </is>
      </c>
      <c r="D785" s="77" t="inlineStr">
        <is>
          <t>Static / Lightning Rod / Minus</t>
        </is>
      </c>
      <c r="E785" s="77" t="inlineStr">
        <is>
          <t>Lightning Rod / Lightning Rod / Minus</t>
        </is>
      </c>
      <c r="F785" s="77" t="inlineStr">
        <is>
          <t>Differs from upstream baseline</t>
        </is>
      </c>
      <c r="G785" s="7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77" t="inlineStr">
        <is>
          <t>2026-09-30</t>
        </is>
      </c>
      <c r="B787" s="77" t="inlineStr">
        <is>
          <t>Pokemon Stats</t>
        </is>
      </c>
      <c r="C787" s="77" t="inlineStr">
        <is>
          <t>Mantine baseDefense</t>
        </is>
      </c>
      <c r="D787" s="77" t="n">
        <v>70</v>
      </c>
      <c r="E787" s="77" t="n">
        <v>80</v>
      </c>
      <c r="F787" s="77" t="inlineStr">
        <is>
          <t>Differs from upstream baseline</t>
        </is>
      </c>
      <c r="G787" s="7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77" t="inlineStr">
        <is>
          <t>2026-09-30</t>
        </is>
      </c>
      <c r="B789" s="77" t="inlineStr">
        <is>
          <t>Abilities</t>
        </is>
      </c>
      <c r="C789" s="77" t="inlineStr">
        <is>
          <t>Mantyke abilities</t>
        </is>
      </c>
      <c r="D789" s="77" t="inlineStr">
        <is>
          <t>Swift Swim / Water Absorb / Water Veil</t>
        </is>
      </c>
      <c r="E789" s="77" t="inlineStr">
        <is>
          <t>Swift Swim / Swift Swim / Water Veil</t>
        </is>
      </c>
      <c r="F789" s="77" t="inlineStr">
        <is>
          <t>Differs from upstream baseline</t>
        </is>
      </c>
      <c r="G789" s="7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77" t="inlineStr">
        <is>
          <t>2026-09-30</t>
        </is>
      </c>
      <c r="B791" s="77" t="inlineStr">
        <is>
          <t>Pokemon Stats</t>
        </is>
      </c>
      <c r="C791" s="77" t="inlineStr">
        <is>
          <t>Maractus baseHP</t>
        </is>
      </c>
      <c r="D791" s="77" t="n">
        <v>75</v>
      </c>
      <c r="E791" s="77" t="n">
        <v>90</v>
      </c>
      <c r="F791" s="77" t="inlineStr">
        <is>
          <t>Differs from upstream baseline</t>
        </is>
      </c>
      <c r="G791" s="7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77" t="inlineStr">
        <is>
          <t>2026-09-30</t>
        </is>
      </c>
      <c r="B793" s="77" t="inlineStr">
        <is>
          <t>Pokemon Stats</t>
        </is>
      </c>
      <c r="C793" s="77" t="inlineStr">
        <is>
          <t>Maractus baseDefense</t>
        </is>
      </c>
      <c r="D793" s="77" t="n">
        <v>67</v>
      </c>
      <c r="E793" s="77" t="n">
        <v>92</v>
      </c>
      <c r="F793" s="77" t="inlineStr">
        <is>
          <t>Differs from upstream baseline</t>
        </is>
      </c>
      <c r="G793" s="7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77" t="inlineStr">
        <is>
          <t>2026-09-30</t>
        </is>
      </c>
      <c r="B795" s="77" t="inlineStr">
        <is>
          <t>Pokemon Stats</t>
        </is>
      </c>
      <c r="C795" s="77" t="inlineStr">
        <is>
          <t>Maractus baseSpDefense</t>
        </is>
      </c>
      <c r="D795" s="77" t="n">
        <v>67</v>
      </c>
      <c r="E795" s="77" t="n">
        <v>74</v>
      </c>
      <c r="F795" s="77" t="inlineStr">
        <is>
          <t>Differs from upstream baseline</t>
        </is>
      </c>
      <c r="G795" s="7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77" t="inlineStr">
        <is>
          <t>2026-09-30</t>
        </is>
      </c>
      <c r="B797" s="77" t="inlineStr">
        <is>
          <t>Abilities</t>
        </is>
      </c>
      <c r="C797" s="77" t="inlineStr">
        <is>
          <t>Maractus abilities</t>
        </is>
      </c>
      <c r="D797" s="77" t="inlineStr">
        <is>
          <t>Water Absorb / Chlorophyll / Storm Drain</t>
        </is>
      </c>
      <c r="E797" s="77" t="inlineStr">
        <is>
          <t>Water Absorb / Storm Drain / Chlorophyll</t>
        </is>
      </c>
      <c r="F797" s="77" t="inlineStr">
        <is>
          <t>Differs from upstream baseline</t>
        </is>
      </c>
      <c r="G797" s="7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77" t="inlineStr">
        <is>
          <t>2026-09-30</t>
        </is>
      </c>
      <c r="B799" s="77" t="inlineStr">
        <is>
          <t>Abilities</t>
        </is>
      </c>
      <c r="C799" s="77" t="inlineStr">
        <is>
          <t>Marill abilities</t>
        </is>
      </c>
      <c r="D799" s="77" t="inlineStr">
        <is>
          <t>Thick Fat / Huge Power / Sap Sipper</t>
        </is>
      </c>
      <c r="E799" s="77" t="inlineStr">
        <is>
          <t>Huge Power / Huge Power / Sap Sipper</t>
        </is>
      </c>
      <c r="F799" s="77" t="inlineStr">
        <is>
          <t>Differs from upstream baseline</t>
        </is>
      </c>
      <c r="G799" s="7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77" t="inlineStr">
        <is>
          <t>2026-09-30</t>
        </is>
      </c>
      <c r="B801" s="77" t="inlineStr">
        <is>
          <t>Abilities</t>
        </is>
      </c>
      <c r="C801" s="77" t="inlineStr">
        <is>
          <t>Marowak abilities</t>
        </is>
      </c>
      <c r="D801" s="77" t="inlineStr">
        <is>
          <t>Cursed Body / Lightning Rod / Rock Head</t>
        </is>
      </c>
      <c r="E801" s="77" t="inlineStr">
        <is>
          <t>Lightning Rod / Rock Head / Rock Head</t>
        </is>
      </c>
      <c r="F801" s="77" t="inlineStr">
        <is>
          <t>Differs from upstream baseline</t>
        </is>
      </c>
      <c r="G801" s="7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77" t="inlineStr">
        <is>
          <t>2026-09-30</t>
        </is>
      </c>
      <c r="B803" s="77" t="inlineStr">
        <is>
          <t>Abilities</t>
        </is>
      </c>
      <c r="C803" s="77" t="inlineStr">
        <is>
          <t>Marshtomp abilities</t>
        </is>
      </c>
      <c r="D803" s="77" t="inlineStr">
        <is>
          <t>Torrent / Damp</t>
        </is>
      </c>
      <c r="E803" s="77" t="inlineStr">
        <is>
          <t>Torrent / Torrent / Damp</t>
        </is>
      </c>
      <c r="F803" s="77" t="inlineStr">
        <is>
          <t>Differs from upstream baseline</t>
        </is>
      </c>
      <c r="G803" s="7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77" t="inlineStr">
        <is>
          <t>2026-09-30</t>
        </is>
      </c>
      <c r="B805" s="77" t="inlineStr">
        <is>
          <t>Pokemon Stats</t>
        </is>
      </c>
      <c r="C805" s="77" t="inlineStr">
        <is>
          <t>Masquerain baseSpeed</t>
        </is>
      </c>
      <c r="D805" s="77" t="n">
        <v>80</v>
      </c>
      <c r="E805" s="77" t="n">
        <v>60</v>
      </c>
      <c r="F805" s="77" t="inlineStr">
        <is>
          <t>Differs from upstream baseline</t>
        </is>
      </c>
      <c r="G805" s="7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77" t="inlineStr">
        <is>
          <t>2026-09-30</t>
        </is>
      </c>
      <c r="B807" s="77" t="inlineStr">
        <is>
          <t>Abilities</t>
        </is>
      </c>
      <c r="C807" s="77" t="inlineStr">
        <is>
          <t>Mawile abilities</t>
        </is>
      </c>
      <c r="D807" s="77" t="inlineStr">
        <is>
          <t>Hyper Cutter / Intimidate / Sheer Force</t>
        </is>
      </c>
      <c r="E807" s="77" t="inlineStr">
        <is>
          <t>Intimidate / Intimidate / Sheer Force</t>
        </is>
      </c>
      <c r="F807" s="77" t="inlineStr">
        <is>
          <t>Differs from upstream baseline</t>
        </is>
      </c>
      <c r="G807" s="7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77" t="inlineStr">
        <is>
          <t>2026-09-30</t>
        </is>
      </c>
      <c r="B809" s="77" t="inlineStr">
        <is>
          <t>Pokemon Stats</t>
        </is>
      </c>
      <c r="C809" s="77" t="inlineStr">
        <is>
          <t>Medicham baseAttack</t>
        </is>
      </c>
      <c r="D809" s="77" t="n">
        <v>60</v>
      </c>
      <c r="E809" s="77" t="n">
        <v>75</v>
      </c>
      <c r="F809" s="77" t="inlineStr">
        <is>
          <t>Differs from upstream baseline</t>
        </is>
      </c>
      <c r="G809" s="7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77" t="inlineStr">
        <is>
          <t>2026-09-30</t>
        </is>
      </c>
      <c r="B811" s="77" t="inlineStr">
        <is>
          <t>Pokemon Stats</t>
        </is>
      </c>
      <c r="C811" s="77" t="inlineStr">
        <is>
          <t>Meditite baseAttack</t>
        </is>
      </c>
      <c r="D811" s="77" t="n">
        <v>40</v>
      </c>
      <c r="E811" s="77" t="n">
        <v>45</v>
      </c>
      <c r="F811" s="77" t="inlineStr">
        <is>
          <t>Differs from upstream baseline</t>
        </is>
      </c>
      <c r="G811" s="7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77" t="inlineStr">
        <is>
          <t>2026-09-30</t>
        </is>
      </c>
      <c r="B813" s="77" t="inlineStr">
        <is>
          <t>Pokemon Stats</t>
        </is>
      </c>
      <c r="C813" s="77" t="inlineStr">
        <is>
          <t>Meganium baseAttack</t>
        </is>
      </c>
      <c r="D813" s="77" t="n">
        <v>82</v>
      </c>
      <c r="E813" s="77" t="n">
        <v>89</v>
      </c>
      <c r="F813" s="77" t="inlineStr">
        <is>
          <t>Differs from upstream baseline</t>
        </is>
      </c>
      <c r="G813" s="7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77" t="inlineStr">
        <is>
          <t>2026-09-30</t>
        </is>
      </c>
      <c r="B815" s="77" t="inlineStr">
        <is>
          <t>Pokemon Stats</t>
        </is>
      </c>
      <c r="C815" s="77" t="inlineStr">
        <is>
          <t>Meganium baseSpAttack</t>
        </is>
      </c>
      <c r="D815" s="77" t="n">
        <v>83</v>
      </c>
      <c r="E815" s="77" t="n">
        <v>100</v>
      </c>
      <c r="F815" s="77" t="inlineStr">
        <is>
          <t>Differs from upstream baseline</t>
        </is>
      </c>
      <c r="G815" s="7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77" t="inlineStr">
        <is>
          <t>2026-09-30</t>
        </is>
      </c>
      <c r="B817" s="77" t="inlineStr">
        <is>
          <t>Abilities</t>
        </is>
      </c>
      <c r="C817" s="77" t="inlineStr">
        <is>
          <t>Meganium abilities</t>
        </is>
      </c>
      <c r="D817" s="77" t="inlineStr">
        <is>
          <t>Overgrow / Leaf Guard</t>
        </is>
      </c>
      <c r="E817" s="77" t="inlineStr">
        <is>
          <t>Thick Fat / Leaf Guard</t>
        </is>
      </c>
      <c r="F817" s="77" t="inlineStr">
        <is>
          <t>Differs from upstream baseline</t>
        </is>
      </c>
      <c r="G817" s="7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77" t="inlineStr">
        <is>
          <t>2026-09-30</t>
        </is>
      </c>
      <c r="B819" s="77" t="inlineStr">
        <is>
          <t>Pokemon Stats</t>
        </is>
      </c>
      <c r="C819" s="77" t="inlineStr">
        <is>
          <t>Meloetta baseSpAttack</t>
        </is>
      </c>
      <c r="D819" s="77" t="n">
        <v>128</v>
      </c>
      <c r="E819" s="77" t="n">
        <v>150</v>
      </c>
      <c r="F819" s="77" t="inlineStr">
        <is>
          <t>Differs from upstream baseline</t>
        </is>
      </c>
      <c r="G819" s="7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77" t="inlineStr">
        <is>
          <t>2026-09-30</t>
        </is>
      </c>
      <c r="B821" s="77" t="inlineStr">
        <is>
          <t>Pokemon Stats</t>
        </is>
      </c>
      <c r="C821" s="77" t="inlineStr">
        <is>
          <t>Meloetta baseAttack</t>
        </is>
      </c>
      <c r="D821" s="77" t="n">
        <v>128</v>
      </c>
      <c r="E821" s="77" t="n">
        <v>150</v>
      </c>
      <c r="F821" s="77" t="inlineStr">
        <is>
          <t>Differs from upstream baseline</t>
        </is>
      </c>
      <c r="G821" s="7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77" t="inlineStr">
        <is>
          <t>2026-09-30</t>
        </is>
      </c>
      <c r="B823" s="77" t="inlineStr">
        <is>
          <t>Pokemon Stats</t>
        </is>
      </c>
      <c r="C823" s="77" t="inlineStr">
        <is>
          <t>Meloetta baseSpeed</t>
        </is>
      </c>
      <c r="D823" s="77" t="n">
        <v>128</v>
      </c>
      <c r="E823" s="77" t="n">
        <v>146</v>
      </c>
      <c r="F823" s="77" t="inlineStr">
        <is>
          <t>Differs from upstream baseline</t>
        </is>
      </c>
      <c r="G823" s="7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77" t="inlineStr">
        <is>
          <t>2026-09-30</t>
        </is>
      </c>
      <c r="B825" s="77" t="inlineStr">
        <is>
          <t>Pokemon Stats</t>
        </is>
      </c>
      <c r="C825" s="77" t="inlineStr">
        <is>
          <t>Meowstic baseSpAttack</t>
        </is>
      </c>
      <c r="D825" s="77" t="n">
        <v>83</v>
      </c>
      <c r="E825" s="77" t="n">
        <v>103</v>
      </c>
      <c r="F825" s="77" t="inlineStr">
        <is>
          <t>Differs from upstream baseline</t>
        </is>
      </c>
      <c r="G825" s="7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77" t="inlineStr">
        <is>
          <t>2026-09-30</t>
        </is>
      </c>
      <c r="B827" s="77" t="inlineStr">
        <is>
          <t>Abilities</t>
        </is>
      </c>
      <c r="C827" s="77" t="inlineStr">
        <is>
          <t>Meowth abilities</t>
        </is>
      </c>
      <c r="D827" s="77" t="inlineStr">
        <is>
          <t>Pickup / Technician / Unnerve</t>
        </is>
      </c>
      <c r="E827" s="77" t="inlineStr">
        <is>
          <t>Super Luck / Limber / Unnerve</t>
        </is>
      </c>
      <c r="F827" s="77" t="inlineStr">
        <is>
          <t>Differs from upstream baseline</t>
        </is>
      </c>
      <c r="G827" s="7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77" t="inlineStr">
        <is>
          <t>2026-09-30</t>
        </is>
      </c>
      <c r="B829" s="77" t="inlineStr">
        <is>
          <t>Pokemon Stats</t>
        </is>
      </c>
      <c r="C829" s="77" t="inlineStr">
        <is>
          <t>Meowth baseAttack</t>
        </is>
      </c>
      <c r="D829" s="77" t="n">
        <v>35</v>
      </c>
      <c r="E829" s="77" t="n">
        <v>37</v>
      </c>
      <c r="F829" s="77" t="inlineStr">
        <is>
          <t>Differs from upstream baseline</t>
        </is>
      </c>
      <c r="G829" s="7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77" t="inlineStr">
        <is>
          <t>2026-09-30</t>
        </is>
      </c>
      <c r="B831" s="77" t="inlineStr">
        <is>
          <t>Pokemon Stats</t>
        </is>
      </c>
      <c r="C831" s="77" t="inlineStr">
        <is>
          <t>Meowth baseSpDefense</t>
        </is>
      </c>
      <c r="D831" s="77" t="n">
        <v>40</v>
      </c>
      <c r="E831" s="77" t="n">
        <v>44</v>
      </c>
      <c r="F831" s="77" t="inlineStr">
        <is>
          <t>Differs from upstream baseline</t>
        </is>
      </c>
      <c r="G831" s="7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77" t="inlineStr">
        <is>
          <t>2026-09-30</t>
        </is>
      </c>
      <c r="B833" s="77" t="inlineStr">
        <is>
          <t>Pokemon Stats</t>
        </is>
      </c>
      <c r="C833" s="77" t="inlineStr">
        <is>
          <t>Meowth baseSpAttack</t>
        </is>
      </c>
      <c r="D833" s="77" t="n">
        <v>40</v>
      </c>
      <c r="E833" s="77" t="n">
        <v>41</v>
      </c>
      <c r="F833" s="77" t="inlineStr">
        <is>
          <t>Differs from upstream baseline</t>
        </is>
      </c>
      <c r="G833" s="7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77" t="inlineStr">
        <is>
          <t>2026-09-30</t>
        </is>
      </c>
      <c r="B835" s="77" t="inlineStr">
        <is>
          <t>Pokemon Stats</t>
        </is>
      </c>
      <c r="C835" s="77" t="inlineStr">
        <is>
          <t>Meowth baseSpeed</t>
        </is>
      </c>
      <c r="D835" s="77" t="n">
        <v>40</v>
      </c>
      <c r="E835" s="77" t="n">
        <v>48</v>
      </c>
      <c r="F835" s="77" t="inlineStr">
        <is>
          <t>Differs from upstream baseline</t>
        </is>
      </c>
      <c r="G835" s="7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77" t="inlineStr">
        <is>
          <t>2026-09-30</t>
        </is>
      </c>
      <c r="B837" s="77" t="inlineStr">
        <is>
          <t>Pokemon Stats</t>
        </is>
      </c>
      <c r="C837" s="77" t="inlineStr">
        <is>
          <t>Mesprit baseDefense</t>
        </is>
      </c>
      <c r="D837" s="77" t="n">
        <v>105</v>
      </c>
      <c r="E837" s="77" t="n">
        <v>110</v>
      </c>
      <c r="F837" s="77" t="inlineStr">
        <is>
          <t>Differs from upstream baseline</t>
        </is>
      </c>
      <c r="G837" s="7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77" t="inlineStr">
        <is>
          <t>2026-09-30</t>
        </is>
      </c>
      <c r="B839" s="77" t="inlineStr">
        <is>
          <t>Pokemon Stats</t>
        </is>
      </c>
      <c r="C839" s="77" t="inlineStr">
        <is>
          <t>Mesprit baseSpDefense</t>
        </is>
      </c>
      <c r="D839" s="77" t="n">
        <v>105</v>
      </c>
      <c r="E839" s="77" t="n">
        <v>110</v>
      </c>
      <c r="F839" s="77" t="inlineStr">
        <is>
          <t>Differs from upstream baseline</t>
        </is>
      </c>
      <c r="G839" s="7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77" t="inlineStr">
        <is>
          <t>2026-09-30</t>
        </is>
      </c>
      <c r="B841" s="77" t="inlineStr">
        <is>
          <t>Pokemon Stats</t>
        </is>
      </c>
      <c r="C841" s="77" t="inlineStr">
        <is>
          <t>Metagross baseSpAttack</t>
        </is>
      </c>
      <c r="D841" s="77" t="n">
        <v>95</v>
      </c>
      <c r="E841" s="77" t="n">
        <v>100</v>
      </c>
      <c r="F841" s="77" t="inlineStr">
        <is>
          <t>Differs from upstream baseline</t>
        </is>
      </c>
      <c r="G841" s="7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77" t="inlineStr">
        <is>
          <t>2026-09-30</t>
        </is>
      </c>
      <c r="B843" s="77" t="inlineStr">
        <is>
          <t>Pokemon Stats</t>
        </is>
      </c>
      <c r="C843" s="77" t="inlineStr">
        <is>
          <t>Metang baseAttack</t>
        </is>
      </c>
      <c r="D843" s="77" t="n">
        <v>75</v>
      </c>
      <c r="E843" s="77" t="n">
        <v>85</v>
      </c>
      <c r="F843" s="77" t="inlineStr">
        <is>
          <t>Differs from upstream baseline</t>
        </is>
      </c>
      <c r="G843" s="7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77" t="inlineStr">
        <is>
          <t>2026-09-30</t>
        </is>
      </c>
      <c r="B845" s="77" t="inlineStr">
        <is>
          <t>Abilities</t>
        </is>
      </c>
      <c r="C845" s="77" t="inlineStr">
        <is>
          <t>Mew abilities</t>
        </is>
      </c>
      <c r="D845" s="77" t="inlineStr">
        <is>
          <t>Synchronize</t>
        </is>
      </c>
      <c r="E845" s="77" t="inlineStr">
        <is>
          <t>Simple / Magic Guard</t>
        </is>
      </c>
      <c r="F845" s="77" t="inlineStr">
        <is>
          <t>Differs from upstream baseline</t>
        </is>
      </c>
      <c r="G845" s="7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77" t="inlineStr">
        <is>
          <t>2026-09-30</t>
        </is>
      </c>
      <c r="B847" s="77" t="inlineStr">
        <is>
          <t>Evolutions</t>
        </is>
      </c>
      <c r="C847" s="77" t="inlineStr">
        <is>
          <t>Mienfoo evolution</t>
        </is>
      </c>
      <c r="D847" s="77" t="inlineStr">
        <is>
          <t>Lv 50 -&gt; Mienshao</t>
        </is>
      </c>
      <c r="E847" s="77" t="inlineStr">
        <is>
          <t>Lv 46 -&gt; Mienshao</t>
        </is>
      </c>
      <c r="F847" s="77" t="inlineStr">
        <is>
          <t>Differs from upstream baseline</t>
        </is>
      </c>
      <c r="G847" s="7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77" t="inlineStr">
        <is>
          <t>2026-09-30</t>
        </is>
      </c>
      <c r="B849" s="77" t="inlineStr">
        <is>
          <t>Pokemon Stats</t>
        </is>
      </c>
      <c r="C849" s="77" t="inlineStr">
        <is>
          <t>Mightyena baseSpDefense</t>
        </is>
      </c>
      <c r="D849" s="77" t="n">
        <v>60</v>
      </c>
      <c r="E849" s="77" t="n">
        <v>70</v>
      </c>
      <c r="F849" s="77" t="inlineStr">
        <is>
          <t>Differs from upstream baseline</t>
        </is>
      </c>
      <c r="G849" s="7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77" t="inlineStr">
        <is>
          <t>2026-09-30</t>
        </is>
      </c>
      <c r="B851" s="77" t="inlineStr">
        <is>
          <t>Abilities</t>
        </is>
      </c>
      <c r="C851" s="77" t="inlineStr">
        <is>
          <t>Milotic abilities</t>
        </is>
      </c>
      <c r="D851" s="77" t="inlineStr">
        <is>
          <t>Marvel Scale / Competitive / Cute Charm</t>
        </is>
      </c>
      <c r="E851" s="77" t="inlineStr">
        <is>
          <t>Filter / Marvel Scale / Cute Charm</t>
        </is>
      </c>
      <c r="F851" s="77" t="inlineStr">
        <is>
          <t>Differs from upstream baseline</t>
        </is>
      </c>
      <c r="G851" s="7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77" t="inlineStr">
        <is>
          <t>2026-09-30</t>
        </is>
      </c>
      <c r="B853" s="77" t="inlineStr">
        <is>
          <t>Abilities</t>
        </is>
      </c>
      <c r="C853" s="77" t="inlineStr">
        <is>
          <t>Miltank abilities</t>
        </is>
      </c>
      <c r="D853" s="77" t="inlineStr">
        <is>
          <t>Thick Fat / Scrappy / Sap Sipper</t>
        </is>
      </c>
      <c r="E853" s="77" t="inlineStr">
        <is>
          <t>Scrappy / Scrappy / Sap Sipper</t>
        </is>
      </c>
      <c r="F853" s="77" t="inlineStr">
        <is>
          <t>Differs from upstream baseline</t>
        </is>
      </c>
      <c r="G853" s="7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77" t="inlineStr">
        <is>
          <t>2026-09-30</t>
        </is>
      </c>
      <c r="B855" s="77" t="inlineStr">
        <is>
          <t>Pokemon Stats</t>
        </is>
      </c>
      <c r="C855" s="77" t="inlineStr">
        <is>
          <t>Minccino baseAttack</t>
        </is>
      </c>
      <c r="D855" s="77" t="n">
        <v>50</v>
      </c>
      <c r="E855" s="77" t="n">
        <v>51</v>
      </c>
      <c r="F855" s="77" t="inlineStr">
        <is>
          <t>Differs from upstream baseline</t>
        </is>
      </c>
      <c r="G855" s="7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77" t="inlineStr">
        <is>
          <t>2026-09-30</t>
        </is>
      </c>
      <c r="B857" s="77" t="inlineStr">
        <is>
          <t>Pokemon Stats</t>
        </is>
      </c>
      <c r="C857" s="77" t="inlineStr">
        <is>
          <t>Minccino baseSpDefense</t>
        </is>
      </c>
      <c r="D857" s="77" t="n">
        <v>40</v>
      </c>
      <c r="E857" s="77" t="n">
        <v>42</v>
      </c>
      <c r="F857" s="77" t="inlineStr">
        <is>
          <t>Differs from upstream baseline</t>
        </is>
      </c>
      <c r="G857" s="7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77" t="inlineStr">
        <is>
          <t>2026-09-30</t>
        </is>
      </c>
      <c r="B859" s="77" t="inlineStr">
        <is>
          <t>Pokemon Stats</t>
        </is>
      </c>
      <c r="C859" s="77" t="inlineStr">
        <is>
          <t>Moltres baseSpDefense</t>
        </is>
      </c>
      <c r="D859" s="77" t="n">
        <v>85</v>
      </c>
      <c r="E859" s="77" t="n">
        <v>105</v>
      </c>
      <c r="F859" s="77" t="inlineStr">
        <is>
          <t>Differs from upstream baseline</t>
        </is>
      </c>
      <c r="G859" s="7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77" t="inlineStr">
        <is>
          <t>2026-09-30</t>
        </is>
      </c>
      <c r="B861" s="77" t="inlineStr">
        <is>
          <t>Abilities</t>
        </is>
      </c>
      <c r="C861" s="77" t="inlineStr">
        <is>
          <t>Monferno abilities</t>
        </is>
      </c>
      <c r="D861" s="77" t="inlineStr">
        <is>
          <t>Blaze / Iron Fist</t>
        </is>
      </c>
      <c r="E861" s="77" t="inlineStr">
        <is>
          <t>Blaze / Blaze / Iron Fist</t>
        </is>
      </c>
      <c r="F861" s="77" t="inlineStr">
        <is>
          <t>Differs from upstream baseline</t>
        </is>
      </c>
      <c r="G861" s="7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77" t="inlineStr">
        <is>
          <t>2026-09-30</t>
        </is>
      </c>
      <c r="B863" s="77" t="inlineStr">
        <is>
          <t>Pokemon Stats</t>
        </is>
      </c>
      <c r="C863" s="77" t="inlineStr">
        <is>
          <t>Mr. Mime baseAttack</t>
        </is>
      </c>
      <c r="D863" s="77" t="n">
        <v>45</v>
      </c>
      <c r="E863" s="77" t="n">
        <v>25</v>
      </c>
      <c r="F863" s="77" t="inlineStr">
        <is>
          <t>Differs from upstream baseline</t>
        </is>
      </c>
      <c r="G863" s="7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77" t="inlineStr">
        <is>
          <t>2026-09-30</t>
        </is>
      </c>
      <c r="B865" s="77" t="inlineStr">
        <is>
          <t>Abilities</t>
        </is>
      </c>
      <c r="C865" s="77" t="inlineStr">
        <is>
          <t>Mr. Mime abilities</t>
        </is>
      </c>
      <c r="D865" s="77" t="inlineStr">
        <is>
          <t>Soundproof / Filter / Technician</t>
        </is>
      </c>
      <c r="E865" s="77" t="inlineStr">
        <is>
          <t>Filter / Filter / Technician</t>
        </is>
      </c>
      <c r="F865" s="77" t="inlineStr">
        <is>
          <t>Differs from upstream baseline</t>
        </is>
      </c>
      <c r="G865" s="7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77" t="inlineStr">
        <is>
          <t>2026-09-30</t>
        </is>
      </c>
      <c r="B867" s="77" t="inlineStr">
        <is>
          <t>Abilities</t>
        </is>
      </c>
      <c r="C867" s="77" t="inlineStr">
        <is>
          <t>Mudkip abilities</t>
        </is>
      </c>
      <c r="D867" s="77" t="inlineStr">
        <is>
          <t>Torrent / Damp</t>
        </is>
      </c>
      <c r="E867" s="77" t="inlineStr">
        <is>
          <t>Huge Power / Huge Power / Damp</t>
        </is>
      </c>
      <c r="F867" s="77" t="inlineStr">
        <is>
          <t>Differs from upstream baseline</t>
        </is>
      </c>
      <c r="G867" s="7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77" t="inlineStr">
        <is>
          <t>2026-09-30</t>
        </is>
      </c>
      <c r="B869" s="77" t="inlineStr">
        <is>
          <t>Abilities</t>
        </is>
      </c>
      <c r="C869" s="77" t="inlineStr">
        <is>
          <t>Muk abilities</t>
        </is>
      </c>
      <c r="D869" s="77" t="inlineStr">
        <is>
          <t>Poison Touch / Gluttony / Power Of Alchemy</t>
        </is>
      </c>
      <c r="E869" s="77" t="inlineStr">
        <is>
          <t>Aftermath / Aftermath / Power Of Alchemy</t>
        </is>
      </c>
      <c r="F869" s="77" t="inlineStr">
        <is>
          <t>Differs from upstream baseline</t>
        </is>
      </c>
      <c r="G869" s="7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77" t="inlineStr">
        <is>
          <t>2026-09-30</t>
        </is>
      </c>
      <c r="B871" s="77" t="inlineStr">
        <is>
          <t>Evolutions</t>
        </is>
      </c>
      <c r="C871" s="77" t="inlineStr">
        <is>
          <t>Munchlax evolution</t>
        </is>
      </c>
      <c r="D871" s="77" t="inlineStr">
        <is>
          <t>Friendship -&gt; Snorlax</t>
        </is>
      </c>
      <c r="E871" s="77" t="inlineStr">
        <is>
          <t>Lv 70 -&gt; Snorlax</t>
        </is>
      </c>
      <c r="F871" s="77" t="inlineStr">
        <is>
          <t>Differs from upstream baseline</t>
        </is>
      </c>
      <c r="G871" s="7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77" t="inlineStr">
        <is>
          <t>2026-09-30</t>
        </is>
      </c>
      <c r="B873" s="77" t="inlineStr">
        <is>
          <t>Pokemon Stats</t>
        </is>
      </c>
      <c r="C873" s="77" t="inlineStr">
        <is>
          <t>Munna baseDefense</t>
        </is>
      </c>
      <c r="D873" s="77" t="n">
        <v>45</v>
      </c>
      <c r="E873" s="77" t="n">
        <v>47</v>
      </c>
      <c r="F873" s="77" t="inlineStr">
        <is>
          <t>Differs from upstream baseline</t>
        </is>
      </c>
      <c r="G873" s="7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77" t="inlineStr">
        <is>
          <t>2026-09-30</t>
        </is>
      </c>
      <c r="B875" s="77" t="inlineStr">
        <is>
          <t>Abilities</t>
        </is>
      </c>
      <c r="C875" s="77" t="inlineStr">
        <is>
          <t>Murkrow abilities</t>
        </is>
      </c>
      <c r="D875" s="77" t="inlineStr">
        <is>
          <t>Insomnia / Super Luck / Prankster</t>
        </is>
      </c>
      <c r="E875" s="77" t="inlineStr">
        <is>
          <t>Super Luck / Super Luck / Prankster</t>
        </is>
      </c>
      <c r="F875" s="77" t="inlineStr">
        <is>
          <t>Differs from upstream baseline</t>
        </is>
      </c>
      <c r="G875" s="7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77" t="inlineStr">
        <is>
          <t>2026-09-30</t>
        </is>
      </c>
      <c r="B877" s="77" t="inlineStr">
        <is>
          <t>Pokemon Stats</t>
        </is>
      </c>
      <c r="C877" s="77" t="inlineStr">
        <is>
          <t>Musharna baseAttack</t>
        </is>
      </c>
      <c r="D877" s="77" t="n">
        <v>55</v>
      </c>
      <c r="E877" s="77" t="n">
        <v>30</v>
      </c>
      <c r="F877" s="77" t="inlineStr">
        <is>
          <t>Differs from upstream baseline</t>
        </is>
      </c>
      <c r="G877" s="7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77" t="inlineStr">
        <is>
          <t>2026-09-30</t>
        </is>
      </c>
      <c r="B879" s="77" t="inlineStr">
        <is>
          <t>Pokemon Stats</t>
        </is>
      </c>
      <c r="C879" s="77" t="inlineStr">
        <is>
          <t>Musharna baseSpAttack</t>
        </is>
      </c>
      <c r="D879" s="77" t="n">
        <v>107</v>
      </c>
      <c r="E879" s="77" t="n">
        <v>132</v>
      </c>
      <c r="F879" s="77" t="inlineStr">
        <is>
          <t>Differs from upstream baseline</t>
        </is>
      </c>
      <c r="G879" s="7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77" t="inlineStr">
        <is>
          <t>2026-09-30</t>
        </is>
      </c>
      <c r="B881" s="77" t="inlineStr">
        <is>
          <t>Abilities</t>
        </is>
      </c>
      <c r="C881" s="77" t="inlineStr">
        <is>
          <t>Natu abilities</t>
        </is>
      </c>
      <c r="D881" s="77" t="inlineStr">
        <is>
          <t>Synchronize / Early Bird / Magic Bounce</t>
        </is>
      </c>
      <c r="E881" s="77" t="inlineStr">
        <is>
          <t>Magic Guard / Magic Guard / Magic Bounce</t>
        </is>
      </c>
      <c r="F881" s="77" t="inlineStr">
        <is>
          <t>Differs from upstream baseline</t>
        </is>
      </c>
      <c r="G881" s="7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77" t="inlineStr">
        <is>
          <t>2026-09-30</t>
        </is>
      </c>
      <c r="B883" s="77" t="inlineStr">
        <is>
          <t>Pokemon Stats</t>
        </is>
      </c>
      <c r="C883" s="77" t="inlineStr">
        <is>
          <t>Nidoking baseSpAttack</t>
        </is>
      </c>
      <c r="D883" s="77" t="n">
        <v>85</v>
      </c>
      <c r="E883" s="77" t="n">
        <v>95</v>
      </c>
      <c r="F883" s="77" t="inlineStr">
        <is>
          <t>Differs from upstream baseline</t>
        </is>
      </c>
      <c r="G883" s="7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77" t="inlineStr">
        <is>
          <t>2026-09-30</t>
        </is>
      </c>
      <c r="B885" s="77" t="inlineStr">
        <is>
          <t>Abilities</t>
        </is>
      </c>
      <c r="C885" s="77" t="inlineStr">
        <is>
          <t>Nidoking abilities</t>
        </is>
      </c>
      <c r="D885" s="77" t="inlineStr">
        <is>
          <t>Poison Point / Rivalry / Sheer Force</t>
        </is>
      </c>
      <c r="E885" s="77" t="inlineStr">
        <is>
          <t>Mold Breaker / Mold Breaker / Sheer Force</t>
        </is>
      </c>
      <c r="F885" s="77" t="inlineStr">
        <is>
          <t>Differs from upstream baseline</t>
        </is>
      </c>
      <c r="G885" s="7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77" t="inlineStr">
        <is>
          <t>2026-09-30</t>
        </is>
      </c>
      <c r="B887" s="77" t="inlineStr">
        <is>
          <t>Pokemon Stats</t>
        </is>
      </c>
      <c r="C887" s="77" t="inlineStr">
        <is>
          <t>Nidoqueen baseSpAttack</t>
        </is>
      </c>
      <c r="D887" s="77" t="n">
        <v>75</v>
      </c>
      <c r="E887" s="77" t="n">
        <v>85</v>
      </c>
      <c r="F887" s="77" t="inlineStr">
        <is>
          <t>Differs from upstream baseline</t>
        </is>
      </c>
      <c r="G887" s="7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77" t="inlineStr">
        <is>
          <t>2026-09-30</t>
        </is>
      </c>
      <c r="B889" s="77" t="inlineStr">
        <is>
          <t>Abilities</t>
        </is>
      </c>
      <c r="C889" s="77" t="inlineStr">
        <is>
          <t>Nidoqueen abilities</t>
        </is>
      </c>
      <c r="D889" s="77" t="inlineStr">
        <is>
          <t>Poison Point / Rivalry / Sheer Force</t>
        </is>
      </c>
      <c r="E889" s="77" t="inlineStr">
        <is>
          <t>Battle Armor / Battle Armor / Sheer Force</t>
        </is>
      </c>
      <c r="F889" s="77" t="inlineStr">
        <is>
          <t>Differs from upstream baseline</t>
        </is>
      </c>
      <c r="G889" s="7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77" t="inlineStr">
        <is>
          <t>2026-09-30</t>
        </is>
      </c>
      <c r="B891" s="77" t="inlineStr">
        <is>
          <t>Pokemon Stats</t>
        </is>
      </c>
      <c r="C891" s="77" t="inlineStr">
        <is>
          <t>Ninetales baseAttack</t>
        </is>
      </c>
      <c r="D891" s="77" t="n">
        <v>76</v>
      </c>
      <c r="E891" s="77" t="n">
        <v>89</v>
      </c>
      <c r="F891" s="77" t="inlineStr">
        <is>
          <t>Differs from upstream baseline</t>
        </is>
      </c>
      <c r="G891" s="7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77" t="inlineStr">
        <is>
          <t>2026-09-30</t>
        </is>
      </c>
      <c r="B893" s="77" t="inlineStr">
        <is>
          <t>Pokemon Stats</t>
        </is>
      </c>
      <c r="C893" s="77" t="inlineStr">
        <is>
          <t>Ninetales baseSpAttack</t>
        </is>
      </c>
      <c r="D893" s="77" t="n">
        <v>81</v>
      </c>
      <c r="E893" s="77" t="n">
        <v>109</v>
      </c>
      <c r="F893" s="77" t="inlineStr">
        <is>
          <t>Differs from upstream baseline</t>
        </is>
      </c>
      <c r="G893" s="7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77" t="inlineStr">
        <is>
          <t>2026-09-30</t>
        </is>
      </c>
      <c r="B895" s="77" t="inlineStr">
        <is>
          <t>Abilities</t>
        </is>
      </c>
      <c r="C895" s="77" t="inlineStr">
        <is>
          <t>Ninetales abilities</t>
        </is>
      </c>
      <c r="D895" s="77" t="inlineStr">
        <is>
          <t>Flash Fire / Drought</t>
        </is>
      </c>
      <c r="E895" s="77" t="inlineStr">
        <is>
          <t>Magic Guard / Magic Bounce</t>
        </is>
      </c>
      <c r="F895" s="77" t="inlineStr">
        <is>
          <t>Differs from upstream baseline</t>
        </is>
      </c>
      <c r="G895" s="7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77" t="inlineStr">
        <is>
          <t>2026-09-30</t>
        </is>
      </c>
      <c r="B897" s="77" t="inlineStr">
        <is>
          <t>Pokemon Stats</t>
        </is>
      </c>
      <c r="C897" s="77" t="inlineStr">
        <is>
          <t>Ninjask baseAttack</t>
        </is>
      </c>
      <c r="D897" s="77" t="n">
        <v>90</v>
      </c>
      <c r="E897" s="77" t="n">
        <v>100</v>
      </c>
      <c r="F897" s="77" t="inlineStr">
        <is>
          <t>Differs from upstream baseline</t>
        </is>
      </c>
      <c r="G897" s="7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77" t="inlineStr">
        <is>
          <t>2026-09-30</t>
        </is>
      </c>
      <c r="B899" s="77" t="inlineStr">
        <is>
          <t>Abilities</t>
        </is>
      </c>
      <c r="C899" s="77" t="inlineStr">
        <is>
          <t>Noctowl abilities</t>
        </is>
      </c>
      <c r="D899" s="77" t="inlineStr">
        <is>
          <t>Insomnia / Keen Eye / Tinted Lens</t>
        </is>
      </c>
      <c r="E899" s="77" t="inlineStr">
        <is>
          <t>Tinted Lens / Tinted Lens / Tinted Lens</t>
        </is>
      </c>
      <c r="F899" s="77" t="inlineStr">
        <is>
          <t>Differs from upstream baseline</t>
        </is>
      </c>
      <c r="G899" s="7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77" t="inlineStr">
        <is>
          <t>2026-09-30</t>
        </is>
      </c>
      <c r="B901" s="77" t="inlineStr">
        <is>
          <t>Pokemon Stats</t>
        </is>
      </c>
      <c r="C901" s="77" t="inlineStr">
        <is>
          <t>Noibat baseAttack</t>
        </is>
      </c>
      <c r="D901" s="77" t="n">
        <v>30</v>
      </c>
      <c r="E901" s="77" t="n">
        <v>39</v>
      </c>
      <c r="F901" s="77" t="inlineStr">
        <is>
          <t>Differs from upstream baseline</t>
        </is>
      </c>
      <c r="G901" s="7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77" t="inlineStr">
        <is>
          <t>2026-09-30</t>
        </is>
      </c>
      <c r="B903" s="77" t="inlineStr">
        <is>
          <t>Pokemon Stats</t>
        </is>
      </c>
      <c r="C903" s="77" t="inlineStr">
        <is>
          <t>Noibat baseSpDefense</t>
        </is>
      </c>
      <c r="D903" s="77" t="n">
        <v>40</v>
      </c>
      <c r="E903" s="77" t="n">
        <v>54</v>
      </c>
      <c r="F903" s="77" t="inlineStr">
        <is>
          <t>Differs from upstream baseline</t>
        </is>
      </c>
      <c r="G903" s="7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77" t="inlineStr">
        <is>
          <t>2026-09-30</t>
        </is>
      </c>
      <c r="B905" s="77" t="inlineStr">
        <is>
          <t>Pokemon Stats</t>
        </is>
      </c>
      <c r="C905" s="77" t="inlineStr">
        <is>
          <t>Noivern baseSpAttack</t>
        </is>
      </c>
      <c r="D905" s="77" t="n">
        <v>97</v>
      </c>
      <c r="E905" s="77" t="n">
        <v>107</v>
      </c>
      <c r="F905" s="77" t="inlineStr">
        <is>
          <t>Differs from upstream baseline</t>
        </is>
      </c>
      <c r="G905" s="7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77" t="inlineStr">
        <is>
          <t>2026-09-30</t>
        </is>
      </c>
      <c r="B907" s="77" t="inlineStr">
        <is>
          <t>Abilities</t>
        </is>
      </c>
      <c r="C907" s="77" t="inlineStr">
        <is>
          <t>Numel abilities</t>
        </is>
      </c>
      <c r="D907" s="77" t="inlineStr">
        <is>
          <t>Oblivious / Simple / Own Tempo</t>
        </is>
      </c>
      <c r="E907" s="77" t="inlineStr">
        <is>
          <t>Drought / Simple / Own Tempo</t>
        </is>
      </c>
      <c r="F907" s="77" t="inlineStr">
        <is>
          <t>Differs from upstream baseline</t>
        </is>
      </c>
      <c r="G907" s="7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77" t="inlineStr">
        <is>
          <t>2026-09-30</t>
        </is>
      </c>
      <c r="B909" s="77" t="inlineStr">
        <is>
          <t>Pokemon Stats</t>
        </is>
      </c>
      <c r="C909" s="77" t="inlineStr">
        <is>
          <t>Octillery baseHP</t>
        </is>
      </c>
      <c r="D909" s="77" t="n">
        <v>75</v>
      </c>
      <c r="E909" s="77" t="n">
        <v>84</v>
      </c>
      <c r="F909" s="77" t="inlineStr">
        <is>
          <t>Differs from upstream baseline</t>
        </is>
      </c>
      <c r="G909" s="7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77" t="inlineStr">
        <is>
          <t>2026-09-30</t>
        </is>
      </c>
      <c r="B911" s="77" t="inlineStr">
        <is>
          <t>Pokemon Stats</t>
        </is>
      </c>
      <c r="C911" s="77" t="inlineStr">
        <is>
          <t>Octillery baseDefense</t>
        </is>
      </c>
      <c r="D911" s="77" t="n">
        <v>75</v>
      </c>
      <c r="E911" s="77" t="n">
        <v>88</v>
      </c>
      <c r="F911" s="77" t="inlineStr">
        <is>
          <t>Differs from upstream baseline</t>
        </is>
      </c>
      <c r="G911" s="7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77" t="inlineStr">
        <is>
          <t>2026-09-30</t>
        </is>
      </c>
      <c r="B913" s="77" t="inlineStr">
        <is>
          <t>Pokemon Stats</t>
        </is>
      </c>
      <c r="C913" s="77" t="inlineStr">
        <is>
          <t>Octillery baseSpDefense</t>
        </is>
      </c>
      <c r="D913" s="77" t="n">
        <v>75</v>
      </c>
      <c r="E913" s="77" t="n">
        <v>88</v>
      </c>
      <c r="F913" s="77" t="inlineStr">
        <is>
          <t>Differs from upstream baseline</t>
        </is>
      </c>
      <c r="G913" s="7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77" t="inlineStr">
        <is>
          <t>2026-09-30</t>
        </is>
      </c>
      <c r="B915" s="77" t="inlineStr">
        <is>
          <t>Abilities</t>
        </is>
      </c>
      <c r="C915" s="77" t="inlineStr">
        <is>
          <t>Octillery abilities</t>
        </is>
      </c>
      <c r="D915" s="77" t="inlineStr">
        <is>
          <t>Suction Cups / Sniper / Moody</t>
        </is>
      </c>
      <c r="E915" s="77" t="inlineStr">
        <is>
          <t>Rock Head / Rock Head / Moody</t>
        </is>
      </c>
      <c r="F915" s="77" t="inlineStr">
        <is>
          <t>Differs from upstream baseline</t>
        </is>
      </c>
      <c r="G915" s="7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77" t="inlineStr">
        <is>
          <t>2026-09-30</t>
        </is>
      </c>
      <c r="B917" s="77" t="inlineStr">
        <is>
          <t>Pokemon Stats</t>
        </is>
      </c>
      <c r="C917" s="77" t="inlineStr">
        <is>
          <t>Onix baseAttack</t>
        </is>
      </c>
      <c r="D917" s="77" t="n">
        <v>45</v>
      </c>
      <c r="E917" s="77" t="n">
        <v>80</v>
      </c>
      <c r="F917" s="77" t="inlineStr">
        <is>
          <t>Differs from upstream baseline</t>
        </is>
      </c>
      <c r="G917" s="7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77" t="inlineStr">
        <is>
          <t>2026-09-30</t>
        </is>
      </c>
      <c r="B919" s="77" t="inlineStr">
        <is>
          <t>Pokemon Stats</t>
        </is>
      </c>
      <c r="C919" s="77" t="inlineStr">
        <is>
          <t>Onix baseSpDefense</t>
        </is>
      </c>
      <c r="D919" s="77" t="n">
        <v>45</v>
      </c>
      <c r="E919" s="77" t="n">
        <v>55</v>
      </c>
      <c r="F919" s="77" t="inlineStr">
        <is>
          <t>Differs from upstream baseline</t>
        </is>
      </c>
      <c r="G919" s="7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77" t="inlineStr">
        <is>
          <t>2026-09-30</t>
        </is>
      </c>
      <c r="B921" s="77" t="inlineStr">
        <is>
          <t>Pokemon Stats</t>
        </is>
      </c>
      <c r="C921" s="77" t="inlineStr">
        <is>
          <t>Overqwil baseAttack</t>
        </is>
      </c>
      <c r="D921" s="77" t="n">
        <v>115</v>
      </c>
      <c r="E921" s="77" t="n">
        <v>134</v>
      </c>
      <c r="F921" s="77" t="inlineStr">
        <is>
          <t>Differs from upstream baseline</t>
        </is>
      </c>
      <c r="G921" s="7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77" t="inlineStr">
        <is>
          <t>2026-09-30</t>
        </is>
      </c>
      <c r="B923" s="77" t="inlineStr">
        <is>
          <t>Pokemon Stats</t>
        </is>
      </c>
      <c r="C923" s="77" t="inlineStr">
        <is>
          <t>Overqwil baseSpeed</t>
        </is>
      </c>
      <c r="D923" s="77" t="n">
        <v>85</v>
      </c>
      <c r="E923" s="77" t="n">
        <v>101</v>
      </c>
      <c r="F923" s="77" t="inlineStr">
        <is>
          <t>Differs from upstream baseline</t>
        </is>
      </c>
      <c r="G923" s="7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77" t="inlineStr">
        <is>
          <t>2026-09-30</t>
        </is>
      </c>
      <c r="B925" s="77" t="inlineStr">
        <is>
          <t>Pokemon Stats</t>
        </is>
      </c>
      <c r="C925" s="77" t="inlineStr">
        <is>
          <t>Pachirisu baseSpAttack</t>
        </is>
      </c>
      <c r="D925" s="77" t="n">
        <v>45</v>
      </c>
      <c r="E925" s="77" t="n">
        <v>65</v>
      </c>
      <c r="F925" s="77" t="inlineStr">
        <is>
          <t>Differs from upstream baseline</t>
        </is>
      </c>
      <c r="G925" s="7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77" t="inlineStr">
        <is>
          <t>2026-09-30</t>
        </is>
      </c>
      <c r="B927" s="77" t="inlineStr">
        <is>
          <t>Pokemon Stats</t>
        </is>
      </c>
      <c r="C927" s="77" t="inlineStr">
        <is>
          <t>Pancham baseAttack</t>
        </is>
      </c>
      <c r="D927" s="77" t="n">
        <v>82</v>
      </c>
      <c r="E927" s="77" t="n">
        <v>98</v>
      </c>
      <c r="F927" s="77" t="inlineStr">
        <is>
          <t>Differs from upstream baseline</t>
        </is>
      </c>
      <c r="G927" s="7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77" t="inlineStr">
        <is>
          <t>2026-09-30</t>
        </is>
      </c>
      <c r="B929" s="77" t="inlineStr">
        <is>
          <t>Evolutions</t>
        </is>
      </c>
      <c r="C929" s="77" t="inlineStr">
        <is>
          <t>Pancham evolution</t>
        </is>
      </c>
      <c r="D929" s="77" t="inlineStr">
        <is>
          <t>Level Dark Type Mon In Party 32 -&gt; Pangoro</t>
        </is>
      </c>
      <c r="E929" s="77" t="inlineStr">
        <is>
          <t>Lv 32 -&gt; Pangoro</t>
        </is>
      </c>
      <c r="F929" s="77" t="inlineStr">
        <is>
          <t>Differs from upstream baseline</t>
        </is>
      </c>
      <c r="G929" s="7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77" t="inlineStr">
        <is>
          <t>2026-09-30</t>
        </is>
      </c>
      <c r="B931" s="77" t="inlineStr">
        <is>
          <t>Pokemon Stats</t>
        </is>
      </c>
      <c r="C931" s="77" t="inlineStr">
        <is>
          <t>Pangoro baseSpAttack</t>
        </is>
      </c>
      <c r="D931" s="77" t="n">
        <v>69</v>
      </c>
      <c r="E931" s="77" t="n">
        <v>30</v>
      </c>
      <c r="F931" s="77" t="inlineStr">
        <is>
          <t>Differs from upstream baseline</t>
        </is>
      </c>
      <c r="G931" s="7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77" t="inlineStr">
        <is>
          <t>2026-09-30</t>
        </is>
      </c>
      <c r="B933" s="77" t="inlineStr">
        <is>
          <t>Abilities</t>
        </is>
      </c>
      <c r="C933" s="77" t="inlineStr">
        <is>
          <t>Paras abilities</t>
        </is>
      </c>
      <c r="D933" s="77" t="inlineStr">
        <is>
          <t>Effect Spore / Dry Skin / Damp</t>
        </is>
      </c>
      <c r="E933" s="77" t="inlineStr">
        <is>
          <t>Dry Skin / Dry Skin / Damp</t>
        </is>
      </c>
      <c r="F933" s="77" t="inlineStr">
        <is>
          <t>Differs from upstream baseline</t>
        </is>
      </c>
      <c r="G933" s="7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77" t="inlineStr">
        <is>
          <t>2026-09-30</t>
        </is>
      </c>
      <c r="B935" s="77" t="inlineStr">
        <is>
          <t>Pokemon Stats</t>
        </is>
      </c>
      <c r="C935" s="77" t="inlineStr">
        <is>
          <t>Patrat baseHP</t>
        </is>
      </c>
      <c r="D935" s="77" t="n">
        <v>45</v>
      </c>
      <c r="E935" s="77" t="n">
        <v>51</v>
      </c>
      <c r="F935" s="77" t="inlineStr">
        <is>
          <t>Differs from upstream baseline</t>
        </is>
      </c>
      <c r="G935" s="7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77" t="inlineStr">
        <is>
          <t>2026-09-30</t>
        </is>
      </c>
      <c r="B937" s="77" t="inlineStr">
        <is>
          <t>Pokemon Stats</t>
        </is>
      </c>
      <c r="C937" s="77" t="inlineStr">
        <is>
          <t>Patrat baseSpAttack</t>
        </is>
      </c>
      <c r="D937" s="77" t="n">
        <v>35</v>
      </c>
      <c r="E937" s="77" t="n">
        <v>38</v>
      </c>
      <c r="F937" s="77" t="inlineStr">
        <is>
          <t>Differs from upstream baseline</t>
        </is>
      </c>
      <c r="G937" s="7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77" t="inlineStr">
        <is>
          <t>2026-09-30</t>
        </is>
      </c>
      <c r="B939" s="77" t="inlineStr">
        <is>
          <t>Pokemon Stats</t>
        </is>
      </c>
      <c r="C939" s="77" t="inlineStr">
        <is>
          <t>Patrat baseSpeed</t>
        </is>
      </c>
      <c r="D939" s="77" t="n">
        <v>42</v>
      </c>
      <c r="E939" s="77" t="n">
        <v>57</v>
      </c>
      <c r="F939" s="77" t="inlineStr">
        <is>
          <t>Differs from upstream baseline</t>
        </is>
      </c>
      <c r="G939" s="7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77" t="inlineStr">
        <is>
          <t>2026-09-30</t>
        </is>
      </c>
      <c r="B941" s="77" t="inlineStr">
        <is>
          <t>Pokemon Stats</t>
        </is>
      </c>
      <c r="C941" s="77" t="inlineStr">
        <is>
          <t>Pawniard baseSpAttack</t>
        </is>
      </c>
      <c r="D941" s="77" t="n">
        <v>40</v>
      </c>
      <c r="E941" s="77" t="n">
        <v>30</v>
      </c>
      <c r="F941" s="77" t="inlineStr">
        <is>
          <t>Differs from upstream baseline</t>
        </is>
      </c>
      <c r="G941" s="7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77" t="inlineStr">
        <is>
          <t>2026-09-30</t>
        </is>
      </c>
      <c r="B943" s="77" t="inlineStr">
        <is>
          <t>Evolutions</t>
        </is>
      </c>
      <c r="C943" s="77" t="inlineStr">
        <is>
          <t>Pawniard evolution</t>
        </is>
      </c>
      <c r="D943" s="77" t="inlineStr">
        <is>
          <t>Lv 52 -&gt; Bisharp</t>
        </is>
      </c>
      <c r="E943" s="77" t="inlineStr">
        <is>
          <t>Lv 44 -&gt; Bisharp</t>
        </is>
      </c>
      <c r="F943" s="77" t="inlineStr">
        <is>
          <t>Differs from upstream baseline</t>
        </is>
      </c>
      <c r="G943" s="7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77" t="inlineStr">
        <is>
          <t>2026-09-30</t>
        </is>
      </c>
      <c r="B945" s="77" t="inlineStr">
        <is>
          <t>Abilities</t>
        </is>
      </c>
      <c r="C945" s="77" t="inlineStr">
        <is>
          <t>Pelipper abilities</t>
        </is>
      </c>
      <c r="D945" s="77" t="inlineStr">
        <is>
          <t>Keen Eye / Drizzle / Rain Dish</t>
        </is>
      </c>
      <c r="E945" s="77" t="inlineStr">
        <is>
          <t>Unburden / Rain Dish</t>
        </is>
      </c>
      <c r="F945" s="77" t="inlineStr">
        <is>
          <t>Differs from upstream baseline</t>
        </is>
      </c>
      <c r="G945" s="7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77" t="inlineStr">
        <is>
          <t>2026-09-30</t>
        </is>
      </c>
      <c r="B947" s="77" t="inlineStr">
        <is>
          <t>Pokemon Stats</t>
        </is>
      </c>
      <c r="C947" s="77" t="inlineStr">
        <is>
          <t>Perrserker baseSpAttack</t>
        </is>
      </c>
      <c r="D947" s="77" t="n">
        <v>50</v>
      </c>
      <c r="E947" s="77" t="n">
        <v>30</v>
      </c>
      <c r="F947" s="77" t="inlineStr">
        <is>
          <t>Differs from upstream baseline</t>
        </is>
      </c>
      <c r="G947" s="7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77" t="inlineStr">
        <is>
          <t>2026-09-30</t>
        </is>
      </c>
      <c r="B949" s="77" t="inlineStr">
        <is>
          <t>Pokemon Stats</t>
        </is>
      </c>
      <c r="C949" s="77" t="inlineStr">
        <is>
          <t>Perrserker baseSpeed</t>
        </is>
      </c>
      <c r="D949" s="77" t="n">
        <v>50</v>
      </c>
      <c r="E949" s="77" t="n">
        <v>72</v>
      </c>
      <c r="F949" s="77" t="inlineStr">
        <is>
          <t>Differs from upstream baseline</t>
        </is>
      </c>
      <c r="G949" s="7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77" t="inlineStr">
        <is>
          <t>2026-09-30</t>
        </is>
      </c>
      <c r="B951" s="77" t="inlineStr">
        <is>
          <t>Abilities</t>
        </is>
      </c>
      <c r="C951" s="77" t="inlineStr">
        <is>
          <t>Persian abilities</t>
        </is>
      </c>
      <c r="D951" s="77" t="inlineStr">
        <is>
          <t>Limber / Technician / Unnerve</t>
        </is>
      </c>
      <c r="E951" s="77" t="inlineStr">
        <is>
          <t>Super Luck / Limber / Unnerve</t>
        </is>
      </c>
      <c r="F951" s="77" t="inlineStr">
        <is>
          <t>Differs from upstream baseline</t>
        </is>
      </c>
      <c r="G951" s="7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77" t="inlineStr">
        <is>
          <t>2026-09-30</t>
        </is>
      </c>
      <c r="B953" s="77" t="inlineStr">
        <is>
          <t>Pokemon Stats</t>
        </is>
      </c>
      <c r="C953" s="77" t="inlineStr">
        <is>
          <t>Persian baseAttack</t>
        </is>
      </c>
      <c r="D953" s="77" t="n">
        <v>60</v>
      </c>
      <c r="E953" s="77" t="n">
        <v>64</v>
      </c>
      <c r="F953" s="77" t="inlineStr">
        <is>
          <t>Differs from upstream baseline</t>
        </is>
      </c>
      <c r="G953" s="7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77" t="inlineStr">
        <is>
          <t>2026-09-30</t>
        </is>
      </c>
      <c r="B955" s="77" t="inlineStr">
        <is>
          <t>Pokemon Stats</t>
        </is>
      </c>
      <c r="C955" s="77" t="inlineStr">
        <is>
          <t>Persian baseSpAttack</t>
        </is>
      </c>
      <c r="D955" s="77" t="n">
        <v>75</v>
      </c>
      <c r="E955" s="77" t="n">
        <v>78</v>
      </c>
      <c r="F955" s="77" t="inlineStr">
        <is>
          <t>Differs from upstream baseline</t>
        </is>
      </c>
      <c r="G955" s="7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77" t="inlineStr">
        <is>
          <t>2026-09-30</t>
        </is>
      </c>
      <c r="B957" s="77" t="inlineStr">
        <is>
          <t>Pokemon Stats</t>
        </is>
      </c>
      <c r="C957" s="77" t="inlineStr">
        <is>
          <t>Petilil baseHP</t>
        </is>
      </c>
      <c r="D957" s="77" t="n">
        <v>45</v>
      </c>
      <c r="E957" s="77" t="n">
        <v>49</v>
      </c>
      <c r="F957" s="77" t="inlineStr">
        <is>
          <t>Differs from upstream baseline</t>
        </is>
      </c>
      <c r="G957" s="7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77" t="inlineStr">
        <is>
          <t>2026-09-30</t>
        </is>
      </c>
      <c r="B959" s="77" t="inlineStr">
        <is>
          <t>Pokemon Stats</t>
        </is>
      </c>
      <c r="C959" s="77" t="inlineStr">
        <is>
          <t>Petilil baseSpAttack</t>
        </is>
      </c>
      <c r="D959" s="77" t="n">
        <v>70</v>
      </c>
      <c r="E959" s="77" t="n">
        <v>74</v>
      </c>
      <c r="F959" s="77" t="inlineStr">
        <is>
          <t>Differs from upstream baseline</t>
        </is>
      </c>
      <c r="G959" s="7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77" t="inlineStr">
        <is>
          <t>2026-09-30</t>
        </is>
      </c>
      <c r="B961" s="77" t="inlineStr">
        <is>
          <t>Abilities</t>
        </is>
      </c>
      <c r="C961" s="77" t="inlineStr">
        <is>
          <t>Phanpy abilities</t>
        </is>
      </c>
      <c r="D961" s="77" t="inlineStr">
        <is>
          <t>Pickup / Sand Veil</t>
        </is>
      </c>
      <c r="E961" s="77" t="inlineStr">
        <is>
          <t>Dry Skin / Sand Veil</t>
        </is>
      </c>
      <c r="F961" s="77" t="inlineStr">
        <is>
          <t>Differs from upstream baseline</t>
        </is>
      </c>
      <c r="G961" s="7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77" t="inlineStr">
        <is>
          <t>2026-09-30</t>
        </is>
      </c>
      <c r="B963" s="77" t="inlineStr">
        <is>
          <t>Pokemon Stats</t>
        </is>
      </c>
      <c r="C963" s="77" t="inlineStr">
        <is>
          <t>Phione baseDefense</t>
        </is>
      </c>
      <c r="D963" s="77" t="n">
        <v>80</v>
      </c>
      <c r="E963" s="77" t="n">
        <v>90</v>
      </c>
      <c r="F963" s="77" t="inlineStr">
        <is>
          <t>Differs from upstream baseline</t>
        </is>
      </c>
      <c r="G963" s="7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77" t="inlineStr">
        <is>
          <t>2026-09-30</t>
        </is>
      </c>
      <c r="B965" s="77" t="inlineStr">
        <is>
          <t>Pokemon Stats</t>
        </is>
      </c>
      <c r="C965" s="77" t="inlineStr">
        <is>
          <t>Phione baseSpDefense</t>
        </is>
      </c>
      <c r="D965" s="77" t="n">
        <v>80</v>
      </c>
      <c r="E965" s="77" t="n">
        <v>90</v>
      </c>
      <c r="F965" s="77" t="inlineStr">
        <is>
          <t>Differs from upstream baseline</t>
        </is>
      </c>
      <c r="G965" s="7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77" t="inlineStr">
        <is>
          <t>2026-09-30</t>
        </is>
      </c>
      <c r="B967" s="77" t="inlineStr">
        <is>
          <t>Pokemon Stats</t>
        </is>
      </c>
      <c r="C967" s="77" t="inlineStr">
        <is>
          <t>Pidgeot baseAttack</t>
        </is>
      </c>
      <c r="D967" s="77" t="n">
        <v>80</v>
      </c>
      <c r="E967" s="77" t="n">
        <v>100</v>
      </c>
      <c r="F967" s="77" t="inlineStr">
        <is>
          <t>Differs from upstream baseline</t>
        </is>
      </c>
      <c r="G967" s="7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77" t="inlineStr">
        <is>
          <t>2026-09-30</t>
        </is>
      </c>
      <c r="B969" s="77" t="inlineStr">
        <is>
          <t>Abilities</t>
        </is>
      </c>
      <c r="C969" s="77" t="inlineStr">
        <is>
          <t>Pidgeot abilities</t>
        </is>
      </c>
      <c r="D969" s="77" t="inlineStr">
        <is>
          <t>Keen Eye / Tangled Feet / Big Pecks</t>
        </is>
      </c>
      <c r="E969" s="77" t="inlineStr">
        <is>
          <t>Intimidate / Intimidate / Big Pecks</t>
        </is>
      </c>
      <c r="F969" s="77" t="inlineStr">
        <is>
          <t>Differs from upstream baseline</t>
        </is>
      </c>
      <c r="G969" s="7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77" t="inlineStr">
        <is>
          <t>2026-09-30</t>
        </is>
      </c>
      <c r="B971" s="77" t="inlineStr">
        <is>
          <t>Pokemon Stats</t>
        </is>
      </c>
      <c r="C971" s="77" t="inlineStr">
        <is>
          <t>Pidgeot baseSpAttack</t>
        </is>
      </c>
      <c r="D971" s="77" t="n">
        <v>135</v>
      </c>
      <c r="E971" s="77" t="n">
        <v>165</v>
      </c>
      <c r="F971" s="77" t="inlineStr">
        <is>
          <t>Differs from upstream baseline</t>
        </is>
      </c>
      <c r="G971" s="7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77" t="inlineStr">
        <is>
          <t>2026-09-30</t>
        </is>
      </c>
      <c r="B973" s="77" t="inlineStr">
        <is>
          <t>Pokemon Stats</t>
        </is>
      </c>
      <c r="C973" s="77" t="inlineStr">
        <is>
          <t>Pidove baseAttack</t>
        </is>
      </c>
      <c r="D973" s="77" t="n">
        <v>55</v>
      </c>
      <c r="E973" s="77" t="n">
        <v>37</v>
      </c>
      <c r="F973" s="77" t="inlineStr">
        <is>
          <t>Differs from upstream baseline</t>
        </is>
      </c>
      <c r="G973" s="7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77" t="inlineStr">
        <is>
          <t>2026-09-30</t>
        </is>
      </c>
      <c r="B975" s="77" t="inlineStr">
        <is>
          <t>Pokemon Stats</t>
        </is>
      </c>
      <c r="C975" s="77" t="inlineStr">
        <is>
          <t>Pidove baseSpDefense</t>
        </is>
      </c>
      <c r="D975" s="77" t="n">
        <v>30</v>
      </c>
      <c r="E975" s="77" t="n">
        <v>39</v>
      </c>
      <c r="F975" s="77" t="inlineStr">
        <is>
          <t>Differs from upstream baseline</t>
        </is>
      </c>
      <c r="G975" s="7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77" t="inlineStr">
        <is>
          <t>2026-09-30</t>
        </is>
      </c>
      <c r="B977" s="77" t="inlineStr">
        <is>
          <t>Pokemon Stats</t>
        </is>
      </c>
      <c r="C977" s="77" t="inlineStr">
        <is>
          <t>Pikachu baseSpDefense</t>
        </is>
      </c>
      <c r="D977" s="77" t="n">
        <v>50</v>
      </c>
      <c r="E977" s="77" t="n">
        <v>40</v>
      </c>
      <c r="F977" s="77" t="inlineStr">
        <is>
          <t>Differs from upstream baseline</t>
        </is>
      </c>
      <c r="G977" s="7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77" t="inlineStr">
        <is>
          <t>2026-09-30</t>
        </is>
      </c>
      <c r="B979" s="77" t="inlineStr">
        <is>
          <t>Pokemon Stats</t>
        </is>
      </c>
      <c r="C979" s="77" t="inlineStr">
        <is>
          <t>Piloswine baseAttack</t>
        </is>
      </c>
      <c r="D979" s="77" t="n">
        <v>100</v>
      </c>
      <c r="E979" s="77" t="n">
        <v>110</v>
      </c>
      <c r="F979" s="77" t="inlineStr">
        <is>
          <t>Differs from upstream baseline</t>
        </is>
      </c>
      <c r="G979" s="7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77" t="inlineStr">
        <is>
          <t>2026-09-30</t>
        </is>
      </c>
      <c r="B981" s="77" t="inlineStr">
        <is>
          <t>Abilities</t>
        </is>
      </c>
      <c r="C981" s="77" t="inlineStr">
        <is>
          <t>Piloswine abilities</t>
        </is>
      </c>
      <c r="D981" s="77" t="inlineStr">
        <is>
          <t>Oblivious / Snow Cloak / Thick Fat</t>
        </is>
      </c>
      <c r="E981" s="77" t="inlineStr">
        <is>
          <t>Snow Cloak / Snow Cloak / Thick Fat</t>
        </is>
      </c>
      <c r="F981" s="77" t="inlineStr">
        <is>
          <t>Differs from upstream baseline</t>
        </is>
      </c>
      <c r="G981" s="7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77" t="inlineStr">
        <is>
          <t>2026-09-30</t>
        </is>
      </c>
      <c r="B983" s="77" t="inlineStr">
        <is>
          <t>Pokemon Stats</t>
        </is>
      </c>
      <c r="C983" s="77" t="inlineStr">
        <is>
          <t>Piplup baseAttack</t>
        </is>
      </c>
      <c r="D983" s="77" t="n">
        <v>51</v>
      </c>
      <c r="E983" s="77" t="n">
        <v>61</v>
      </c>
      <c r="F983" s="77" t="inlineStr">
        <is>
          <t>Differs from upstream baseline</t>
        </is>
      </c>
      <c r="G983" s="7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77" t="inlineStr">
        <is>
          <t>2026-09-30</t>
        </is>
      </c>
      <c r="B985" s="77" t="inlineStr">
        <is>
          <t>Abilities</t>
        </is>
      </c>
      <c r="C985" s="77" t="inlineStr">
        <is>
          <t>Piplup abilities</t>
        </is>
      </c>
      <c r="D985" s="77" t="inlineStr">
        <is>
          <t>Torrent / Competitive</t>
        </is>
      </c>
      <c r="E985" s="77" t="inlineStr">
        <is>
          <t>Torrent / Torrent / Competitive</t>
        </is>
      </c>
      <c r="F985" s="77" t="inlineStr">
        <is>
          <t>Differs from upstream baseline</t>
        </is>
      </c>
      <c r="G985" s="7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77" t="inlineStr">
        <is>
          <t>2026-09-30</t>
        </is>
      </c>
      <c r="B987" s="77" t="inlineStr">
        <is>
          <t>Pokemon Stats</t>
        </is>
      </c>
      <c r="C987" s="77" t="inlineStr">
        <is>
          <t>Politoed baseSpeed</t>
        </is>
      </c>
      <c r="D987" s="77" t="n">
        <v>70</v>
      </c>
      <c r="E987" s="77" t="n">
        <v>90</v>
      </c>
      <c r="F987" s="77" t="inlineStr">
        <is>
          <t>Differs from upstream baseline</t>
        </is>
      </c>
      <c r="G987" s="7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77" t="inlineStr">
        <is>
          <t>2026-09-30</t>
        </is>
      </c>
      <c r="B989" s="77" t="inlineStr">
        <is>
          <t>Abilities</t>
        </is>
      </c>
      <c r="C989" s="77" t="inlineStr">
        <is>
          <t>Poliwag abilities</t>
        </is>
      </c>
      <c r="D989" s="77" t="inlineStr">
        <is>
          <t>Water Absorb / Damp / Swift Swim</t>
        </is>
      </c>
      <c r="E989" s="77" t="inlineStr">
        <is>
          <t>Swift Swim / Swift Swim / Swift Swim</t>
        </is>
      </c>
      <c r="F989" s="77" t="inlineStr">
        <is>
          <t>Differs from upstream baseline</t>
        </is>
      </c>
      <c r="G989" s="7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77" t="inlineStr">
        <is>
          <t>2026-09-30</t>
        </is>
      </c>
      <c r="B991" s="77" t="inlineStr">
        <is>
          <t>Evolutions</t>
        </is>
      </c>
      <c r="C991" s="77" t="inlineStr">
        <is>
          <t>Poliwhirl evolution</t>
        </is>
      </c>
      <c r="D991" s="77" t="inlineStr">
        <is>
          <t>Item (Water Stone) -&gt; Poliwrath; Trade Item (Kings Rock) -&gt; Politoed; Item (Kings Rock) -&gt; Politoed</t>
        </is>
      </c>
      <c r="E991" s="77" t="inlineStr">
        <is>
          <t>Item (Water Stone) -&gt; Poliwrath; Lv 36 -&gt; Politoed</t>
        </is>
      </c>
      <c r="F991" s="77" t="inlineStr">
        <is>
          <t>Differs from upstream baseline</t>
        </is>
      </c>
      <c r="G991" s="7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77" t="inlineStr">
        <is>
          <t>2026-09-30</t>
        </is>
      </c>
      <c r="B993" s="77" t="inlineStr">
        <is>
          <t>Abilities</t>
        </is>
      </c>
      <c r="C993" s="77" t="inlineStr">
        <is>
          <t>Poliwrath abilities</t>
        </is>
      </c>
      <c r="D993" s="77" t="inlineStr">
        <is>
          <t>Water Absorb / Damp / Swift Swim</t>
        </is>
      </c>
      <c r="E993" s="77" t="inlineStr">
        <is>
          <t>Swift Swim / Swift Swim / Swift Swim</t>
        </is>
      </c>
      <c r="F993" s="77" t="inlineStr">
        <is>
          <t>Differs from upstream baseline</t>
        </is>
      </c>
      <c r="G993" s="7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77" t="inlineStr">
        <is>
          <t>2026-09-30</t>
        </is>
      </c>
      <c r="B995" s="77" t="inlineStr">
        <is>
          <t>Abilities</t>
        </is>
      </c>
      <c r="C995" s="77" t="inlineStr">
        <is>
          <t>Ponyta abilities</t>
        </is>
      </c>
      <c r="D995" s="77" t="inlineStr">
        <is>
          <t>Run Away / Pastel Veil / Anticipation</t>
        </is>
      </c>
      <c r="E995" s="77" t="inlineStr">
        <is>
          <t>Reckless / Reckless / Anticipation</t>
        </is>
      </c>
      <c r="F995" s="77" t="inlineStr">
        <is>
          <t>Differs from upstream baseline</t>
        </is>
      </c>
      <c r="G995" s="7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77" t="inlineStr">
        <is>
          <t>2026-09-30</t>
        </is>
      </c>
      <c r="B997" s="77" t="inlineStr">
        <is>
          <t>Abilities</t>
        </is>
      </c>
      <c r="C997" s="77" t="inlineStr">
        <is>
          <t>Porygon abilities</t>
        </is>
      </c>
      <c r="D997" s="77" t="inlineStr">
        <is>
          <t>Trace / Download / Analytic</t>
        </is>
      </c>
      <c r="E997" s="77" t="inlineStr">
        <is>
          <t>Download / Download / Analytic</t>
        </is>
      </c>
      <c r="F997" s="77" t="inlineStr">
        <is>
          <t>Differs from upstream baseline</t>
        </is>
      </c>
      <c r="G997" s="7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77" t="inlineStr">
        <is>
          <t>2026-09-30</t>
        </is>
      </c>
      <c r="B999" s="77" t="inlineStr">
        <is>
          <t>Abilities</t>
        </is>
      </c>
      <c r="C999" s="77" t="inlineStr">
        <is>
          <t>Porygon-Z abilities</t>
        </is>
      </c>
      <c r="D999" s="77" t="inlineStr">
        <is>
          <t>Adaptability / Download / Analytic</t>
        </is>
      </c>
      <c r="E999" s="77" t="inlineStr">
        <is>
          <t>Download / Download / Analytic</t>
        </is>
      </c>
      <c r="F999" s="77" t="inlineStr">
        <is>
          <t>Differs from upstream baseline</t>
        </is>
      </c>
      <c r="G999" s="7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77" t="inlineStr">
        <is>
          <t>2026-09-30</t>
        </is>
      </c>
      <c r="B1001" s="77" t="inlineStr">
        <is>
          <t>Pokemon Stats</t>
        </is>
      </c>
      <c r="C1001" s="77" t="inlineStr">
        <is>
          <t>Primeape baseAttack</t>
        </is>
      </c>
      <c r="D1001" s="77" t="n">
        <v>105</v>
      </c>
      <c r="E1001" s="77" t="n">
        <v>115</v>
      </c>
      <c r="F1001" s="77" t="inlineStr">
        <is>
          <t>Differs from upstream baseline</t>
        </is>
      </c>
      <c r="G1001" s="7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77" t="inlineStr">
        <is>
          <t>2026-09-30</t>
        </is>
      </c>
      <c r="B1003" s="77" t="inlineStr">
        <is>
          <t>Pokemon Stats</t>
        </is>
      </c>
      <c r="C1003" s="77" t="inlineStr">
        <is>
          <t>Primeape baseSpAttack</t>
        </is>
      </c>
      <c r="D1003" s="77" t="n">
        <v>60</v>
      </c>
      <c r="E1003" s="77" t="n">
        <v>50</v>
      </c>
      <c r="F1003" s="77" t="inlineStr">
        <is>
          <t>Differs from upstream baseline</t>
        </is>
      </c>
      <c r="G1003" s="7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77" t="inlineStr">
        <is>
          <t>2026-09-30</t>
        </is>
      </c>
      <c r="B1005" s="77" t="inlineStr">
        <is>
          <t>Abilities</t>
        </is>
      </c>
      <c r="C1005" s="77" t="inlineStr">
        <is>
          <t>Primeape abilities</t>
        </is>
      </c>
      <c r="D1005" s="77" t="inlineStr">
        <is>
          <t>Vital Spirit / Anger Point / Defiant</t>
        </is>
      </c>
      <c r="E1005" s="77" t="inlineStr">
        <is>
          <t>Reckless / Reckless / Defiant</t>
        </is>
      </c>
      <c r="F1005" s="77" t="inlineStr">
        <is>
          <t>Differs from upstream baseline</t>
        </is>
      </c>
      <c r="G1005" s="7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77" t="inlineStr">
        <is>
          <t>2026-09-30</t>
        </is>
      </c>
      <c r="B1007" s="77" t="inlineStr">
        <is>
          <t>Pokemon Stats</t>
        </is>
      </c>
      <c r="C1007" s="77" t="inlineStr">
        <is>
          <t>Prinplup baseSpAttack</t>
        </is>
      </c>
      <c r="D1007" s="77" t="n">
        <v>81</v>
      </c>
      <c r="E1007" s="77" t="n">
        <v>66</v>
      </c>
      <c r="F1007" s="77" t="inlineStr">
        <is>
          <t>Differs from upstream baseline</t>
        </is>
      </c>
      <c r="G1007" s="7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77" t="inlineStr">
        <is>
          <t>2026-09-30</t>
        </is>
      </c>
      <c r="B1009" s="77" t="inlineStr">
        <is>
          <t>Pokemon Stats</t>
        </is>
      </c>
      <c r="C1009" s="77" t="inlineStr">
        <is>
          <t>Probopass baseHP</t>
        </is>
      </c>
      <c r="D1009" s="77" t="n">
        <v>60</v>
      </c>
      <c r="E1009" s="77" t="n">
        <v>70</v>
      </c>
      <c r="F1009" s="77" t="inlineStr">
        <is>
          <t>Differs from upstream baseline</t>
        </is>
      </c>
      <c r="G1009" s="7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77" t="inlineStr">
        <is>
          <t>2026-09-30</t>
        </is>
      </c>
      <c r="B1011" s="77" t="inlineStr">
        <is>
          <t>Abilities</t>
        </is>
      </c>
      <c r="C1011" s="77" t="inlineStr">
        <is>
          <t>Probopass abilities</t>
        </is>
      </c>
      <c r="D1011" s="77" t="inlineStr">
        <is>
          <t>Sturdy / Magnet Pull / Sand Force</t>
        </is>
      </c>
      <c r="E1011" s="77" t="inlineStr">
        <is>
          <t>Solid Rock / Solid Rock / Sand Force</t>
        </is>
      </c>
      <c r="F1011" s="77" t="inlineStr">
        <is>
          <t>Differs from upstream baseline</t>
        </is>
      </c>
      <c r="G1011" s="7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77" t="inlineStr">
        <is>
          <t>2026-09-30</t>
        </is>
      </c>
      <c r="B1013" s="77" t="inlineStr">
        <is>
          <t>Abilities</t>
        </is>
      </c>
      <c r="C1013" s="77" t="inlineStr">
        <is>
          <t>Pupitar abilities</t>
        </is>
      </c>
      <c r="D1013" s="77" t="inlineStr">
        <is>
          <t>Shed Skin</t>
        </is>
      </c>
      <c r="E1013" s="77" t="inlineStr">
        <is>
          <t>Shed Skin / Shed Skin</t>
        </is>
      </c>
      <c r="F1013" s="77" t="inlineStr">
        <is>
          <t>Differs from upstream baseline</t>
        </is>
      </c>
      <c r="G1013" s="7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77" t="inlineStr">
        <is>
          <t>2026-09-30</t>
        </is>
      </c>
      <c r="B1015" s="77" t="inlineStr">
        <is>
          <t>Pokemon Stats</t>
        </is>
      </c>
      <c r="C1015" s="77" t="inlineStr">
        <is>
          <t>Purrloin baseAttack</t>
        </is>
      </c>
      <c r="D1015" s="77" t="n">
        <v>50</v>
      </c>
      <c r="E1015" s="77" t="n">
        <v>53</v>
      </c>
      <c r="F1015" s="77" t="inlineStr">
        <is>
          <t>Differs from upstream baseline</t>
        </is>
      </c>
      <c r="G1015" s="7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77" t="inlineStr">
        <is>
          <t>2026-09-30</t>
        </is>
      </c>
      <c r="B1017" s="77" t="inlineStr">
        <is>
          <t>Pokemon Stats</t>
        </is>
      </c>
      <c r="C1017" s="77" t="inlineStr">
        <is>
          <t>Purrloin baseSpDefense</t>
        </is>
      </c>
      <c r="D1017" s="77" t="n">
        <v>37</v>
      </c>
      <c r="E1017" s="77" t="n">
        <v>45</v>
      </c>
      <c r="F1017" s="77" t="inlineStr">
        <is>
          <t>Differs from upstream baseline</t>
        </is>
      </c>
      <c r="G1017" s="7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77" t="inlineStr">
        <is>
          <t>2026-09-30</t>
        </is>
      </c>
      <c r="B1019" s="77" t="inlineStr">
        <is>
          <t>Pokemon Stats</t>
        </is>
      </c>
      <c r="C1019" s="77" t="inlineStr">
        <is>
          <t>Purugly baseDefense</t>
        </is>
      </c>
      <c r="D1019" s="77" t="n">
        <v>64</v>
      </c>
      <c r="E1019" s="77" t="n">
        <v>74</v>
      </c>
      <c r="F1019" s="77" t="inlineStr">
        <is>
          <t>Differs from upstream baseline</t>
        </is>
      </c>
      <c r="G1019" s="7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77" t="inlineStr">
        <is>
          <t>2026-09-30</t>
        </is>
      </c>
      <c r="B1021" s="77" t="inlineStr">
        <is>
          <t>Abilities</t>
        </is>
      </c>
      <c r="C1021" s="77" t="inlineStr">
        <is>
          <t>Purugly abilities</t>
        </is>
      </c>
      <c r="D1021" s="77" t="inlineStr">
        <is>
          <t>Thick Fat / Own Tempo / Defiant</t>
        </is>
      </c>
      <c r="E1021" s="77" t="inlineStr">
        <is>
          <t>Limber / Thick Fat / Defiant</t>
        </is>
      </c>
      <c r="F1021" s="77" t="inlineStr">
        <is>
          <t>Differs from upstream baseline</t>
        </is>
      </c>
      <c r="G1021" s="7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77" t="inlineStr">
        <is>
          <t>2026-09-30</t>
        </is>
      </c>
      <c r="B1023" s="77" t="inlineStr">
        <is>
          <t>Pokemon Stats</t>
        </is>
      </c>
      <c r="C1023" s="77" t="inlineStr">
        <is>
          <t>Pyroar baseSpAttack</t>
        </is>
      </c>
      <c r="D1023" s="77" t="n">
        <v>109</v>
      </c>
      <c r="E1023" s="77" t="n">
        <v>140</v>
      </c>
      <c r="F1023" s="77" t="inlineStr">
        <is>
          <t>Differs from upstream baseline</t>
        </is>
      </c>
      <c r="G1023" s="7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77" t="inlineStr">
        <is>
          <t>2026-09-30</t>
        </is>
      </c>
      <c r="B1025" s="77" t="inlineStr">
        <is>
          <t>Abilities</t>
        </is>
      </c>
      <c r="C1025" s="77" t="inlineStr">
        <is>
          <t>Pyroar abilities</t>
        </is>
      </c>
      <c r="D1025" s="77" t="inlineStr">
        <is>
          <t>Rivalry / Unnerve / Moxie</t>
        </is>
      </c>
      <c r="E1025" s="77" t="inlineStr">
        <is>
          <t>Rivalry / Unnerve / Competitive</t>
        </is>
      </c>
      <c r="F1025" s="77" t="inlineStr">
        <is>
          <t>Differs from upstream baseline</t>
        </is>
      </c>
      <c r="G1025" s="7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77" t="inlineStr">
        <is>
          <t>2026-09-30</t>
        </is>
      </c>
      <c r="B1027" s="77" t="inlineStr">
        <is>
          <t>Pokemon Stats</t>
        </is>
      </c>
      <c r="C1027" s="77" t="inlineStr">
        <is>
          <t>Qwilfish baseHP</t>
        </is>
      </c>
      <c r="D1027" s="77" t="n">
        <v>65</v>
      </c>
      <c r="E1027" s="77" t="n">
        <v>75</v>
      </c>
      <c r="F1027" s="77" t="inlineStr">
        <is>
          <t>Differs from upstream baseline</t>
        </is>
      </c>
      <c r="G1027" s="7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77" t="inlineStr">
        <is>
          <t>2026-09-30</t>
        </is>
      </c>
      <c r="B1029" s="77" t="inlineStr">
        <is>
          <t>Pokemon Stats</t>
        </is>
      </c>
      <c r="C1029" s="77" t="inlineStr">
        <is>
          <t>Qwilfish baseDefense</t>
        </is>
      </c>
      <c r="D1029" s="77" t="n">
        <v>85</v>
      </c>
      <c r="E1029" s="77" t="n">
        <v>95</v>
      </c>
      <c r="F1029" s="77" t="inlineStr">
        <is>
          <t>Differs from upstream baseline</t>
        </is>
      </c>
      <c r="G1029" s="7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77" t="inlineStr">
        <is>
          <t>2026-09-30</t>
        </is>
      </c>
      <c r="B1031" s="77" t="inlineStr">
        <is>
          <t>Pokemon Stats</t>
        </is>
      </c>
      <c r="C1031" s="77" t="inlineStr">
        <is>
          <t>Qwilfish baseSpDefense</t>
        </is>
      </c>
      <c r="D1031" s="77" t="n">
        <v>55</v>
      </c>
      <c r="E1031" s="77" t="n">
        <v>65</v>
      </c>
      <c r="F1031" s="77" t="inlineStr">
        <is>
          <t>Differs from upstream baseline</t>
        </is>
      </c>
      <c r="G1031" s="7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77" t="inlineStr">
        <is>
          <t>2026-09-30</t>
        </is>
      </c>
      <c r="B1033" s="77" t="inlineStr">
        <is>
          <t>Pokemon Stats</t>
        </is>
      </c>
      <c r="C1033" s="77" t="inlineStr">
        <is>
          <t>Raichu baseDefense</t>
        </is>
      </c>
      <c r="D1033" s="77" t="n">
        <v>55</v>
      </c>
      <c r="E1033" s="77" t="n">
        <v>60</v>
      </c>
      <c r="F1033" s="77" t="inlineStr">
        <is>
          <t>Differs from upstream baseline</t>
        </is>
      </c>
      <c r="G1033" s="7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77" t="inlineStr">
        <is>
          <t>2026-09-30</t>
        </is>
      </c>
      <c r="B1035" s="77" t="inlineStr">
        <is>
          <t>Abilities</t>
        </is>
      </c>
      <c r="C1035" s="77" t="inlineStr">
        <is>
          <t>Raichu abilities</t>
        </is>
      </c>
      <c r="D1035" s="77" t="inlineStr">
        <is>
          <t>Static / Lightning Rod</t>
        </is>
      </c>
      <c r="E1035" s="77" t="inlineStr">
        <is>
          <t>Lightning Rod / Lightning Rod</t>
        </is>
      </c>
      <c r="F1035" s="77" t="inlineStr">
        <is>
          <t>Differs from upstream baseline</t>
        </is>
      </c>
      <c r="G1035" s="7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77" t="inlineStr">
        <is>
          <t>2026-09-30</t>
        </is>
      </c>
      <c r="B1037" s="77" t="inlineStr">
        <is>
          <t>Pokemon Stats</t>
        </is>
      </c>
      <c r="C1037" s="77" t="inlineStr">
        <is>
          <t>Raichu baseAttack</t>
        </is>
      </c>
      <c r="D1037" s="77" t="n">
        <v>85</v>
      </c>
      <c r="E1037" s="77" t="n">
        <v>86</v>
      </c>
      <c r="F1037" s="77" t="inlineStr">
        <is>
          <t>Differs from upstream baseline</t>
        </is>
      </c>
      <c r="G1037" s="7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77" t="inlineStr">
        <is>
          <t>2026-09-30</t>
        </is>
      </c>
      <c r="B1039" s="77" t="inlineStr">
        <is>
          <t>Pokemon Stats</t>
        </is>
      </c>
      <c r="C1039" s="77" t="inlineStr">
        <is>
          <t>Raikou baseSpAttack</t>
        </is>
      </c>
      <c r="D1039" s="77" t="n">
        <v>115</v>
      </c>
      <c r="E1039" s="77" t="n">
        <v>135</v>
      </c>
      <c r="F1039" s="77" t="inlineStr">
        <is>
          <t>Differs from upstream baseline</t>
        </is>
      </c>
      <c r="G1039" s="7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77" t="inlineStr">
        <is>
          <t>2026-09-30</t>
        </is>
      </c>
      <c r="B1041" s="77" t="inlineStr">
        <is>
          <t>Pokemon Stats</t>
        </is>
      </c>
      <c r="C1041" s="77" t="inlineStr">
        <is>
          <t>Rampardos baseAttack</t>
        </is>
      </c>
      <c r="D1041" s="77" t="n">
        <v>165</v>
      </c>
      <c r="E1041" s="77" t="n">
        <v>180</v>
      </c>
      <c r="F1041" s="77" t="inlineStr">
        <is>
          <t>Differs from upstream baseline</t>
        </is>
      </c>
      <c r="G1041" s="7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77" t="inlineStr">
        <is>
          <t>2026-09-30</t>
        </is>
      </c>
      <c r="B1043" s="77" t="inlineStr">
        <is>
          <t>Pokemon Stats</t>
        </is>
      </c>
      <c r="C1043" s="77" t="inlineStr">
        <is>
          <t>Rampardos baseSpAttack</t>
        </is>
      </c>
      <c r="D1043" s="77" t="n">
        <v>65</v>
      </c>
      <c r="E1043" s="77" t="n">
        <v>15</v>
      </c>
      <c r="F1043" s="77" t="inlineStr">
        <is>
          <t>Differs from upstream baseline</t>
        </is>
      </c>
      <c r="G1043" s="7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77" t="inlineStr">
        <is>
          <t>2026-09-30</t>
        </is>
      </c>
      <c r="B1045" s="77" t="inlineStr">
        <is>
          <t>Abilities</t>
        </is>
      </c>
      <c r="C1045" s="77" t="inlineStr">
        <is>
          <t>Rampardos abilities</t>
        </is>
      </c>
      <c r="D1045" s="77" t="inlineStr">
        <is>
          <t>Mold Breaker / Sheer Force</t>
        </is>
      </c>
      <c r="E1045" s="77" t="inlineStr">
        <is>
          <t>Rock Head / Mold Breaker / Sheer Force</t>
        </is>
      </c>
      <c r="F1045" s="77" t="inlineStr">
        <is>
          <t>Differs from upstream baseline</t>
        </is>
      </c>
      <c r="G1045" s="7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77" t="inlineStr">
        <is>
          <t>2026-09-30</t>
        </is>
      </c>
      <c r="B1047" s="77" t="inlineStr">
        <is>
          <t>Pokemon Stats</t>
        </is>
      </c>
      <c r="C1047" s="77" t="inlineStr">
        <is>
          <t>Rapidash baseAttack</t>
        </is>
      </c>
      <c r="D1047" s="77" t="n">
        <v>100</v>
      </c>
      <c r="E1047" s="77" t="n">
        <v>105</v>
      </c>
      <c r="F1047" s="77" t="inlineStr">
        <is>
          <t>Differs from upstream baseline</t>
        </is>
      </c>
      <c r="G1047" s="7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77" t="inlineStr">
        <is>
          <t>2026-09-30</t>
        </is>
      </c>
      <c r="B1049" s="77" t="inlineStr">
        <is>
          <t>Pokemon Stats</t>
        </is>
      </c>
      <c r="C1049" s="77" t="inlineStr">
        <is>
          <t>Rapidash baseSpAttack</t>
        </is>
      </c>
      <c r="D1049" s="77" t="n">
        <v>80</v>
      </c>
      <c r="E1049" s="77" t="n">
        <v>85</v>
      </c>
      <c r="F1049" s="77" t="inlineStr">
        <is>
          <t>Differs from upstream baseline</t>
        </is>
      </c>
      <c r="G1049" s="7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77" t="inlineStr">
        <is>
          <t>2026-09-30</t>
        </is>
      </c>
      <c r="B1051" s="77" t="inlineStr">
        <is>
          <t>Pokemon Stats</t>
        </is>
      </c>
      <c r="C1051" s="77" t="inlineStr">
        <is>
          <t>Rapidash baseSpeed</t>
        </is>
      </c>
      <c r="D1051" s="77" t="n">
        <v>105</v>
      </c>
      <c r="E1051" s="77" t="n">
        <v>110</v>
      </c>
      <c r="F1051" s="77" t="inlineStr">
        <is>
          <t>Differs from upstream baseline</t>
        </is>
      </c>
      <c r="G1051" s="7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77" t="inlineStr">
        <is>
          <t>2026-09-30</t>
        </is>
      </c>
      <c r="B1053" s="77" t="inlineStr">
        <is>
          <t>Abilities</t>
        </is>
      </c>
      <c r="C1053" s="77" t="inlineStr">
        <is>
          <t>Rapidash abilities</t>
        </is>
      </c>
      <c r="D1053" s="77" t="inlineStr">
        <is>
          <t>Run Away / Pastel Veil / Anticipation</t>
        </is>
      </c>
      <c r="E1053" s="77" t="inlineStr">
        <is>
          <t>Reckless / Reckless / Anticipation</t>
        </is>
      </c>
      <c r="F1053" s="77" t="inlineStr">
        <is>
          <t>Differs from upstream baseline</t>
        </is>
      </c>
      <c r="G1053" s="7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77" t="inlineStr">
        <is>
          <t>2026-09-30</t>
        </is>
      </c>
      <c r="B1055" s="77" t="inlineStr">
        <is>
          <t>Pokemon Stats</t>
        </is>
      </c>
      <c r="C1055" s="77" t="inlineStr">
        <is>
          <t>Raticate baseAttack</t>
        </is>
      </c>
      <c r="D1055" s="77" t="n">
        <v>71</v>
      </c>
      <c r="E1055" s="77" t="n">
        <v>113</v>
      </c>
      <c r="F1055" s="77" t="inlineStr">
        <is>
          <t>Differs from upstream baseline</t>
        </is>
      </c>
      <c r="G1055" s="7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77" t="inlineStr">
        <is>
          <t>2026-09-30</t>
        </is>
      </c>
      <c r="B1057" s="77" t="inlineStr">
        <is>
          <t>Pokemon Stats</t>
        </is>
      </c>
      <c r="C1057" s="77" t="inlineStr">
        <is>
          <t>Raticate baseSpAttack</t>
        </is>
      </c>
      <c r="D1057" s="77" t="n">
        <v>40</v>
      </c>
      <c r="E1057" s="77" t="n">
        <v>30</v>
      </c>
      <c r="F1057" s="77" t="inlineStr">
        <is>
          <t>Differs from upstream baseline</t>
        </is>
      </c>
      <c r="G1057" s="7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77" t="inlineStr">
        <is>
          <t>2026-09-30</t>
        </is>
      </c>
      <c r="B1059" s="77" t="inlineStr">
        <is>
          <t>Abilities</t>
        </is>
      </c>
      <c r="C1059" s="77" t="inlineStr">
        <is>
          <t>Rattata abilities</t>
        </is>
      </c>
      <c r="D1059" s="77" t="inlineStr">
        <is>
          <t>Run Away / Guts / Hustle</t>
        </is>
      </c>
      <c r="E1059" s="77" t="inlineStr">
        <is>
          <t>Guts / Guts / Hustle</t>
        </is>
      </c>
      <c r="F1059" s="77" t="inlineStr">
        <is>
          <t>Differs from upstream baseline</t>
        </is>
      </c>
      <c r="G1059" s="7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77" t="inlineStr">
        <is>
          <t>2026-09-30</t>
        </is>
      </c>
      <c r="B1061" s="77" t="inlineStr">
        <is>
          <t>Abilities</t>
        </is>
      </c>
      <c r="C1061" s="77" t="inlineStr">
        <is>
          <t>Rayquaza abilities</t>
        </is>
      </c>
      <c r="D1061" s="77" t="inlineStr">
        <is>
          <t>Delta Stream / Delta Stream / Delta Stream</t>
        </is>
      </c>
      <c r="E1061" s="77" t="inlineStr">
        <is>
          <t>Air Lock / Air Lock / Air Lock</t>
        </is>
      </c>
      <c r="F1061" s="77" t="inlineStr">
        <is>
          <t>Differs from upstream baseline</t>
        </is>
      </c>
      <c r="G1061" s="7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77" t="inlineStr">
        <is>
          <t>2026-09-30</t>
        </is>
      </c>
      <c r="B1063" s="77" t="inlineStr">
        <is>
          <t>Abilities</t>
        </is>
      </c>
      <c r="C1063" s="77" t="inlineStr">
        <is>
          <t>Regice abilities</t>
        </is>
      </c>
      <c r="D1063" s="77" t="inlineStr">
        <is>
          <t>Clear Body / Ice Body</t>
        </is>
      </c>
      <c r="E1063" s="77" t="inlineStr">
        <is>
          <t>Filter / Ice Body / Ice Body</t>
        </is>
      </c>
      <c r="F1063" s="77" t="inlineStr">
        <is>
          <t>Differs from upstream baseline</t>
        </is>
      </c>
      <c r="G1063" s="7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77" t="inlineStr">
        <is>
          <t>2026-09-30</t>
        </is>
      </c>
      <c r="B1065" s="77" t="inlineStr">
        <is>
          <t>Pokemon Stats</t>
        </is>
      </c>
      <c r="C1065" s="77" t="inlineStr">
        <is>
          <t>Regirock baseAttack</t>
        </is>
      </c>
      <c r="D1065" s="77" t="n">
        <v>100</v>
      </c>
      <c r="E1065" s="77" t="n">
        <v>120</v>
      </c>
      <c r="F1065" s="77" t="inlineStr">
        <is>
          <t>Differs from upstream baseline</t>
        </is>
      </c>
      <c r="G1065" s="7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77" t="inlineStr">
        <is>
          <t>2026-09-30</t>
        </is>
      </c>
      <c r="B1067" s="77" t="inlineStr">
        <is>
          <t>Pokemon Stats</t>
        </is>
      </c>
      <c r="C1067" s="77" t="inlineStr">
        <is>
          <t>Registeel baseAttack</t>
        </is>
      </c>
      <c r="D1067" s="77" t="n">
        <v>75</v>
      </c>
      <c r="E1067" s="77" t="n">
        <v>80</v>
      </c>
      <c r="F1067" s="77" t="inlineStr">
        <is>
          <t>Differs from upstream baseline</t>
        </is>
      </c>
      <c r="G1067" s="7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77" t="inlineStr">
        <is>
          <t>2026-09-30</t>
        </is>
      </c>
      <c r="B1069" s="77" t="inlineStr">
        <is>
          <t>Pokemon Stats</t>
        </is>
      </c>
      <c r="C1069" s="77" t="inlineStr">
        <is>
          <t>Registeel baseSpAttack</t>
        </is>
      </c>
      <c r="D1069" s="77" t="n">
        <v>75</v>
      </c>
      <c r="E1069" s="77" t="n">
        <v>35</v>
      </c>
      <c r="F1069" s="77" t="inlineStr">
        <is>
          <t>Differs from upstream baseline</t>
        </is>
      </c>
      <c r="G1069" s="7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77" t="inlineStr">
        <is>
          <t>2026-09-30</t>
        </is>
      </c>
      <c r="B1071" s="77" t="inlineStr">
        <is>
          <t>Pokemon Stats</t>
        </is>
      </c>
      <c r="C1071" s="77" t="inlineStr">
        <is>
          <t>Registeel baseSpeed</t>
        </is>
      </c>
      <c r="D1071" s="77" t="n">
        <v>50</v>
      </c>
      <c r="E1071" s="77" t="n">
        <v>5</v>
      </c>
      <c r="F1071" s="77" t="inlineStr">
        <is>
          <t>Differs from upstream baseline</t>
        </is>
      </c>
      <c r="G1071" s="7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77" t="inlineStr">
        <is>
          <t>2026-09-30</t>
        </is>
      </c>
      <c r="B1073" s="77" t="inlineStr">
        <is>
          <t>Abilities</t>
        </is>
      </c>
      <c r="C1073" s="77" t="inlineStr">
        <is>
          <t>Remoraid abilities</t>
        </is>
      </c>
      <c r="D1073" s="77" t="inlineStr">
        <is>
          <t>Hustle / Sniper / Moody</t>
        </is>
      </c>
      <c r="E1073" s="77" t="inlineStr">
        <is>
          <t>Sniper / Sniper / Moody</t>
        </is>
      </c>
      <c r="F1073" s="77" t="inlineStr">
        <is>
          <t>Differs from upstream baseline</t>
        </is>
      </c>
      <c r="G1073" s="7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77" t="inlineStr">
        <is>
          <t>2026-09-30</t>
        </is>
      </c>
      <c r="B1075" s="77" t="inlineStr">
        <is>
          <t>Pokemon Stats</t>
        </is>
      </c>
      <c r="C1075" s="77" t="inlineStr">
        <is>
          <t>Reuniclus baseDefense</t>
        </is>
      </c>
      <c r="D1075" s="77" t="n">
        <v>75</v>
      </c>
      <c r="E1075" s="77" t="n">
        <v>77</v>
      </c>
      <c r="F1075" s="77" t="inlineStr">
        <is>
          <t>Differs from upstream baseline</t>
        </is>
      </c>
      <c r="G1075" s="7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77" t="inlineStr">
        <is>
          <t>2026-09-30</t>
        </is>
      </c>
      <c r="B1077" s="77" t="inlineStr">
        <is>
          <t>Pokemon Stats</t>
        </is>
      </c>
      <c r="C1077" s="77" t="inlineStr">
        <is>
          <t>Reuniclus baseSpeed</t>
        </is>
      </c>
      <c r="D1077" s="77" t="n">
        <v>30</v>
      </c>
      <c r="E1077" s="77" t="n">
        <v>70</v>
      </c>
      <c r="F1077" s="77" t="inlineStr">
        <is>
          <t>Differs from upstream baseline</t>
        </is>
      </c>
      <c r="G1077" s="7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77" t="inlineStr">
        <is>
          <t>2026-09-30</t>
        </is>
      </c>
      <c r="B1079" s="77" t="inlineStr">
        <is>
          <t>Abilities</t>
        </is>
      </c>
      <c r="C1079" s="77" t="inlineStr">
        <is>
          <t>Riolu abilities</t>
        </is>
      </c>
      <c r="D1079" s="77" t="inlineStr">
        <is>
          <t>Steadfast / Inner Focus / Prankster</t>
        </is>
      </c>
      <c r="E1079" s="77" t="inlineStr">
        <is>
          <t>Adaptability / Adaptability / Prankster</t>
        </is>
      </c>
      <c r="F1079" s="77" t="inlineStr">
        <is>
          <t>Differs from upstream baseline</t>
        </is>
      </c>
      <c r="G1079" s="7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77" t="inlineStr">
        <is>
          <t>2026-09-30</t>
        </is>
      </c>
      <c r="B1081" s="77" t="inlineStr">
        <is>
          <t>Abilities</t>
        </is>
      </c>
      <c r="C1081" s="77" t="inlineStr">
        <is>
          <t>Roselia abilities</t>
        </is>
      </c>
      <c r="D1081" s="77" t="inlineStr">
        <is>
          <t>Natural Cure / Poison Point / Leaf Guard</t>
        </is>
      </c>
      <c r="E1081" s="77" t="inlineStr">
        <is>
          <t>Natural Cure / Natural Cure / Leaf Guard</t>
        </is>
      </c>
      <c r="F1081" s="77" t="inlineStr">
        <is>
          <t>Differs from upstream baseline</t>
        </is>
      </c>
      <c r="G1081" s="7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77" t="inlineStr">
        <is>
          <t>2026-09-30</t>
        </is>
      </c>
      <c r="B1083" s="77" t="inlineStr">
        <is>
          <t>Pokemon Stats</t>
        </is>
      </c>
      <c r="C1083" s="77" t="inlineStr">
        <is>
          <t>Roserade baseDefense</t>
        </is>
      </c>
      <c r="D1083" s="77" t="n">
        <v>65</v>
      </c>
      <c r="E1083" s="77" t="n">
        <v>55</v>
      </c>
      <c r="F1083" s="77" t="inlineStr">
        <is>
          <t>Differs from upstream baseline</t>
        </is>
      </c>
      <c r="G1083" s="7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77" t="inlineStr">
        <is>
          <t>2026-09-30</t>
        </is>
      </c>
      <c r="B1085" s="77" t="inlineStr">
        <is>
          <t>Pokemon Stats</t>
        </is>
      </c>
      <c r="C1085" s="77" t="inlineStr">
        <is>
          <t>Rotom baseAttack</t>
        </is>
      </c>
      <c r="D1085" s="77" t="n">
        <v>50</v>
      </c>
      <c r="E1085" s="77" t="n">
        <v>65</v>
      </c>
      <c r="F1085" s="77" t="inlineStr">
        <is>
          <t>Differs from upstream baseline</t>
        </is>
      </c>
      <c r="G1085" s="7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77" t="inlineStr">
        <is>
          <t>2026-09-30</t>
        </is>
      </c>
      <c r="B1087" s="77" t="inlineStr">
        <is>
          <t>Pokemon Stats</t>
        </is>
      </c>
      <c r="C1087" s="77" t="inlineStr">
        <is>
          <t>Rotom baseSpAttack</t>
        </is>
      </c>
      <c r="D1087" s="77" t="n">
        <v>95</v>
      </c>
      <c r="E1087" s="77" t="n">
        <v>105</v>
      </c>
      <c r="F1087" s="77" t="inlineStr">
        <is>
          <t>Differs from upstream baseline</t>
        </is>
      </c>
      <c r="G1087" s="7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77" t="inlineStr">
        <is>
          <t>2026-09-30</t>
        </is>
      </c>
      <c r="B1089" s="77" t="inlineStr">
        <is>
          <t>Pokemon Stats</t>
        </is>
      </c>
      <c r="C1089" s="77" t="inlineStr">
        <is>
          <t>Rotom baseSpeed</t>
        </is>
      </c>
      <c r="D1089" s="77" t="n">
        <v>86</v>
      </c>
      <c r="E1089" s="77" t="n">
        <v>91</v>
      </c>
      <c r="F1089" s="77" t="inlineStr">
        <is>
          <t>Differs from upstream baseline</t>
        </is>
      </c>
      <c r="G1089" s="7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77" t="inlineStr">
        <is>
          <t>2026-09-30</t>
        </is>
      </c>
      <c r="B1091" s="77" t="inlineStr">
        <is>
          <t>Pokemon Stats</t>
        </is>
      </c>
      <c r="C1091" s="77" t="inlineStr">
        <is>
          <t>Rufflet baseSpAttack</t>
        </is>
      </c>
      <c r="D1091" s="77" t="n">
        <v>37</v>
      </c>
      <c r="E1091" s="77" t="n">
        <v>30</v>
      </c>
      <c r="F1091" s="77" t="inlineStr">
        <is>
          <t>Differs from upstream baseline</t>
        </is>
      </c>
      <c r="G1091" s="7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77" t="inlineStr">
        <is>
          <t>2026-09-30</t>
        </is>
      </c>
      <c r="B1093" s="77" t="inlineStr">
        <is>
          <t>Evolutions</t>
        </is>
      </c>
      <c r="C1093" s="77" t="inlineStr">
        <is>
          <t>Rufflet evolution</t>
        </is>
      </c>
      <c r="D1093" s="77" t="inlineStr">
        <is>
          <t>Lv 54 -&gt; Braviary; None -&gt; Braviary Hisui</t>
        </is>
      </c>
      <c r="E1093" s="77" t="inlineStr">
        <is>
          <t>Lv 42 -&gt; Braviary; None -&gt; Braviary Hisui</t>
        </is>
      </c>
      <c r="F1093" s="77" t="inlineStr">
        <is>
          <t>Differs from upstream baseline</t>
        </is>
      </c>
      <c r="G1093" s="7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77" t="inlineStr">
        <is>
          <t>2026-09-30</t>
        </is>
      </c>
      <c r="B1095" s="77" t="inlineStr">
        <is>
          <t>Pokemon Stats</t>
        </is>
      </c>
      <c r="C1095" s="77" t="inlineStr">
        <is>
          <t>Runerigus baseSpAttack</t>
        </is>
      </c>
      <c r="D1095" s="77" t="n">
        <v>50</v>
      </c>
      <c r="E1095" s="77" t="n">
        <v>30</v>
      </c>
      <c r="F1095" s="77" t="inlineStr">
        <is>
          <t>Differs from upstream baseline</t>
        </is>
      </c>
      <c r="G1095" s="7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77" t="inlineStr">
        <is>
          <t>2026-09-30</t>
        </is>
      </c>
      <c r="B1097" s="77" t="inlineStr">
        <is>
          <t>Pokemon Stats</t>
        </is>
      </c>
      <c r="C1097" s="77" t="inlineStr">
        <is>
          <t>Sableye baseAttack</t>
        </is>
      </c>
      <c r="D1097" s="77" t="n">
        <v>75</v>
      </c>
      <c r="E1097" s="77" t="n">
        <v>105</v>
      </c>
      <c r="F1097" s="77" t="inlineStr">
        <is>
          <t>Differs from upstream baseline</t>
        </is>
      </c>
      <c r="G1097" s="7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77" t="inlineStr">
        <is>
          <t>2026-09-30</t>
        </is>
      </c>
      <c r="B1099" s="77" t="inlineStr">
        <is>
          <t>Pokemon Stats</t>
        </is>
      </c>
      <c r="C1099" s="77" t="inlineStr">
        <is>
          <t>Sableye baseSpDefense</t>
        </is>
      </c>
      <c r="D1099" s="77" t="n">
        <v>65</v>
      </c>
      <c r="E1099" s="77" t="n">
        <v>95</v>
      </c>
      <c r="F1099" s="77" t="inlineStr">
        <is>
          <t>Differs from upstream baseline</t>
        </is>
      </c>
      <c r="G1099" s="7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77" t="inlineStr">
        <is>
          <t>2026-09-30</t>
        </is>
      </c>
      <c r="B1101" s="77" t="inlineStr">
        <is>
          <t>Pokemon Stats</t>
        </is>
      </c>
      <c r="C1101" s="77" t="inlineStr">
        <is>
          <t>Sableye baseAttack</t>
        </is>
      </c>
      <c r="D1101" s="77" t="n">
        <v>85</v>
      </c>
      <c r="E1101" s="77" t="n">
        <v>115</v>
      </c>
      <c r="F1101" s="77" t="inlineStr">
        <is>
          <t>Differs from upstream baseline</t>
        </is>
      </c>
      <c r="G1101" s="7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77" t="inlineStr">
        <is>
          <t>2026-09-30</t>
        </is>
      </c>
      <c r="B1103" s="77" t="inlineStr">
        <is>
          <t>Pokemon Stats</t>
        </is>
      </c>
      <c r="C1103" s="77" t="inlineStr">
        <is>
          <t>Sableye baseSpDefense</t>
        </is>
      </c>
      <c r="D1103" s="77" t="n">
        <v>115</v>
      </c>
      <c r="E1103" s="77" t="n">
        <v>145</v>
      </c>
      <c r="F1103" s="77" t="inlineStr">
        <is>
          <t>Differs from upstream baseline</t>
        </is>
      </c>
      <c r="G1103" s="7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77" t="inlineStr">
        <is>
          <t>2026-09-30</t>
        </is>
      </c>
      <c r="B1105" s="77" t="inlineStr">
        <is>
          <t>Abilities</t>
        </is>
      </c>
      <c r="C1105" s="77" t="inlineStr">
        <is>
          <t>Salamence abilities</t>
        </is>
      </c>
      <c r="D1105" s="77" t="inlineStr">
        <is>
          <t>Intimidate / Moxie</t>
        </is>
      </c>
      <c r="E1105" s="77" t="inlineStr">
        <is>
          <t>Intimidate / Intimidate / Moxie</t>
        </is>
      </c>
      <c r="F1105" s="77" t="inlineStr">
        <is>
          <t>Differs from upstream baseline</t>
        </is>
      </c>
      <c r="G1105" s="7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77" t="inlineStr">
        <is>
          <t>2026-09-30</t>
        </is>
      </c>
      <c r="B1107" s="77" t="inlineStr">
        <is>
          <t>Pokemon Stats</t>
        </is>
      </c>
      <c r="C1107" s="77" t="inlineStr">
        <is>
          <t>Samurott baseSpeed</t>
        </is>
      </c>
      <c r="D1107" s="77" t="n">
        <v>70</v>
      </c>
      <c r="E1107" s="77" t="n">
        <v>80</v>
      </c>
      <c r="F1107" s="77" t="inlineStr">
        <is>
          <t>Differs from upstream baseline</t>
        </is>
      </c>
      <c r="G1107" s="7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77" t="inlineStr">
        <is>
          <t>2026-09-30</t>
        </is>
      </c>
      <c r="B1109" s="77" t="inlineStr">
        <is>
          <t>Pokemon Stats</t>
        </is>
      </c>
      <c r="C1109" s="77" t="inlineStr">
        <is>
          <t>Sandile baseAttack</t>
        </is>
      </c>
      <c r="D1109" s="77" t="n">
        <v>72</v>
      </c>
      <c r="E1109" s="77" t="n">
        <v>75</v>
      </c>
      <c r="F1109" s="77" t="inlineStr">
        <is>
          <t>Differs from upstream baseline</t>
        </is>
      </c>
      <c r="G1109" s="7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77" t="inlineStr">
        <is>
          <t>2026-09-30</t>
        </is>
      </c>
      <c r="B1111" s="77" t="inlineStr">
        <is>
          <t>Pokemon Stats</t>
        </is>
      </c>
      <c r="C1111" s="77" t="inlineStr">
        <is>
          <t>Sandile baseSpeed</t>
        </is>
      </c>
      <c r="D1111" s="77" t="n">
        <v>65</v>
      </c>
      <c r="E1111" s="77" t="n">
        <v>67</v>
      </c>
      <c r="F1111" s="77" t="inlineStr">
        <is>
          <t>Differs from upstream baseline</t>
        </is>
      </c>
      <c r="G1111" s="7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77" t="inlineStr">
        <is>
          <t>2026-09-30</t>
        </is>
      </c>
      <c r="B1113" s="77" t="inlineStr">
        <is>
          <t>Pokemon Stats</t>
        </is>
      </c>
      <c r="C1113" s="77" t="inlineStr">
        <is>
          <t>Sandshrew baseSpAttack</t>
        </is>
      </c>
      <c r="D1113" s="77" t="n">
        <v>20</v>
      </c>
      <c r="E1113" s="77" t="n">
        <v>10</v>
      </c>
      <c r="F1113" s="77" t="inlineStr">
        <is>
          <t>Differs from upstream baseline</t>
        </is>
      </c>
      <c r="G1113" s="7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77" t="inlineStr">
        <is>
          <t>2026-09-30</t>
        </is>
      </c>
      <c r="B1115" s="77" t="inlineStr">
        <is>
          <t>Abilities</t>
        </is>
      </c>
      <c r="C1115" s="77" t="inlineStr">
        <is>
          <t>Sandshrew abilities</t>
        </is>
      </c>
      <c r="D1115" s="77" t="inlineStr">
        <is>
          <t>Sand Veil / Sand Rush</t>
        </is>
      </c>
      <c r="E1115" s="77" t="inlineStr">
        <is>
          <t>Rough Skin / Rough Skin / Sand Rush</t>
        </is>
      </c>
      <c r="F1115" s="77" t="inlineStr">
        <is>
          <t>Differs from upstream baseline</t>
        </is>
      </c>
      <c r="G1115" s="7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77" t="inlineStr">
        <is>
          <t>2026-09-30</t>
        </is>
      </c>
      <c r="B1117" s="77" t="inlineStr">
        <is>
          <t>Pokemon Stats</t>
        </is>
      </c>
      <c r="C1117" s="77" t="inlineStr">
        <is>
          <t>Sandshrew baseSpDefense</t>
        </is>
      </c>
      <c r="D1117" s="77" t="n">
        <v>35</v>
      </c>
      <c r="E1117" s="77" t="n">
        <v>37</v>
      </c>
      <c r="F1117" s="77" t="inlineStr">
        <is>
          <t>Differs from upstream baseline</t>
        </is>
      </c>
      <c r="G1117" s="7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77" t="inlineStr">
        <is>
          <t>2026-09-30</t>
        </is>
      </c>
      <c r="B1119" s="77" t="inlineStr">
        <is>
          <t>Pokemon Stats</t>
        </is>
      </c>
      <c r="C1119" s="77" t="inlineStr">
        <is>
          <t>Sandslash baseDefense</t>
        </is>
      </c>
      <c r="D1119" s="77" t="n">
        <v>110</v>
      </c>
      <c r="E1119" s="77" t="n">
        <v>120</v>
      </c>
      <c r="F1119" s="77" t="inlineStr">
        <is>
          <t>Differs from upstream baseline</t>
        </is>
      </c>
      <c r="G1119" s="7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77" t="inlineStr">
        <is>
          <t>2026-09-30</t>
        </is>
      </c>
      <c r="B1121" s="77" t="inlineStr">
        <is>
          <t>Pokemon Stats</t>
        </is>
      </c>
      <c r="C1121" s="77" t="inlineStr">
        <is>
          <t>Sandslash baseSpDefense</t>
        </is>
      </c>
      <c r="D1121" s="77" t="n">
        <v>55</v>
      </c>
      <c r="E1121" s="77" t="n">
        <v>65</v>
      </c>
      <c r="F1121" s="77" t="inlineStr">
        <is>
          <t>Differs from upstream baseline</t>
        </is>
      </c>
      <c r="G1121" s="7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77" t="inlineStr">
        <is>
          <t>2026-09-30</t>
        </is>
      </c>
      <c r="B1123" s="77" t="inlineStr">
        <is>
          <t>Pokemon Stats</t>
        </is>
      </c>
      <c r="C1123" s="77" t="inlineStr">
        <is>
          <t>Sandslash baseSpAttack</t>
        </is>
      </c>
      <c r="D1123" s="77" t="n">
        <v>25</v>
      </c>
      <c r="E1123" s="77" t="n">
        <v>32</v>
      </c>
      <c r="F1123" s="77" t="inlineStr">
        <is>
          <t>Differs from upstream baseline</t>
        </is>
      </c>
      <c r="G1123" s="7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77" t="inlineStr">
        <is>
          <t>2026-09-30</t>
        </is>
      </c>
      <c r="B1125" s="77" t="inlineStr">
        <is>
          <t>Pokemon Stats</t>
        </is>
      </c>
      <c r="C1125" s="77" t="inlineStr">
        <is>
          <t>Sandslash baseSpeed</t>
        </is>
      </c>
      <c r="D1125" s="77" t="n">
        <v>65</v>
      </c>
      <c r="E1125" s="77" t="n">
        <v>68</v>
      </c>
      <c r="F1125" s="77" t="inlineStr">
        <is>
          <t>Differs from upstream baseline</t>
        </is>
      </c>
      <c r="G1125" s="7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77" t="inlineStr">
        <is>
          <t>2026-09-30</t>
        </is>
      </c>
      <c r="B1127" s="77" t="inlineStr">
        <is>
          <t>Pokemon Stats</t>
        </is>
      </c>
      <c r="C1127" s="77" t="inlineStr">
        <is>
          <t>Sawk baseDefense</t>
        </is>
      </c>
      <c r="D1127" s="77" t="n">
        <v>75</v>
      </c>
      <c r="E1127" s="77" t="n">
        <v>84</v>
      </c>
      <c r="F1127" s="77" t="inlineStr">
        <is>
          <t>Differs from upstream baseline</t>
        </is>
      </c>
      <c r="G1127" s="7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77" t="inlineStr">
        <is>
          <t>2026-09-30</t>
        </is>
      </c>
      <c r="B1129" s="77" t="inlineStr">
        <is>
          <t>Pokemon Stats</t>
        </is>
      </c>
      <c r="C1129" s="77" t="inlineStr">
        <is>
          <t>Sawk baseSpeed</t>
        </is>
      </c>
      <c r="D1129" s="77" t="n">
        <v>85</v>
      </c>
      <c r="E1129" s="77" t="n">
        <v>105</v>
      </c>
      <c r="F1129" s="77" t="inlineStr">
        <is>
          <t>Differs from upstream baseline</t>
        </is>
      </c>
      <c r="G1129" s="7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77" t="inlineStr">
        <is>
          <t>2026-09-30</t>
        </is>
      </c>
      <c r="B1131" s="77" t="inlineStr">
        <is>
          <t>Pokemon Stats</t>
        </is>
      </c>
      <c r="C1131" s="77" t="inlineStr">
        <is>
          <t>Sawsbuck baseSpAttack</t>
        </is>
      </c>
      <c r="D1131" s="77" t="n">
        <v>60</v>
      </c>
      <c r="E1131" s="77" t="n">
        <v>30</v>
      </c>
      <c r="F1131" s="77" t="inlineStr">
        <is>
          <t>Differs from upstream baseline</t>
        </is>
      </c>
      <c r="G1131" s="7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77" t="inlineStr">
        <is>
          <t>2026-09-30</t>
        </is>
      </c>
      <c r="B1133" s="77" t="inlineStr">
        <is>
          <t>Pokemon Stats</t>
        </is>
      </c>
      <c r="C1133" s="77" t="inlineStr">
        <is>
          <t>Sawsbuck baseAttack</t>
        </is>
      </c>
      <c r="D1133" s="77" t="n">
        <v>100</v>
      </c>
      <c r="E1133" s="77" t="n">
        <v>126</v>
      </c>
      <c r="F1133" s="77" t="inlineStr">
        <is>
          <t>Differs from upstream baseline</t>
        </is>
      </c>
      <c r="G1133" s="7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77" t="inlineStr">
        <is>
          <t>2026-09-30</t>
        </is>
      </c>
      <c r="B1135" s="77" t="inlineStr">
        <is>
          <t>Pokemon Stats</t>
        </is>
      </c>
      <c r="C1135" s="77" t="inlineStr">
        <is>
          <t>Sceptile baseAttack</t>
        </is>
      </c>
      <c r="D1135" s="77" t="n">
        <v>85</v>
      </c>
      <c r="E1135" s="77" t="n">
        <v>100</v>
      </c>
      <c r="F1135" s="77" t="inlineStr">
        <is>
          <t>Differs from upstream baseline</t>
        </is>
      </c>
      <c r="G1135" s="7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77" t="inlineStr">
        <is>
          <t>2026-09-30</t>
        </is>
      </c>
      <c r="B1137" s="77" t="inlineStr">
        <is>
          <t>Pokemon Stats</t>
        </is>
      </c>
      <c r="C1137" s="77" t="inlineStr">
        <is>
          <t>Sceptile baseSpDefense</t>
        </is>
      </c>
      <c r="D1137" s="77" t="n">
        <v>85</v>
      </c>
      <c r="E1137" s="77" t="n">
        <v>80</v>
      </c>
      <c r="F1137" s="77" t="inlineStr">
        <is>
          <t>Differs from upstream baseline</t>
        </is>
      </c>
      <c r="G1137" s="7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77" t="inlineStr">
        <is>
          <t>2026-09-30</t>
        </is>
      </c>
      <c r="B1139" s="77" t="inlineStr">
        <is>
          <t>Pokemon Stats</t>
        </is>
      </c>
      <c r="C1139" s="77" t="inlineStr">
        <is>
          <t>Sceptile baseSpAttack</t>
        </is>
      </c>
      <c r="D1139" s="77" t="n">
        <v>145</v>
      </c>
      <c r="E1139" s="77" t="n">
        <v>140</v>
      </c>
      <c r="F1139" s="77" t="inlineStr">
        <is>
          <t>Differs from upstream baseline</t>
        </is>
      </c>
      <c r="G1139" s="7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77" t="inlineStr">
        <is>
          <t>2026-09-30</t>
        </is>
      </c>
      <c r="B1141" s="77" t="inlineStr">
        <is>
          <t>Pokemon Stats</t>
        </is>
      </c>
      <c r="C1141" s="77" t="inlineStr">
        <is>
          <t>Scolipede baseHP</t>
        </is>
      </c>
      <c r="D1141" s="77" t="n">
        <v>60</v>
      </c>
      <c r="E1141" s="77" t="n">
        <v>75</v>
      </c>
      <c r="F1141" s="77" t="inlineStr">
        <is>
          <t>Differs from upstream baseline</t>
        </is>
      </c>
      <c r="G1141" s="7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77" t="inlineStr">
        <is>
          <t>2026-09-30</t>
        </is>
      </c>
      <c r="B1143" s="77" t="inlineStr">
        <is>
          <t>Pokemon Stats</t>
        </is>
      </c>
      <c r="C1143" s="77" t="inlineStr">
        <is>
          <t>Scolipede baseSpAttack</t>
        </is>
      </c>
      <c r="D1143" s="77" t="n">
        <v>55</v>
      </c>
      <c r="E1143" s="77" t="n">
        <v>30</v>
      </c>
      <c r="F1143" s="77" t="inlineStr">
        <is>
          <t>Differs from upstream baseline</t>
        </is>
      </c>
      <c r="G1143" s="7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77" t="inlineStr">
        <is>
          <t>2026-09-30</t>
        </is>
      </c>
      <c r="B1145" s="77" t="inlineStr">
        <is>
          <t>Pokemon Stats</t>
        </is>
      </c>
      <c r="C1145" s="77" t="inlineStr">
        <is>
          <t>Scolipede baseSpeed</t>
        </is>
      </c>
      <c r="D1145" s="77" t="n">
        <v>112</v>
      </c>
      <c r="E1145" s="77" t="n">
        <v>126</v>
      </c>
      <c r="F1145" s="77" t="inlineStr">
        <is>
          <t>Differs from upstream baseline</t>
        </is>
      </c>
      <c r="G1145" s="7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77" t="inlineStr">
        <is>
          <t>2026-09-30</t>
        </is>
      </c>
      <c r="B1147" s="77" t="inlineStr">
        <is>
          <t>Pokemon Stats</t>
        </is>
      </c>
      <c r="C1147" s="77" t="inlineStr">
        <is>
          <t>Scrafty baseSpAttack</t>
        </is>
      </c>
      <c r="D1147" s="77" t="n">
        <v>45</v>
      </c>
      <c r="E1147" s="77" t="n">
        <v>30</v>
      </c>
      <c r="F1147" s="77" t="inlineStr">
        <is>
          <t>Differs from upstream baseline</t>
        </is>
      </c>
      <c r="G1147" s="7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77" t="inlineStr">
        <is>
          <t>2026-09-30</t>
        </is>
      </c>
      <c r="B1149" s="77" t="inlineStr">
        <is>
          <t>Pokemon Stats</t>
        </is>
      </c>
      <c r="C1149" s="77" t="inlineStr">
        <is>
          <t>Scraggy baseAttack</t>
        </is>
      </c>
      <c r="D1149" s="77" t="n">
        <v>75</v>
      </c>
      <c r="E1149" s="77" t="n">
        <v>78</v>
      </c>
      <c r="F1149" s="77" t="inlineStr">
        <is>
          <t>Differs from upstream baseline</t>
        </is>
      </c>
      <c r="G1149" s="7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77" t="inlineStr">
        <is>
          <t>2026-09-30</t>
        </is>
      </c>
      <c r="B1151" s="77" t="inlineStr">
        <is>
          <t>Pokemon Stats</t>
        </is>
      </c>
      <c r="C1151" s="77" t="inlineStr">
        <is>
          <t>Scraggy baseSpeed</t>
        </is>
      </c>
      <c r="D1151" s="77" t="n">
        <v>48</v>
      </c>
      <c r="E1151" s="77" t="n">
        <v>50</v>
      </c>
      <c r="F1151" s="77" t="inlineStr">
        <is>
          <t>Differs from upstream baseline</t>
        </is>
      </c>
      <c r="G1151" s="7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77" t="inlineStr">
        <is>
          <t>2026-09-30</t>
        </is>
      </c>
      <c r="B1153" s="77" t="inlineStr">
        <is>
          <t>Abilities</t>
        </is>
      </c>
      <c r="C1153" s="77" t="inlineStr">
        <is>
          <t>Seadra abilities</t>
        </is>
      </c>
      <c r="D1153" s="77" t="inlineStr">
        <is>
          <t>Poison Point / Sniper / Damp</t>
        </is>
      </c>
      <c r="E1153" s="77" t="inlineStr">
        <is>
          <t>Sniper / Sniper / Damp</t>
        </is>
      </c>
      <c r="F1153" s="77" t="inlineStr">
        <is>
          <t>Differs from upstream baseline</t>
        </is>
      </c>
      <c r="G1153" s="7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77" t="inlineStr">
        <is>
          <t>2026-09-30</t>
        </is>
      </c>
      <c r="B1155" s="77" t="inlineStr">
        <is>
          <t>Pokemon Stats</t>
        </is>
      </c>
      <c r="C1155" s="77" t="inlineStr">
        <is>
          <t>Sealeo baseDefense</t>
        </is>
      </c>
      <c r="D1155" s="77" t="n">
        <v>70</v>
      </c>
      <c r="E1155" s="77" t="n">
        <v>90</v>
      </c>
      <c r="F1155" s="77" t="inlineStr">
        <is>
          <t>Differs from upstream baseline</t>
        </is>
      </c>
      <c r="G1155" s="7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77" t="inlineStr">
        <is>
          <t>2026-09-30</t>
        </is>
      </c>
      <c r="B1157" s="77" t="inlineStr">
        <is>
          <t>Abilities</t>
        </is>
      </c>
      <c r="C1157" s="77" t="inlineStr">
        <is>
          <t>Sealeo abilities</t>
        </is>
      </c>
      <c r="D1157" s="77" t="inlineStr">
        <is>
          <t>Thick Fat / Ice Body / Oblivious</t>
        </is>
      </c>
      <c r="E1157" s="77" t="inlineStr">
        <is>
          <t>Ice Body / Ice Body / Oblivious</t>
        </is>
      </c>
      <c r="F1157" s="77" t="inlineStr">
        <is>
          <t>Differs from upstream baseline</t>
        </is>
      </c>
      <c r="G1157" s="7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77" t="inlineStr">
        <is>
          <t>2026-09-30</t>
        </is>
      </c>
      <c r="B1159" s="77" t="inlineStr">
        <is>
          <t>Abilities</t>
        </is>
      </c>
      <c r="C1159" s="77" t="inlineStr">
        <is>
          <t>Seel abilities</t>
        </is>
      </c>
      <c r="D1159" s="77" t="inlineStr">
        <is>
          <t>Thick Fat / Hydration / Ice Body</t>
        </is>
      </c>
      <c r="E1159" s="77" t="inlineStr">
        <is>
          <t>Thick Fat / Thick Fat / Ice Body</t>
        </is>
      </c>
      <c r="F1159" s="77" t="inlineStr">
        <is>
          <t>Differs from upstream baseline</t>
        </is>
      </c>
      <c r="G1159" s="7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77" t="inlineStr">
        <is>
          <t>2026-09-30</t>
        </is>
      </c>
      <c r="B1161" s="77" t="inlineStr">
        <is>
          <t>Pokemon Stats</t>
        </is>
      </c>
      <c r="C1161" s="77" t="inlineStr">
        <is>
          <t>Seismitoad baseSpAttack</t>
        </is>
      </c>
      <c r="D1161" s="77" t="n">
        <v>85</v>
      </c>
      <c r="E1161" s="77" t="n">
        <v>96</v>
      </c>
      <c r="F1161" s="77" t="inlineStr">
        <is>
          <t>Differs from upstream baseline</t>
        </is>
      </c>
      <c r="G1161" s="7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77" t="inlineStr">
        <is>
          <t>2026-09-30</t>
        </is>
      </c>
      <c r="B1163" s="77" t="inlineStr">
        <is>
          <t>Pokemon Stats</t>
        </is>
      </c>
      <c r="C1163" s="77" t="inlineStr">
        <is>
          <t>Seismitoad baseSpeed</t>
        </is>
      </c>
      <c r="D1163" s="77" t="n">
        <v>74</v>
      </c>
      <c r="E1163" s="77" t="n">
        <v>76</v>
      </c>
      <c r="F1163" s="77" t="inlineStr">
        <is>
          <t>Differs from upstream baseline</t>
        </is>
      </c>
      <c r="G1163" s="7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77" t="inlineStr">
        <is>
          <t>2026-09-30</t>
        </is>
      </c>
      <c r="B1165" s="77" t="inlineStr">
        <is>
          <t>Abilities</t>
        </is>
      </c>
      <c r="C1165" s="77" t="inlineStr">
        <is>
          <t>Sentret abilities</t>
        </is>
      </c>
      <c r="D1165" s="77" t="inlineStr">
        <is>
          <t>Run Away / Keen Eye / Frisk</t>
        </is>
      </c>
      <c r="E1165" s="77" t="inlineStr">
        <is>
          <t>Adaptability / Adaptability / Frisk</t>
        </is>
      </c>
      <c r="F1165" s="77" t="inlineStr">
        <is>
          <t>Differs from upstream baseline</t>
        </is>
      </c>
      <c r="G1165" s="7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77" t="inlineStr">
        <is>
          <t>2026-09-30</t>
        </is>
      </c>
      <c r="B1167" s="77" t="inlineStr">
        <is>
          <t>Pokemon Stats</t>
        </is>
      </c>
      <c r="C1167" s="77" t="inlineStr">
        <is>
          <t>Seviper baseSpAttack</t>
        </is>
      </c>
      <c r="D1167" s="77" t="n">
        <v>100</v>
      </c>
      <c r="E1167" s="77" t="n">
        <v>60</v>
      </c>
      <c r="F1167" s="77" t="inlineStr">
        <is>
          <t>Differs from upstream baseline</t>
        </is>
      </c>
      <c r="G1167" s="7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77" t="inlineStr">
        <is>
          <t>2026-09-30</t>
        </is>
      </c>
      <c r="B1169" s="77" t="inlineStr">
        <is>
          <t>Abilities</t>
        </is>
      </c>
      <c r="C1169" s="77" t="inlineStr">
        <is>
          <t>Seviper abilities</t>
        </is>
      </c>
      <c r="D1169" s="77" t="inlineStr">
        <is>
          <t>Shed Skin / Infiltrator</t>
        </is>
      </c>
      <c r="E1169" s="77" t="inlineStr">
        <is>
          <t>Hyper Cutter / Shed Skin / Infiltrator</t>
        </is>
      </c>
      <c r="F1169" s="77" t="inlineStr">
        <is>
          <t>Differs from upstream baseline</t>
        </is>
      </c>
      <c r="G1169" s="7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77" t="inlineStr">
        <is>
          <t>2026-09-30</t>
        </is>
      </c>
      <c r="B1171" s="77" t="inlineStr">
        <is>
          <t>Pokemon Stats</t>
        </is>
      </c>
      <c r="C1171" s="77" t="inlineStr">
        <is>
          <t>Shedinja baseAttack</t>
        </is>
      </c>
      <c r="D1171" s="77" t="n">
        <v>90</v>
      </c>
      <c r="E1171" s="77" t="n">
        <v>100</v>
      </c>
      <c r="F1171" s="77" t="inlineStr">
        <is>
          <t>Differs from upstream baseline</t>
        </is>
      </c>
      <c r="G1171" s="7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77" t="inlineStr">
        <is>
          <t>2026-09-30</t>
        </is>
      </c>
      <c r="B1173" s="77" t="inlineStr">
        <is>
          <t>Pokemon Stats</t>
        </is>
      </c>
      <c r="C1173" s="77" t="inlineStr">
        <is>
          <t>Shedinja baseSpAttack</t>
        </is>
      </c>
      <c r="D1173" s="77" t="n">
        <v>30</v>
      </c>
      <c r="E1173" s="77" t="n">
        <v>100</v>
      </c>
      <c r="F1173" s="77" t="inlineStr">
        <is>
          <t>Differs from upstream baseline</t>
        </is>
      </c>
      <c r="G1173" s="7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77" t="inlineStr">
        <is>
          <t>2026-09-30</t>
        </is>
      </c>
      <c r="B1175" s="77" t="inlineStr">
        <is>
          <t>Pokemon Stats</t>
        </is>
      </c>
      <c r="C1175" s="77" t="inlineStr">
        <is>
          <t>Shedinja baseSpeed</t>
        </is>
      </c>
      <c r="D1175" s="77" t="n">
        <v>40</v>
      </c>
      <c r="E1175" s="77" t="n">
        <v>80</v>
      </c>
      <c r="F1175" s="77" t="inlineStr">
        <is>
          <t>Differs from upstream baseline</t>
        </is>
      </c>
      <c r="G1175" s="7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77" t="inlineStr">
        <is>
          <t>2026-09-30</t>
        </is>
      </c>
      <c r="B1177" s="77" t="inlineStr">
        <is>
          <t>Abilities</t>
        </is>
      </c>
      <c r="C1177" s="77" t="inlineStr">
        <is>
          <t>Shelgon abilities</t>
        </is>
      </c>
      <c r="D1177" s="77" t="inlineStr">
        <is>
          <t>Rock Head / Overcoat</t>
        </is>
      </c>
      <c r="E1177" s="77" t="inlineStr">
        <is>
          <t>Rock Head / Shell Armor / Overcoat</t>
        </is>
      </c>
      <c r="F1177" s="77" t="inlineStr">
        <is>
          <t>Differs from upstream baseline</t>
        </is>
      </c>
      <c r="G1177" s="7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77" t="inlineStr">
        <is>
          <t>2026-09-30</t>
        </is>
      </c>
      <c r="B1179" s="77" t="inlineStr">
        <is>
          <t>Abilities</t>
        </is>
      </c>
      <c r="C1179" s="77" t="inlineStr">
        <is>
          <t>Shellder abilities</t>
        </is>
      </c>
      <c r="D1179" s="77" t="inlineStr">
        <is>
          <t>Shell Armor / Skill Link / Overcoat</t>
        </is>
      </c>
      <c r="E1179" s="77" t="inlineStr">
        <is>
          <t>Filter / Shell Armor / Overcoat</t>
        </is>
      </c>
      <c r="F1179" s="77" t="inlineStr">
        <is>
          <t>Differs from upstream baseline</t>
        </is>
      </c>
      <c r="G1179" s="7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77" t="inlineStr">
        <is>
          <t>2026-09-30</t>
        </is>
      </c>
      <c r="B1181" s="77" t="inlineStr">
        <is>
          <t>Pokemon Stats</t>
        </is>
      </c>
      <c r="C1181" s="77" t="inlineStr">
        <is>
          <t>Shelmet baseHP</t>
        </is>
      </c>
      <c r="D1181" s="77" t="n">
        <v>50</v>
      </c>
      <c r="E1181" s="77" t="n">
        <v>63</v>
      </c>
      <c r="F1181" s="77" t="inlineStr">
        <is>
          <t>Differs from upstream baseline</t>
        </is>
      </c>
      <c r="G1181" s="7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77" t="inlineStr">
        <is>
          <t>2026-09-30</t>
        </is>
      </c>
      <c r="B1183" s="77" t="inlineStr">
        <is>
          <t>Pokemon Stats</t>
        </is>
      </c>
      <c r="C1183" s="77" t="inlineStr">
        <is>
          <t>Shelmet baseSpAttack</t>
        </is>
      </c>
      <c r="D1183" s="77" t="n">
        <v>40</v>
      </c>
      <c r="E1183" s="77" t="n">
        <v>44</v>
      </c>
      <c r="F1183" s="77" t="inlineStr">
        <is>
          <t>Differs from upstream baseline</t>
        </is>
      </c>
      <c r="G1183" s="7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77" t="inlineStr">
        <is>
          <t>2026-09-30</t>
        </is>
      </c>
      <c r="B1185" s="77" t="inlineStr">
        <is>
          <t>Evolutions</t>
        </is>
      </c>
      <c r="C1185" s="77" t="inlineStr">
        <is>
          <t>Shelmet evolution</t>
        </is>
      </c>
      <c r="D1185" s="77" t="inlineStr">
        <is>
          <t>Trade Specific Mon SPECIES_KARRABLAST -&gt; Accelgor</t>
        </is>
      </c>
      <c r="E1185" s="77" t="inlineStr">
        <is>
          <t>Lv 34 -&gt; Accelgor</t>
        </is>
      </c>
      <c r="F1185" s="77" t="inlineStr">
        <is>
          <t>Differs from upstream baseline</t>
        </is>
      </c>
      <c r="G1185" s="7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77" t="inlineStr">
        <is>
          <t>2026-09-30</t>
        </is>
      </c>
      <c r="B1187" s="77" t="inlineStr">
        <is>
          <t>Pokemon Stats</t>
        </is>
      </c>
      <c r="C1187" s="77" t="inlineStr">
        <is>
          <t>Shieldon baseAttack</t>
        </is>
      </c>
      <c r="D1187" s="77" t="n">
        <v>42</v>
      </c>
      <c r="E1187" s="77" t="n">
        <v>82</v>
      </c>
      <c r="F1187" s="77" t="inlineStr">
        <is>
          <t>Differs from upstream baseline</t>
        </is>
      </c>
      <c r="G1187" s="7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77" t="inlineStr">
        <is>
          <t>2026-09-30</t>
        </is>
      </c>
      <c r="B1189" s="77" t="inlineStr">
        <is>
          <t>Abilities</t>
        </is>
      </c>
      <c r="C1189" s="77" t="inlineStr">
        <is>
          <t>Shieldon abilities</t>
        </is>
      </c>
      <c r="D1189" s="77" t="inlineStr">
        <is>
          <t>Sturdy / Soundproof</t>
        </is>
      </c>
      <c r="E1189" s="77" t="inlineStr">
        <is>
          <t>Solid Rock / Battle Armor / Soundproof</t>
        </is>
      </c>
      <c r="F1189" s="77" t="inlineStr">
        <is>
          <t>Differs from upstream baseline</t>
        </is>
      </c>
      <c r="G1189" s="7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77" t="inlineStr">
        <is>
          <t>2026-09-30</t>
        </is>
      </c>
      <c r="B1191" s="77" t="inlineStr">
        <is>
          <t>Abilities</t>
        </is>
      </c>
      <c r="C1191" s="77" t="inlineStr">
        <is>
          <t>Shinx abilities</t>
        </is>
      </c>
      <c r="D1191" s="77" t="inlineStr">
        <is>
          <t>Rivalry / Intimidate / Guts</t>
        </is>
      </c>
      <c r="E1191" s="77" t="inlineStr">
        <is>
          <t>Rivalry / Rivalry / Guts</t>
        </is>
      </c>
      <c r="F1191" s="77" t="inlineStr">
        <is>
          <t>Differs from upstream baseline</t>
        </is>
      </c>
      <c r="G1191" s="7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77" t="inlineStr">
        <is>
          <t>2026-09-30</t>
        </is>
      </c>
      <c r="B1193" s="77" t="inlineStr">
        <is>
          <t>Pokemon Stats</t>
        </is>
      </c>
      <c r="C1193" s="77" t="inlineStr">
        <is>
          <t>Shuckle baseHP</t>
        </is>
      </c>
      <c r="D1193" s="77" t="n">
        <v>20</v>
      </c>
      <c r="E1193" s="77" t="n">
        <v>50</v>
      </c>
      <c r="F1193" s="77" t="inlineStr">
        <is>
          <t>Differs from upstream baseline</t>
        </is>
      </c>
      <c r="G1193" s="7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77" t="inlineStr">
        <is>
          <t>2026-09-30</t>
        </is>
      </c>
      <c r="B1195" s="77" t="inlineStr">
        <is>
          <t>Pokemon Stats</t>
        </is>
      </c>
      <c r="C1195" s="77" t="inlineStr">
        <is>
          <t>Shuppet baseAttack</t>
        </is>
      </c>
      <c r="D1195" s="77" t="n">
        <v>75</v>
      </c>
      <c r="E1195" s="77" t="n">
        <v>85</v>
      </c>
      <c r="F1195" s="77" t="inlineStr">
        <is>
          <t>Differs from upstream baseline</t>
        </is>
      </c>
      <c r="G1195" s="7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77" t="inlineStr">
        <is>
          <t>2026-09-30</t>
        </is>
      </c>
      <c r="B1197" s="77" t="inlineStr">
        <is>
          <t>Abilities</t>
        </is>
      </c>
      <c r="C1197" s="77" t="inlineStr">
        <is>
          <t>Shuppet abilities</t>
        </is>
      </c>
      <c r="D1197" s="77" t="inlineStr">
        <is>
          <t>Insomnia / Frisk / Cursed Body</t>
        </is>
      </c>
      <c r="E1197" s="77" t="inlineStr">
        <is>
          <t>Clear Body / Insomnia / Cursed Body</t>
        </is>
      </c>
      <c r="F1197" s="77" t="inlineStr">
        <is>
          <t>Differs from upstream baseline</t>
        </is>
      </c>
      <c r="G1197" s="7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77" t="inlineStr">
        <is>
          <t>2026-09-30</t>
        </is>
      </c>
      <c r="B1199" s="77" t="inlineStr">
        <is>
          <t>Pokemon Stats</t>
        </is>
      </c>
      <c r="C1199" s="77" t="inlineStr">
        <is>
          <t>Sigilyph baseAttack</t>
        </is>
      </c>
      <c r="D1199" s="77" t="n">
        <v>58</v>
      </c>
      <c r="E1199" s="77" t="n">
        <v>30</v>
      </c>
      <c r="F1199" s="77" t="inlineStr">
        <is>
          <t>Differs from upstream baseline</t>
        </is>
      </c>
      <c r="G1199" s="7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77" t="inlineStr">
        <is>
          <t>2026-09-30</t>
        </is>
      </c>
      <c r="B1201" s="77" t="inlineStr">
        <is>
          <t>Pokemon Stats</t>
        </is>
      </c>
      <c r="C1201" s="77" t="inlineStr">
        <is>
          <t>Sigilyph baseSpAttack</t>
        </is>
      </c>
      <c r="D1201" s="77" t="n">
        <v>103</v>
      </c>
      <c r="E1201" s="77" t="n">
        <v>120</v>
      </c>
      <c r="F1201" s="77" t="inlineStr">
        <is>
          <t>Differs from upstream baseline</t>
        </is>
      </c>
      <c r="G1201" s="7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77" t="inlineStr">
        <is>
          <t>2026-09-30</t>
        </is>
      </c>
      <c r="B1203" s="77" t="inlineStr">
        <is>
          <t>Abilities</t>
        </is>
      </c>
      <c r="C1203" s="77" t="inlineStr">
        <is>
          <t>Silcoon abilities</t>
        </is>
      </c>
      <c r="D1203" s="77" t="inlineStr">
        <is>
          <t>Shed Skin</t>
        </is>
      </c>
      <c r="E1203" s="77" t="inlineStr">
        <is>
          <t>Shed Skin / Shed Skin</t>
        </is>
      </c>
      <c r="F1203" s="77" t="inlineStr">
        <is>
          <t>Differs from upstream baseline</t>
        </is>
      </c>
      <c r="G1203" s="7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77" t="inlineStr">
        <is>
          <t>2026-09-30</t>
        </is>
      </c>
      <c r="B1205" s="77" t="inlineStr">
        <is>
          <t>Pokemon Stats</t>
        </is>
      </c>
      <c r="C1205" s="77" t="inlineStr">
        <is>
          <t>Simipour baseSpeed</t>
        </is>
      </c>
      <c r="D1205" s="77" t="n">
        <v>101</v>
      </c>
      <c r="E1205" s="77" t="n">
        <v>111</v>
      </c>
      <c r="F1205" s="77" t="inlineStr">
        <is>
          <t>Differs from upstream baseline</t>
        </is>
      </c>
      <c r="G1205" s="7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77" t="inlineStr">
        <is>
          <t>2026-09-30</t>
        </is>
      </c>
      <c r="B1207" s="77" t="inlineStr">
        <is>
          <t>Pokemon Stats</t>
        </is>
      </c>
      <c r="C1207" s="77" t="inlineStr">
        <is>
          <t>Simisage baseAttack</t>
        </is>
      </c>
      <c r="D1207" s="77" t="n">
        <v>98</v>
      </c>
      <c r="E1207" s="77" t="n">
        <v>108</v>
      </c>
      <c r="F1207" s="77" t="inlineStr">
        <is>
          <t>Differs from upstream baseline</t>
        </is>
      </c>
      <c r="G1207" s="7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77" t="inlineStr">
        <is>
          <t>2026-09-30</t>
        </is>
      </c>
      <c r="B1209" s="77" t="inlineStr">
        <is>
          <t>Abilities</t>
        </is>
      </c>
      <c r="C1209" s="77" t="inlineStr">
        <is>
          <t>Simisage abilities</t>
        </is>
      </c>
      <c r="D1209" s="77" t="inlineStr">
        <is>
          <t>Gluttony / Overgrow</t>
        </is>
      </c>
      <c r="E1209" s="77" t="inlineStr">
        <is>
          <t>Gluttony / Technician / Overgrow</t>
        </is>
      </c>
      <c r="F1209" s="77" t="inlineStr">
        <is>
          <t>Differs from upstream baseline</t>
        </is>
      </c>
      <c r="G1209" s="7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77" t="inlineStr">
        <is>
          <t>2026-09-30</t>
        </is>
      </c>
      <c r="B1211" s="77" t="inlineStr">
        <is>
          <t>Pokemon Stats</t>
        </is>
      </c>
      <c r="C1211" s="77" t="inlineStr">
        <is>
          <t>Simisear baseSpeed</t>
        </is>
      </c>
      <c r="D1211" s="77" t="n">
        <v>101</v>
      </c>
      <c r="E1211" s="77" t="n">
        <v>111</v>
      </c>
      <c r="F1211" s="77" t="inlineStr">
        <is>
          <t>Differs from upstream baseline</t>
        </is>
      </c>
      <c r="G1211" s="7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77" t="inlineStr">
        <is>
          <t>2026-09-30</t>
        </is>
      </c>
      <c r="B1213" s="77" t="inlineStr">
        <is>
          <t>Pokemon Stats</t>
        </is>
      </c>
      <c r="C1213" s="77" t="inlineStr">
        <is>
          <t>Sirfetch'd baseAttack</t>
        </is>
      </c>
      <c r="D1213" s="77" t="n">
        <v>135</v>
      </c>
      <c r="E1213" s="77" t="n">
        <v>156</v>
      </c>
      <c r="F1213" s="77" t="inlineStr">
        <is>
          <t>Differs from upstream baseline</t>
        </is>
      </c>
      <c r="G1213" s="7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77" t="inlineStr">
        <is>
          <t>2026-09-30</t>
        </is>
      </c>
      <c r="B1215" s="77" t="inlineStr">
        <is>
          <t>Pokemon Stats</t>
        </is>
      </c>
      <c r="C1215" s="77" t="inlineStr">
        <is>
          <t>Sirfetch'd baseSpeed</t>
        </is>
      </c>
      <c r="D1215" s="77" t="n">
        <v>65</v>
      </c>
      <c r="E1215" s="77" t="n">
        <v>82</v>
      </c>
      <c r="F1215" s="77" t="inlineStr">
        <is>
          <t>Differs from upstream baseline</t>
        </is>
      </c>
      <c r="G1215" s="7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77" t="inlineStr">
        <is>
          <t>2026-09-30</t>
        </is>
      </c>
      <c r="B1217" s="77" t="inlineStr">
        <is>
          <t>Pokemon Stats</t>
        </is>
      </c>
      <c r="C1217" s="77" t="inlineStr">
        <is>
          <t>Skarmory baseAttack</t>
        </is>
      </c>
      <c r="D1217" s="77" t="n">
        <v>80</v>
      </c>
      <c r="E1217" s="77" t="n">
        <v>85</v>
      </c>
      <c r="F1217" s="77" t="inlineStr">
        <is>
          <t>Differs from upstream baseline</t>
        </is>
      </c>
      <c r="G1217" s="7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77" t="inlineStr">
        <is>
          <t>2026-09-30</t>
        </is>
      </c>
      <c r="B1219" s="77" t="inlineStr">
        <is>
          <t>Abilities</t>
        </is>
      </c>
      <c r="C1219" s="77" t="inlineStr">
        <is>
          <t>Skarmory abilities</t>
        </is>
      </c>
      <c r="D1219" s="77" t="inlineStr">
        <is>
          <t>Keen Eye / Sturdy / Weak Armor</t>
        </is>
      </c>
      <c r="E1219" s="77" t="inlineStr">
        <is>
          <t>Filter / Filter / Weak Armor</t>
        </is>
      </c>
      <c r="F1219" s="77" t="inlineStr">
        <is>
          <t>Differs from upstream baseline</t>
        </is>
      </c>
      <c r="G1219" s="7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77" t="inlineStr">
        <is>
          <t>2026-09-30</t>
        </is>
      </c>
      <c r="B1221" s="77" t="inlineStr">
        <is>
          <t>Abilities</t>
        </is>
      </c>
      <c r="C1221" s="77" t="inlineStr">
        <is>
          <t>Skitty abilities</t>
        </is>
      </c>
      <c r="D1221" s="77" t="inlineStr">
        <is>
          <t>Cute Charm / Normalize / Wonder Skin</t>
        </is>
      </c>
      <c r="E1221" s="77" t="inlineStr">
        <is>
          <t>Cute Charm / Cute Charm / Wonder Skin</t>
        </is>
      </c>
      <c r="F1221" s="77" t="inlineStr">
        <is>
          <t>Differs from upstream baseline</t>
        </is>
      </c>
      <c r="G1221" s="7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77" t="inlineStr">
        <is>
          <t>2026-09-30</t>
        </is>
      </c>
      <c r="B1223" s="77" t="inlineStr">
        <is>
          <t>Evolutions</t>
        </is>
      </c>
      <c r="C1223" s="77" t="inlineStr">
        <is>
          <t>Skrelp evolution</t>
        </is>
      </c>
      <c r="D1223" s="77" t="inlineStr">
        <is>
          <t>Lv 48 -&gt; Dragalge</t>
        </is>
      </c>
      <c r="E1223" s="77" t="inlineStr">
        <is>
          <t>Lv 42 -&gt; Dragalge</t>
        </is>
      </c>
      <c r="F1223" s="77" t="inlineStr">
        <is>
          <t>Differs from upstream baseline</t>
        </is>
      </c>
      <c r="G1223" s="7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77" t="inlineStr">
        <is>
          <t>2026-09-30</t>
        </is>
      </c>
      <c r="B1225" s="77" t="inlineStr">
        <is>
          <t>Abilities</t>
        </is>
      </c>
      <c r="C1225" s="77" t="inlineStr">
        <is>
          <t>Skuntank abilities</t>
        </is>
      </c>
      <c r="D1225" s="77" t="inlineStr">
        <is>
          <t>Stench / Aftermath / Keen Eye</t>
        </is>
      </c>
      <c r="E1225" s="77" t="inlineStr">
        <is>
          <t>Aftermath / Aftermath / Keen Eye</t>
        </is>
      </c>
      <c r="F1225" s="77" t="inlineStr">
        <is>
          <t>Differs from upstream baseline</t>
        </is>
      </c>
      <c r="G1225" s="7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77" t="inlineStr">
        <is>
          <t>2026-09-30</t>
        </is>
      </c>
      <c r="B1227" s="77" t="inlineStr">
        <is>
          <t>Abilities</t>
        </is>
      </c>
      <c r="C1227" s="77" t="inlineStr">
        <is>
          <t>Slowbro abilities</t>
        </is>
      </c>
      <c r="D1227" s="77" t="inlineStr">
        <is>
          <t>Oblivious / Own Tempo / Regenerator</t>
        </is>
      </c>
      <c r="E1227" s="77" t="inlineStr">
        <is>
          <t>Simple / Shell Armor / Regenerator</t>
        </is>
      </c>
      <c r="F1227" s="77" t="inlineStr">
        <is>
          <t>Differs from upstream baseline</t>
        </is>
      </c>
      <c r="G1227" s="7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77" t="inlineStr">
        <is>
          <t>2026-09-30</t>
        </is>
      </c>
      <c r="B1229" s="77" t="inlineStr">
        <is>
          <t>Pokemon Stats</t>
        </is>
      </c>
      <c r="C1229" s="77" t="inlineStr">
        <is>
          <t>Slowking baseAttack</t>
        </is>
      </c>
      <c r="D1229" s="77" t="n">
        <v>65</v>
      </c>
      <c r="E1229" s="77" t="n">
        <v>30</v>
      </c>
      <c r="F1229" s="77" t="inlineStr">
        <is>
          <t>Differs from upstream baseline</t>
        </is>
      </c>
      <c r="G1229" s="7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77" t="inlineStr">
        <is>
          <t>2026-09-30</t>
        </is>
      </c>
      <c r="B1231" s="77" t="inlineStr">
        <is>
          <t>Abilities</t>
        </is>
      </c>
      <c r="C1231" s="77" t="inlineStr">
        <is>
          <t>Slowpoke abilities</t>
        </is>
      </c>
      <c r="D1231" s="77" t="inlineStr">
        <is>
          <t>Oblivious / Own Tempo / Regenerator</t>
        </is>
      </c>
      <c r="E1231" s="77" t="inlineStr">
        <is>
          <t>Simple / Unaware / Regenerator</t>
        </is>
      </c>
      <c r="F1231" s="77" t="inlineStr">
        <is>
          <t>Differs from upstream baseline</t>
        </is>
      </c>
      <c r="G1231" s="7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77" t="inlineStr">
        <is>
          <t>2026-09-30</t>
        </is>
      </c>
      <c r="B1233" s="77" t="inlineStr">
        <is>
          <t>Pokemon Stats</t>
        </is>
      </c>
      <c r="C1233" s="77" t="inlineStr">
        <is>
          <t>Slugma baseHP</t>
        </is>
      </c>
      <c r="D1233" s="77" t="n">
        <v>40</v>
      </c>
      <c r="E1233" s="77" t="n">
        <v>70</v>
      </c>
      <c r="F1233" s="77" t="inlineStr">
        <is>
          <t>Differs from upstream baseline</t>
        </is>
      </c>
      <c r="G1233" s="7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77" t="inlineStr">
        <is>
          <t>2026-09-30</t>
        </is>
      </c>
      <c r="B1235" s="77" t="inlineStr">
        <is>
          <t>Pokemon Stats</t>
        </is>
      </c>
      <c r="C1235" s="77" t="inlineStr">
        <is>
          <t>Slugma baseDefense</t>
        </is>
      </c>
      <c r="D1235" s="77" t="n">
        <v>40</v>
      </c>
      <c r="E1235" s="77" t="n">
        <v>80</v>
      </c>
      <c r="F1235" s="77" t="inlineStr">
        <is>
          <t>Differs from upstream baseline</t>
        </is>
      </c>
      <c r="G1235" s="7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77" t="inlineStr">
        <is>
          <t>2026-09-30</t>
        </is>
      </c>
      <c r="B1237" s="77" t="inlineStr">
        <is>
          <t>Pokemon Stats</t>
        </is>
      </c>
      <c r="C1237" s="77" t="inlineStr">
        <is>
          <t>Slugma baseSpDefense</t>
        </is>
      </c>
      <c r="D1237" s="77" t="n">
        <v>40</v>
      </c>
      <c r="E1237" s="77" t="n">
        <v>80</v>
      </c>
      <c r="F1237" s="77" t="inlineStr">
        <is>
          <t>Differs from upstream baseline</t>
        </is>
      </c>
      <c r="G1237" s="7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77" t="inlineStr">
        <is>
          <t>2026-09-30</t>
        </is>
      </c>
      <c r="B1239" s="77" t="inlineStr">
        <is>
          <t>Pokemon Stats</t>
        </is>
      </c>
      <c r="C1239" s="77" t="inlineStr">
        <is>
          <t>Slurpuff baseAttack</t>
        </is>
      </c>
      <c r="D1239" s="77" t="n">
        <v>80</v>
      </c>
      <c r="E1239" s="77" t="n">
        <v>90</v>
      </c>
      <c r="F1239" s="77" t="inlineStr">
        <is>
          <t>Differs from upstream baseline</t>
        </is>
      </c>
      <c r="G1239" s="7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77" t="inlineStr">
        <is>
          <t>2026-09-30</t>
        </is>
      </c>
      <c r="B1241" s="77" t="inlineStr">
        <is>
          <t>Abilities</t>
        </is>
      </c>
      <c r="C1241" s="77" t="inlineStr">
        <is>
          <t>Slurpuff abilities</t>
        </is>
      </c>
      <c r="D1241" s="77" t="inlineStr">
        <is>
          <t>Sweet Veil / Unburden</t>
        </is>
      </c>
      <c r="E1241" s="77" t="inlineStr">
        <is>
          <t>Sweet Veil / Unburden / Aroma Veil</t>
        </is>
      </c>
      <c r="F1241" s="77" t="inlineStr">
        <is>
          <t>Differs from upstream baseline</t>
        </is>
      </c>
      <c r="G1241" s="7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77" t="inlineStr">
        <is>
          <t>2026-09-30</t>
        </is>
      </c>
      <c r="B1243" s="77" t="inlineStr">
        <is>
          <t>Pokemon Stats</t>
        </is>
      </c>
      <c r="C1243" s="77" t="inlineStr">
        <is>
          <t>Smeargle baseAttack</t>
        </is>
      </c>
      <c r="D1243" s="77" t="n">
        <v>20</v>
      </c>
      <c r="E1243" s="77" t="n">
        <v>70</v>
      </c>
      <c r="F1243" s="77" t="inlineStr">
        <is>
          <t>Differs from upstream baseline</t>
        </is>
      </c>
      <c r="G1243" s="7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77" t="inlineStr">
        <is>
          <t>2026-09-30</t>
        </is>
      </c>
      <c r="B1245" s="77" t="inlineStr">
        <is>
          <t>Pokemon Stats</t>
        </is>
      </c>
      <c r="C1245" s="77" t="inlineStr">
        <is>
          <t>Smeargle baseSpAttack</t>
        </is>
      </c>
      <c r="D1245" s="77" t="n">
        <v>20</v>
      </c>
      <c r="E1245" s="77" t="n">
        <v>70</v>
      </c>
      <c r="F1245" s="77" t="inlineStr">
        <is>
          <t>Differs from upstream baseline</t>
        </is>
      </c>
      <c r="G1245" s="7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77" t="inlineStr">
        <is>
          <t>2026-09-30</t>
        </is>
      </c>
      <c r="B1247" s="77" t="inlineStr">
        <is>
          <t>Pokemon Stats</t>
        </is>
      </c>
      <c r="C1247" s="77" t="inlineStr">
        <is>
          <t>Smeargle baseSpeed</t>
        </is>
      </c>
      <c r="D1247" s="77" t="n">
        <v>75</v>
      </c>
      <c r="E1247" s="77" t="n">
        <v>95</v>
      </c>
      <c r="F1247" s="77" t="inlineStr">
        <is>
          <t>Differs from upstream baseline</t>
        </is>
      </c>
      <c r="G1247" s="7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77" t="inlineStr">
        <is>
          <t>2026-09-30</t>
        </is>
      </c>
      <c r="B1249" s="77" t="inlineStr">
        <is>
          <t>Abilities</t>
        </is>
      </c>
      <c r="C1249" s="77" t="inlineStr">
        <is>
          <t>Smoochum abilities</t>
        </is>
      </c>
      <c r="D1249" s="77" t="inlineStr">
        <is>
          <t>Oblivious / Forewarn / Hydration</t>
        </is>
      </c>
      <c r="E1249" s="77" t="inlineStr">
        <is>
          <t>Snow Cloak / Snow Cloak / Hydration</t>
        </is>
      </c>
      <c r="F1249" s="77" t="inlineStr">
        <is>
          <t>Differs from upstream baseline</t>
        </is>
      </c>
      <c r="G1249" s="7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77" t="inlineStr">
        <is>
          <t>2026-09-30</t>
        </is>
      </c>
      <c r="B1251" s="77" t="inlineStr">
        <is>
          <t>Pokemon Stats</t>
        </is>
      </c>
      <c r="C1251" s="77" t="inlineStr">
        <is>
          <t>Sneasler baseAttack</t>
        </is>
      </c>
      <c r="D1251" s="77" t="n">
        <v>130</v>
      </c>
      <c r="E1251" s="77" t="n">
        <v>136</v>
      </c>
      <c r="F1251" s="77" t="inlineStr">
        <is>
          <t>Differs from upstream baseline</t>
        </is>
      </c>
      <c r="G1251" s="7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77" t="inlineStr">
        <is>
          <t>2026-09-30</t>
        </is>
      </c>
      <c r="B1253" s="77" t="inlineStr">
        <is>
          <t>Pokemon Stats</t>
        </is>
      </c>
      <c r="C1253" s="77" t="inlineStr">
        <is>
          <t>Sneasler baseSpeed</t>
        </is>
      </c>
      <c r="D1253" s="77" t="n">
        <v>120</v>
      </c>
      <c r="E1253" s="77" t="n">
        <v>124</v>
      </c>
      <c r="F1253" s="77" t="inlineStr">
        <is>
          <t>Differs from upstream baseline</t>
        </is>
      </c>
      <c r="G1253" s="7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77" t="inlineStr">
        <is>
          <t>2026-09-30</t>
        </is>
      </c>
      <c r="B1255" s="77" t="inlineStr">
        <is>
          <t>Pokemon Stats</t>
        </is>
      </c>
      <c r="C1255" s="77" t="inlineStr">
        <is>
          <t>Snorlax baseDefense</t>
        </is>
      </c>
      <c r="D1255" s="77" t="n">
        <v>65</v>
      </c>
      <c r="E1255" s="77" t="n">
        <v>75</v>
      </c>
      <c r="F1255" s="77" t="inlineStr">
        <is>
          <t>Differs from upstream baseline</t>
        </is>
      </c>
      <c r="G1255" s="7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77" t="inlineStr">
        <is>
          <t>2026-09-30</t>
        </is>
      </c>
      <c r="B1257" s="77" t="inlineStr">
        <is>
          <t>Pokemon Stats</t>
        </is>
      </c>
      <c r="C1257" s="77" t="inlineStr">
        <is>
          <t>Snorunt baseSpAttack</t>
        </is>
      </c>
      <c r="D1257" s="77" t="n">
        <v>50</v>
      </c>
      <c r="E1257" s="77" t="n">
        <v>70</v>
      </c>
      <c r="F1257" s="77" t="inlineStr">
        <is>
          <t>Differs from upstream baseline</t>
        </is>
      </c>
      <c r="G1257" s="7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77" t="inlineStr">
        <is>
          <t>2026-09-30</t>
        </is>
      </c>
      <c r="B1259" s="77" t="inlineStr">
        <is>
          <t>Abilities</t>
        </is>
      </c>
      <c r="C1259" s="77" t="inlineStr">
        <is>
          <t>Snover abilities</t>
        </is>
      </c>
      <c r="D1259" s="77" t="inlineStr">
        <is>
          <t>Snow Warning / Soundproof</t>
        </is>
      </c>
      <c r="E1259" s="77" t="inlineStr">
        <is>
          <t>Snow Warning / Adaptability / Soundproof</t>
        </is>
      </c>
      <c r="F1259" s="77" t="inlineStr">
        <is>
          <t>Differs from upstream baseline</t>
        </is>
      </c>
      <c r="G1259" s="7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77" t="inlineStr">
        <is>
          <t>2026-09-30</t>
        </is>
      </c>
      <c r="B1261" s="77" t="inlineStr">
        <is>
          <t>Pokemon Stats</t>
        </is>
      </c>
      <c r="C1261" s="77" t="inlineStr">
        <is>
          <t>Solrock baseSpDefense</t>
        </is>
      </c>
      <c r="D1261" s="77" t="n">
        <v>65</v>
      </c>
      <c r="E1261" s="77" t="n">
        <v>75</v>
      </c>
      <c r="F1261" s="77" t="inlineStr">
        <is>
          <t>Differs from upstream baseline</t>
        </is>
      </c>
      <c r="G1261" s="7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77" t="inlineStr">
        <is>
          <t>2026-09-30</t>
        </is>
      </c>
      <c r="B1263" s="77" t="inlineStr">
        <is>
          <t>Pokemon Stats</t>
        </is>
      </c>
      <c r="C1263" s="77" t="inlineStr">
        <is>
          <t>Spinarak baseSpeed</t>
        </is>
      </c>
      <c r="D1263" s="77" t="n">
        <v>30</v>
      </c>
      <c r="E1263" s="77" t="n">
        <v>50</v>
      </c>
      <c r="F1263" s="77" t="inlineStr">
        <is>
          <t>Differs from upstream baseline</t>
        </is>
      </c>
      <c r="G1263" s="7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77" t="inlineStr">
        <is>
          <t>2026-09-30</t>
        </is>
      </c>
      <c r="B1265" s="77" t="inlineStr">
        <is>
          <t>Pokemon Stats</t>
        </is>
      </c>
      <c r="C1265" s="77" t="inlineStr">
        <is>
          <t>Spinda baseHP</t>
        </is>
      </c>
      <c r="D1265" s="77" t="n">
        <v>60</v>
      </c>
      <c r="E1265" s="77" t="n">
        <v>80</v>
      </c>
      <c r="F1265" s="77" t="inlineStr">
        <is>
          <t>Differs from upstream baseline</t>
        </is>
      </c>
      <c r="G1265" s="7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77" t="inlineStr">
        <is>
          <t>2026-09-30</t>
        </is>
      </c>
      <c r="B1267" s="77" t="inlineStr">
        <is>
          <t>Pokemon Stats</t>
        </is>
      </c>
      <c r="C1267" s="77" t="inlineStr">
        <is>
          <t>Spinda baseDefense</t>
        </is>
      </c>
      <c r="D1267" s="77" t="n">
        <v>60</v>
      </c>
      <c r="E1267" s="77" t="n">
        <v>80</v>
      </c>
      <c r="F1267" s="77" t="inlineStr">
        <is>
          <t>Differs from upstream baseline</t>
        </is>
      </c>
      <c r="G1267" s="7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77" t="inlineStr">
        <is>
          <t>2026-09-30</t>
        </is>
      </c>
      <c r="B1269" s="77" t="inlineStr">
        <is>
          <t>Pokemon Stats</t>
        </is>
      </c>
      <c r="C1269" s="77" t="inlineStr">
        <is>
          <t>Spinda baseSpDefense</t>
        </is>
      </c>
      <c r="D1269" s="77" t="n">
        <v>60</v>
      </c>
      <c r="E1269" s="77" t="n">
        <v>80</v>
      </c>
      <c r="F1269" s="77" t="inlineStr">
        <is>
          <t>Differs from upstream baseline</t>
        </is>
      </c>
      <c r="G1269" s="7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77" t="inlineStr">
        <is>
          <t>2026-09-30</t>
        </is>
      </c>
      <c r="B1271" s="77" t="inlineStr">
        <is>
          <t>Abilities</t>
        </is>
      </c>
      <c r="C1271" s="77" t="inlineStr">
        <is>
          <t>Spinda abilities</t>
        </is>
      </c>
      <c r="D1271" s="77" t="inlineStr">
        <is>
          <t>Own Tempo / Tangled Feet / Contrary</t>
        </is>
      </c>
      <c r="E1271" s="77" t="inlineStr">
        <is>
          <t>Tangled Feet / Tangled Feet / Contrary</t>
        </is>
      </c>
      <c r="F1271" s="77" t="inlineStr">
        <is>
          <t>Differs from upstream baseline</t>
        </is>
      </c>
      <c r="G1271" s="7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77" t="inlineStr">
        <is>
          <t>2026-09-30</t>
        </is>
      </c>
      <c r="B1273" s="77" t="inlineStr">
        <is>
          <t>Pokemon Stats</t>
        </is>
      </c>
      <c r="C1273" s="77" t="inlineStr">
        <is>
          <t>Spiritomb baseAttack</t>
        </is>
      </c>
      <c r="D1273" s="77" t="n">
        <v>92</v>
      </c>
      <c r="E1273" s="77" t="n">
        <v>108</v>
      </c>
      <c r="F1273" s="77" t="inlineStr">
        <is>
          <t>Differs from upstream baseline</t>
        </is>
      </c>
      <c r="G1273" s="7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77" t="inlineStr">
        <is>
          <t>2026-09-30</t>
        </is>
      </c>
      <c r="B1275" s="77" t="inlineStr">
        <is>
          <t>Pokemon Stats</t>
        </is>
      </c>
      <c r="C1275" s="77" t="inlineStr">
        <is>
          <t>Spoink baseAttack</t>
        </is>
      </c>
      <c r="D1275" s="77" t="n">
        <v>25</v>
      </c>
      <c r="E1275" s="77" t="n">
        <v>55</v>
      </c>
      <c r="F1275" s="77" t="inlineStr">
        <is>
          <t>Differs from upstream baseline</t>
        </is>
      </c>
      <c r="G1275" s="7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77" t="inlineStr">
        <is>
          <t>2026-09-30</t>
        </is>
      </c>
      <c r="B1277" s="77" t="inlineStr">
        <is>
          <t>Pokemon Stats</t>
        </is>
      </c>
      <c r="C1277" s="77" t="inlineStr">
        <is>
          <t>Stantler baseAttack</t>
        </is>
      </c>
      <c r="D1277" s="77" t="n">
        <v>95</v>
      </c>
      <c r="E1277" s="77" t="n">
        <v>105</v>
      </c>
      <c r="F1277" s="77" t="inlineStr">
        <is>
          <t>Differs from upstream baseline</t>
        </is>
      </c>
      <c r="G1277" s="7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77" t="inlineStr">
        <is>
          <t>2026-09-30</t>
        </is>
      </c>
      <c r="B1279" s="77" t="inlineStr">
        <is>
          <t>Pokemon Stats</t>
        </is>
      </c>
      <c r="C1279" s="77" t="inlineStr">
        <is>
          <t>Stantler baseSpAttack</t>
        </is>
      </c>
      <c r="D1279" s="77" t="n">
        <v>85</v>
      </c>
      <c r="E1279" s="77" t="n">
        <v>105</v>
      </c>
      <c r="F1279" s="77" t="inlineStr">
        <is>
          <t>Differs from upstream baseline</t>
        </is>
      </c>
      <c r="G1279" s="7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77" t="inlineStr">
        <is>
          <t>2026-09-30</t>
        </is>
      </c>
      <c r="B1281" s="77" t="inlineStr">
        <is>
          <t>Abilities</t>
        </is>
      </c>
      <c r="C1281" s="77" t="inlineStr">
        <is>
          <t>Stantler abilities</t>
        </is>
      </c>
      <c r="D1281" s="77" t="inlineStr">
        <is>
          <t>Intimidate / Frisk / Sap Sipper</t>
        </is>
      </c>
      <c r="E1281" s="77" t="inlineStr">
        <is>
          <t>Intimidate / Intimidate / Sap Sipper</t>
        </is>
      </c>
      <c r="F1281" s="77" t="inlineStr">
        <is>
          <t>Differs from upstream baseline</t>
        </is>
      </c>
      <c r="G1281" s="7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77" t="inlineStr">
        <is>
          <t>2026-09-30</t>
        </is>
      </c>
      <c r="B1283" s="77" t="inlineStr">
        <is>
          <t>Pokemon Stats</t>
        </is>
      </c>
      <c r="C1283" s="77" t="inlineStr">
        <is>
          <t>Staraptor baseSpeed</t>
        </is>
      </c>
      <c r="D1283" s="77" t="n">
        <v>100</v>
      </c>
      <c r="E1283" s="77" t="n">
        <v>105</v>
      </c>
      <c r="F1283" s="77" t="inlineStr">
        <is>
          <t>Differs from upstream baseline</t>
        </is>
      </c>
      <c r="G1283" s="7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77" t="inlineStr">
        <is>
          <t>2026-09-30</t>
        </is>
      </c>
      <c r="B1285" s="77" t="inlineStr">
        <is>
          <t>Abilities</t>
        </is>
      </c>
      <c r="C1285" s="77" t="inlineStr">
        <is>
          <t>Staravia abilities</t>
        </is>
      </c>
      <c r="D1285" s="77" t="inlineStr">
        <is>
          <t>Intimidate / Reckless</t>
        </is>
      </c>
      <c r="E1285" s="77" t="inlineStr">
        <is>
          <t>Reckless / Reckless</t>
        </is>
      </c>
      <c r="F1285" s="77" t="inlineStr">
        <is>
          <t>Differs from upstream baseline</t>
        </is>
      </c>
      <c r="G1285" s="7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77" t="inlineStr">
        <is>
          <t>2026-09-30</t>
        </is>
      </c>
      <c r="B1287" s="77" t="inlineStr">
        <is>
          <t>Pokemon Stats</t>
        </is>
      </c>
      <c r="C1287" s="77" t="inlineStr">
        <is>
          <t>Starmie baseSpDefense</t>
        </is>
      </c>
      <c r="D1287" s="77" t="n">
        <v>85</v>
      </c>
      <c r="E1287" s="77" t="n">
        <v>100</v>
      </c>
      <c r="F1287" s="77" t="inlineStr">
        <is>
          <t>Differs from upstream baseline</t>
        </is>
      </c>
      <c r="G1287" s="7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77" t="inlineStr">
        <is>
          <t>2026-09-30</t>
        </is>
      </c>
      <c r="B1289" s="77" t="inlineStr">
        <is>
          <t>Abilities</t>
        </is>
      </c>
      <c r="C1289" s="77" t="inlineStr">
        <is>
          <t>Staryu abilities</t>
        </is>
      </c>
      <c r="D1289" s="77" t="inlineStr">
        <is>
          <t>Illuminate / Natural Cure / Analytic</t>
        </is>
      </c>
      <c r="E1289" s="77" t="inlineStr">
        <is>
          <t>Magic Guard / Natural Cure / Analytic</t>
        </is>
      </c>
      <c r="F1289" s="77" t="inlineStr">
        <is>
          <t>Differs from upstream baseline</t>
        </is>
      </c>
      <c r="G1289" s="7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77" t="inlineStr">
        <is>
          <t>2026-09-30</t>
        </is>
      </c>
      <c r="B1291" s="77" t="inlineStr">
        <is>
          <t>Pokemon Stats</t>
        </is>
      </c>
      <c r="C1291" s="77" t="inlineStr">
        <is>
          <t>Steelix baseAttack</t>
        </is>
      </c>
      <c r="D1291" s="77" t="n">
        <v>85</v>
      </c>
      <c r="E1291" s="77" t="n">
        <v>115</v>
      </c>
      <c r="F1291" s="77" t="inlineStr">
        <is>
          <t>Differs from upstream baseline</t>
        </is>
      </c>
      <c r="G1291" s="7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77" t="inlineStr">
        <is>
          <t>2026-09-30</t>
        </is>
      </c>
      <c r="B1293" s="77" t="inlineStr">
        <is>
          <t>Pokemon Stats</t>
        </is>
      </c>
      <c r="C1293" s="77" t="inlineStr">
        <is>
          <t>Steelix baseSpDefense</t>
        </is>
      </c>
      <c r="D1293" s="77" t="n">
        <v>65</v>
      </c>
      <c r="E1293" s="77" t="n">
        <v>75</v>
      </c>
      <c r="F1293" s="77" t="inlineStr">
        <is>
          <t>Differs from upstream baseline</t>
        </is>
      </c>
      <c r="G1293" s="7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77" t="inlineStr">
        <is>
          <t>2026-09-30</t>
        </is>
      </c>
      <c r="B1295" s="77" t="inlineStr">
        <is>
          <t>Pokemon Stats</t>
        </is>
      </c>
      <c r="C1295" s="77" t="inlineStr">
        <is>
          <t>Steelix baseAttack</t>
        </is>
      </c>
      <c r="D1295" s="77" t="n">
        <v>125</v>
      </c>
      <c r="E1295" s="77" t="n">
        <v>155</v>
      </c>
      <c r="F1295" s="77" t="inlineStr">
        <is>
          <t>Differs from upstream baseline</t>
        </is>
      </c>
      <c r="G1295" s="7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77" t="inlineStr">
        <is>
          <t>2026-09-30</t>
        </is>
      </c>
      <c r="B1297" s="77" t="inlineStr">
        <is>
          <t>Pokemon Stats</t>
        </is>
      </c>
      <c r="C1297" s="77" t="inlineStr">
        <is>
          <t>Stoutland baseHP</t>
        </is>
      </c>
      <c r="D1297" s="77" t="n">
        <v>85</v>
      </c>
      <c r="E1297" s="77" t="n">
        <v>95</v>
      </c>
      <c r="F1297" s="77" t="inlineStr">
        <is>
          <t>Differs from upstream baseline</t>
        </is>
      </c>
      <c r="G1297" s="7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77" t="inlineStr">
        <is>
          <t>2026-09-30</t>
        </is>
      </c>
      <c r="B1299" s="77" t="inlineStr">
        <is>
          <t>Pokemon Stats</t>
        </is>
      </c>
      <c r="C1299" s="77" t="inlineStr">
        <is>
          <t>Stoutland baseSpAttack</t>
        </is>
      </c>
      <c r="D1299" s="77" t="n">
        <v>45</v>
      </c>
      <c r="E1299" s="77" t="n">
        <v>30</v>
      </c>
      <c r="F1299" s="77" t="inlineStr">
        <is>
          <t>Differs from upstream baseline</t>
        </is>
      </c>
      <c r="G1299" s="7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77" t="inlineStr">
        <is>
          <t>2026-09-30</t>
        </is>
      </c>
      <c r="B1301" s="77" t="inlineStr">
        <is>
          <t>Pokemon Stats</t>
        </is>
      </c>
      <c r="C1301" s="77" t="inlineStr">
        <is>
          <t>Stunfisk baseHP</t>
        </is>
      </c>
      <c r="D1301" s="77" t="n">
        <v>109</v>
      </c>
      <c r="E1301" s="77" t="n">
        <v>124</v>
      </c>
      <c r="F1301" s="77" t="inlineStr">
        <is>
          <t>Differs from upstream baseline</t>
        </is>
      </c>
      <c r="G1301" s="7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77" t="inlineStr">
        <is>
          <t>2026-09-30</t>
        </is>
      </c>
      <c r="B1303" s="77" t="inlineStr">
        <is>
          <t>Pokemon Stats</t>
        </is>
      </c>
      <c r="C1303" s="77" t="inlineStr">
        <is>
          <t>Stunfisk baseSpAttack</t>
        </is>
      </c>
      <c r="D1303" s="77" t="n">
        <v>81</v>
      </c>
      <c r="E1303" s="77" t="n">
        <v>91</v>
      </c>
      <c r="F1303" s="77" t="inlineStr">
        <is>
          <t>Differs from upstream baseline</t>
        </is>
      </c>
      <c r="G1303" s="7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77" t="inlineStr">
        <is>
          <t>2026-09-30</t>
        </is>
      </c>
      <c r="B1305" s="77" t="inlineStr">
        <is>
          <t>Abilities</t>
        </is>
      </c>
      <c r="C1305" s="77" t="inlineStr">
        <is>
          <t>Stunfisk abilities</t>
        </is>
      </c>
      <c r="D1305" s="77" t="inlineStr">
        <is>
          <t>Static / Limber / Sand Veil</t>
        </is>
      </c>
      <c r="E1305" s="77" t="inlineStr">
        <is>
          <t>Static / Limber / Water Absorb</t>
        </is>
      </c>
      <c r="F1305" s="77" t="inlineStr">
        <is>
          <t>Differs from upstream baseline</t>
        </is>
      </c>
      <c r="G1305" s="7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77" t="inlineStr">
        <is>
          <t>2026-09-30</t>
        </is>
      </c>
      <c r="B1307" s="77" t="inlineStr">
        <is>
          <t>Pokemon Stats</t>
        </is>
      </c>
      <c r="C1307" s="77" t="inlineStr">
        <is>
          <t>Stunfisk baseSpAttack</t>
        </is>
      </c>
      <c r="D1307" s="77" t="n">
        <v>66</v>
      </c>
      <c r="E1307" s="77" t="n">
        <v>67</v>
      </c>
      <c r="F1307" s="77" t="inlineStr">
        <is>
          <t>Differs from upstream baseline</t>
        </is>
      </c>
      <c r="G1307" s="7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77" t="inlineStr">
        <is>
          <t>2026-09-30</t>
        </is>
      </c>
      <c r="B1309" s="77" t="inlineStr">
        <is>
          <t>Pokemon Stats</t>
        </is>
      </c>
      <c r="C1309" s="77" t="inlineStr">
        <is>
          <t>Stunky baseSpAttack</t>
        </is>
      </c>
      <c r="D1309" s="77" t="n">
        <v>41</v>
      </c>
      <c r="E1309" s="77" t="n">
        <v>61</v>
      </c>
      <c r="F1309" s="77" t="inlineStr">
        <is>
          <t>Differs from upstream baseline</t>
        </is>
      </c>
      <c r="G1309" s="7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77" t="inlineStr">
        <is>
          <t>2026-09-30</t>
        </is>
      </c>
      <c r="B1311" s="77" t="inlineStr">
        <is>
          <t>Abilities</t>
        </is>
      </c>
      <c r="C1311" s="77" t="inlineStr">
        <is>
          <t>Sudowoodo abilities</t>
        </is>
      </c>
      <c r="D1311" s="77" t="inlineStr">
        <is>
          <t>Sturdy / Rock Head / Rattled</t>
        </is>
      </c>
      <c r="E1311" s="77" t="inlineStr">
        <is>
          <t>Rock Head / Rock Head / Rattled</t>
        </is>
      </c>
      <c r="F1311" s="77" t="inlineStr">
        <is>
          <t>Differs from upstream baseline</t>
        </is>
      </c>
      <c r="G1311" s="7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77" t="inlineStr">
        <is>
          <t>2026-09-30</t>
        </is>
      </c>
      <c r="B1313" s="77" t="inlineStr">
        <is>
          <t>Abilities</t>
        </is>
      </c>
      <c r="C1313" s="77" t="inlineStr">
        <is>
          <t>Sunflora abilities</t>
        </is>
      </c>
      <c r="D1313" s="77" t="inlineStr">
        <is>
          <t>Chlorophyll / Solar Power / Early Bird</t>
        </is>
      </c>
      <c r="E1313" s="77" t="inlineStr">
        <is>
          <t>Solar Power / Solar Power / Early Bird</t>
        </is>
      </c>
      <c r="F1313" s="77" t="inlineStr">
        <is>
          <t>Differs from upstream baseline</t>
        </is>
      </c>
      <c r="G1313" s="7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77" t="inlineStr">
        <is>
          <t>2026-09-30</t>
        </is>
      </c>
      <c r="B1315" s="77" t="inlineStr">
        <is>
          <t>Pokemon Stats</t>
        </is>
      </c>
      <c r="C1315" s="77" t="inlineStr">
        <is>
          <t>Surskit baseHP</t>
        </is>
      </c>
      <c r="D1315" s="77" t="n">
        <v>40</v>
      </c>
      <c r="E1315" s="77" t="n">
        <v>70</v>
      </c>
      <c r="F1315" s="77" t="inlineStr">
        <is>
          <t>Differs from upstream baseline</t>
        </is>
      </c>
      <c r="G1315" s="7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77" t="inlineStr">
        <is>
          <t>2026-09-30</t>
        </is>
      </c>
      <c r="B1317" s="77" t="inlineStr">
        <is>
          <t>Pokemon Stats</t>
        </is>
      </c>
      <c r="C1317" s="77" t="inlineStr">
        <is>
          <t>Surskit baseSpAttack</t>
        </is>
      </c>
      <c r="D1317" s="77" t="n">
        <v>50</v>
      </c>
      <c r="E1317" s="77" t="n">
        <v>100</v>
      </c>
      <c r="F1317" s="77" t="inlineStr">
        <is>
          <t>Differs from upstream baseline</t>
        </is>
      </c>
      <c r="G1317" s="7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77" t="inlineStr">
        <is>
          <t>2026-09-30</t>
        </is>
      </c>
      <c r="B1319" s="77" t="inlineStr">
        <is>
          <t>Evolutions</t>
        </is>
      </c>
      <c r="C1319" s="77" t="inlineStr">
        <is>
          <t>Swadloon evolution</t>
        </is>
      </c>
      <c r="D1319" s="77" t="inlineStr">
        <is>
          <t>Friendship -&gt; Leavanny</t>
        </is>
      </c>
      <c r="E1319" s="77" t="inlineStr">
        <is>
          <t>Lv 30 -&gt; Leavanny</t>
        </is>
      </c>
      <c r="F1319" s="77" t="inlineStr">
        <is>
          <t>Differs from upstream baseline</t>
        </is>
      </c>
      <c r="G1319" s="7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77" t="inlineStr">
        <is>
          <t>2026-09-30</t>
        </is>
      </c>
      <c r="B1321" s="77" t="inlineStr">
        <is>
          <t>Abilities</t>
        </is>
      </c>
      <c r="C1321" s="77" t="inlineStr">
        <is>
          <t>Swampert abilities</t>
        </is>
      </c>
      <c r="D1321" s="77" t="inlineStr">
        <is>
          <t>Torrent / Damp</t>
        </is>
      </c>
      <c r="E1321" s="77" t="inlineStr">
        <is>
          <t>Swift Swim / Torrent / Damp</t>
        </is>
      </c>
      <c r="F1321" s="77" t="inlineStr">
        <is>
          <t>Differs from upstream baseline</t>
        </is>
      </c>
      <c r="G1321" s="7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77" t="inlineStr">
        <is>
          <t>2026-09-30</t>
        </is>
      </c>
      <c r="B1323" s="77" t="inlineStr">
        <is>
          <t>Pokemon Stats</t>
        </is>
      </c>
      <c r="C1323" s="77" t="inlineStr">
        <is>
          <t>Swanna baseSpeed</t>
        </is>
      </c>
      <c r="D1323" s="77" t="n">
        <v>98</v>
      </c>
      <c r="E1323" s="77" t="n">
        <v>108</v>
      </c>
      <c r="F1323" s="77" t="inlineStr">
        <is>
          <t>Differs from upstream baseline</t>
        </is>
      </c>
      <c r="G1323" s="7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77" t="inlineStr">
        <is>
          <t>2026-09-30</t>
        </is>
      </c>
      <c r="B1325" s="77" t="inlineStr">
        <is>
          <t>Pokemon Stats</t>
        </is>
      </c>
      <c r="C1325" s="77" t="inlineStr">
        <is>
          <t>Swellow baseSpAttack</t>
        </is>
      </c>
      <c r="D1325" s="77" t="n">
        <v>75</v>
      </c>
      <c r="E1325" s="77" t="n">
        <v>50</v>
      </c>
      <c r="F1325" s="77" t="inlineStr">
        <is>
          <t>Differs from upstream baseline</t>
        </is>
      </c>
      <c r="G1325" s="7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77" t="inlineStr">
        <is>
          <t>2026-09-30</t>
        </is>
      </c>
      <c r="B1327" s="77" t="inlineStr">
        <is>
          <t>Pokemon Stats</t>
        </is>
      </c>
      <c r="C1327" s="77" t="inlineStr">
        <is>
          <t>Swoobat baseHP</t>
        </is>
      </c>
      <c r="D1327" s="77" t="n">
        <v>67</v>
      </c>
      <c r="E1327" s="77" t="n">
        <v>69</v>
      </c>
      <c r="F1327" s="77" t="inlineStr">
        <is>
          <t>Differs from upstream baseline</t>
        </is>
      </c>
      <c r="G1327" s="7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77" t="inlineStr">
        <is>
          <t>2026-09-30</t>
        </is>
      </c>
      <c r="B1329" s="77" t="inlineStr">
        <is>
          <t>Pokemon Stats</t>
        </is>
      </c>
      <c r="C1329" s="77" t="inlineStr">
        <is>
          <t>Swoobat baseDefense</t>
        </is>
      </c>
      <c r="D1329" s="77" t="n">
        <v>55</v>
      </c>
      <c r="E1329" s="77" t="n">
        <v>70</v>
      </c>
      <c r="F1329" s="77" t="inlineStr">
        <is>
          <t>Differs from upstream baseline</t>
        </is>
      </c>
      <c r="G1329" s="7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77" t="inlineStr">
        <is>
          <t>2026-09-30</t>
        </is>
      </c>
      <c r="B1331" s="77" t="inlineStr">
        <is>
          <t>Pokemon Stats</t>
        </is>
      </c>
      <c r="C1331" s="77" t="inlineStr">
        <is>
          <t>Swoobat baseSpDefense</t>
        </is>
      </c>
      <c r="D1331" s="77" t="n">
        <v>55</v>
      </c>
      <c r="E1331" s="77" t="n">
        <v>72</v>
      </c>
      <c r="F1331" s="77" t="inlineStr">
        <is>
          <t>Differs from upstream baseline</t>
        </is>
      </c>
      <c r="G1331" s="7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77" t="inlineStr">
        <is>
          <t>2026-09-30</t>
        </is>
      </c>
      <c r="B1333" s="77" t="inlineStr">
        <is>
          <t>Abilities</t>
        </is>
      </c>
      <c r="C1333" s="77" t="inlineStr">
        <is>
          <t>Swoobat abilities</t>
        </is>
      </c>
      <c r="D1333" s="77" t="inlineStr">
        <is>
          <t>Unaware / Klutz / Simple</t>
        </is>
      </c>
      <c r="E1333" s="77" t="inlineStr">
        <is>
          <t>Unaware / Simple / Klutz</t>
        </is>
      </c>
      <c r="F1333" s="77" t="inlineStr">
        <is>
          <t>Differs from upstream baseline</t>
        </is>
      </c>
      <c r="G1333" s="7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77" t="inlineStr">
        <is>
          <t>2026-09-30</t>
        </is>
      </c>
      <c r="B1335" s="77" t="inlineStr">
        <is>
          <t>Pokemon Stats</t>
        </is>
      </c>
      <c r="C1335" s="77" t="inlineStr">
        <is>
          <t>Sylveon baseSpAttack</t>
        </is>
      </c>
      <c r="D1335" s="77" t="n">
        <v>110</v>
      </c>
      <c r="E1335" s="77" t="n">
        <v>129</v>
      </c>
      <c r="F1335" s="77" t="inlineStr">
        <is>
          <t>Differs from upstream baseline</t>
        </is>
      </c>
      <c r="G1335" s="7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77" t="inlineStr">
        <is>
          <t>2026-09-30</t>
        </is>
      </c>
      <c r="B1337" s="77" t="inlineStr">
        <is>
          <t>Pokemon Stats</t>
        </is>
      </c>
      <c r="C1337" s="77" t="inlineStr">
        <is>
          <t>Talonflame baseHP</t>
        </is>
      </c>
      <c r="D1337" s="77" t="n">
        <v>78</v>
      </c>
      <c r="E1337" s="77" t="n">
        <v>80</v>
      </c>
      <c r="F1337" s="77" t="inlineStr">
        <is>
          <t>Differs from upstream baseline</t>
        </is>
      </c>
      <c r="G1337" s="7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77" t="inlineStr">
        <is>
          <t>2026-09-30</t>
        </is>
      </c>
      <c r="B1339" s="77" t="inlineStr">
        <is>
          <t>Pokemon Stats</t>
        </is>
      </c>
      <c r="C1339" s="77" t="inlineStr">
        <is>
          <t>Talonflame baseDefense</t>
        </is>
      </c>
      <c r="D1339" s="77" t="n">
        <v>71</v>
      </c>
      <c r="E1339" s="77" t="n">
        <v>75</v>
      </c>
      <c r="F1339" s="77" t="inlineStr">
        <is>
          <t>Differs from upstream baseline</t>
        </is>
      </c>
      <c r="G1339" s="7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77" t="inlineStr">
        <is>
          <t>2026-09-30</t>
        </is>
      </c>
      <c r="B1341" s="77" t="inlineStr">
        <is>
          <t>Pokemon Stats</t>
        </is>
      </c>
      <c r="C1341" s="77" t="inlineStr">
        <is>
          <t>Talonflame baseSpDefense</t>
        </is>
      </c>
      <c r="D1341" s="77" t="n">
        <v>69</v>
      </c>
      <c r="E1341" s="77" t="n">
        <v>75</v>
      </c>
      <c r="F1341" s="77" t="inlineStr">
        <is>
          <t>Differs from upstream baseline</t>
        </is>
      </c>
      <c r="G1341" s="7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77" t="inlineStr">
        <is>
          <t>2026-09-30</t>
        </is>
      </c>
      <c r="B1343" s="77" t="inlineStr">
        <is>
          <t>Abilities</t>
        </is>
      </c>
      <c r="C1343" s="77" t="inlineStr">
        <is>
          <t>Tangela abilities</t>
        </is>
      </c>
      <c r="D1343" s="77" t="inlineStr">
        <is>
          <t>Chlorophyll / Leaf Guard / Regenerator</t>
        </is>
      </c>
      <c r="E1343" s="77" t="inlineStr">
        <is>
          <t>Chlorophyll / Overgrow / Regenerator</t>
        </is>
      </c>
      <c r="F1343" s="77" t="inlineStr">
        <is>
          <t>Differs from upstream baseline</t>
        </is>
      </c>
      <c r="G1343" s="7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77" t="inlineStr">
        <is>
          <t>2026-09-30</t>
        </is>
      </c>
      <c r="B1345" s="77" t="inlineStr">
        <is>
          <t>Pokemon Stats</t>
        </is>
      </c>
      <c r="C1345" s="77" t="inlineStr">
        <is>
          <t>Tangrowth baseSpeed</t>
        </is>
      </c>
      <c r="D1345" s="77" t="n">
        <v>50</v>
      </c>
      <c r="E1345" s="77" t="n">
        <v>10</v>
      </c>
      <c r="F1345" s="77" t="inlineStr">
        <is>
          <t>Differs from upstream baseline</t>
        </is>
      </c>
      <c r="G1345" s="7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77" t="inlineStr">
        <is>
          <t>2026-09-30</t>
        </is>
      </c>
      <c r="B1347" s="77" t="inlineStr">
        <is>
          <t>Pokemon Stats</t>
        </is>
      </c>
      <c r="C1347" s="77" t="inlineStr">
        <is>
          <t>Tauros baseHP</t>
        </is>
      </c>
      <c r="D1347" s="77" t="n">
        <v>75</v>
      </c>
      <c r="E1347" s="77" t="n">
        <v>85</v>
      </c>
      <c r="F1347" s="77" t="inlineStr">
        <is>
          <t>Differs from upstream baseline</t>
        </is>
      </c>
      <c r="G1347" s="7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77" t="inlineStr">
        <is>
          <t>2026-09-30</t>
        </is>
      </c>
      <c r="B1349" s="77" t="inlineStr">
        <is>
          <t>Pokemon Stats</t>
        </is>
      </c>
      <c r="C1349" s="77" t="inlineStr">
        <is>
          <t>Tauros baseDefense</t>
        </is>
      </c>
      <c r="D1349" s="77" t="n">
        <v>95</v>
      </c>
      <c r="E1349" s="77" t="n">
        <v>105</v>
      </c>
      <c r="F1349" s="77" t="inlineStr">
        <is>
          <t>Differs from upstream baseline</t>
        </is>
      </c>
      <c r="G1349" s="7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77" t="inlineStr">
        <is>
          <t>2026-09-30</t>
        </is>
      </c>
      <c r="B1351" s="77" t="inlineStr">
        <is>
          <t>Pokemon Stats</t>
        </is>
      </c>
      <c r="C1351" s="77" t="inlineStr">
        <is>
          <t>Tauros baseSpAttack</t>
        </is>
      </c>
      <c r="D1351" s="77" t="n">
        <v>30</v>
      </c>
      <c r="E1351" s="77" t="n">
        <v>33</v>
      </c>
      <c r="F1351" s="77" t="inlineStr">
        <is>
          <t>Differs from upstream baseline</t>
        </is>
      </c>
      <c r="G1351" s="7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77" t="inlineStr">
        <is>
          <t>2026-09-30</t>
        </is>
      </c>
      <c r="B1353" s="77" t="inlineStr">
        <is>
          <t>Abilities</t>
        </is>
      </c>
      <c r="C1353" s="77" t="inlineStr">
        <is>
          <t>Teddiursa abilities</t>
        </is>
      </c>
      <c r="D1353" s="77" t="inlineStr">
        <is>
          <t>Pickup / Quick Feet / Honey Gather</t>
        </is>
      </c>
      <c r="E1353" s="77" t="inlineStr">
        <is>
          <t>Guts / Quick Feet / Honey Gather</t>
        </is>
      </c>
      <c r="F1353" s="77" t="inlineStr">
        <is>
          <t>Differs from upstream baseline</t>
        </is>
      </c>
      <c r="G1353" s="7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77" t="inlineStr">
        <is>
          <t>2026-09-30</t>
        </is>
      </c>
      <c r="B1355" s="77" t="inlineStr">
        <is>
          <t>Pokemon Stats</t>
        </is>
      </c>
      <c r="C1355" s="77" t="inlineStr">
        <is>
          <t>Tentacruel baseAttack</t>
        </is>
      </c>
      <c r="D1355" s="77" t="n">
        <v>70</v>
      </c>
      <c r="E1355" s="77" t="n">
        <v>80</v>
      </c>
      <c r="F1355" s="77" t="inlineStr">
        <is>
          <t>Differs from upstream baseline</t>
        </is>
      </c>
      <c r="G1355" s="7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77" t="inlineStr">
        <is>
          <t>2026-09-30</t>
        </is>
      </c>
      <c r="B1357" s="77" t="inlineStr">
        <is>
          <t>Abilities</t>
        </is>
      </c>
      <c r="C1357" s="77" t="inlineStr">
        <is>
          <t>Tentacruel abilities</t>
        </is>
      </c>
      <c r="D1357" s="77" t="inlineStr">
        <is>
          <t>Clear Body / Liquid Ooze / Rain Dish</t>
        </is>
      </c>
      <c r="E1357" s="77" t="inlineStr">
        <is>
          <t>Rain Dish / Clear Body / Rain Dish</t>
        </is>
      </c>
      <c r="F1357" s="77" t="inlineStr">
        <is>
          <t>Differs from upstream baseline</t>
        </is>
      </c>
      <c r="G1357" s="7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77" t="inlineStr">
        <is>
          <t>2026-09-30</t>
        </is>
      </c>
      <c r="B1359" s="77" t="inlineStr">
        <is>
          <t>Pokemon Stats</t>
        </is>
      </c>
      <c r="C1359" s="77" t="inlineStr">
        <is>
          <t>Terrakion baseSpAttack</t>
        </is>
      </c>
      <c r="D1359" s="77" t="n">
        <v>72</v>
      </c>
      <c r="E1359" s="77" t="n">
        <v>32</v>
      </c>
      <c r="F1359" s="77" t="inlineStr">
        <is>
          <t>Differs from upstream baseline</t>
        </is>
      </c>
      <c r="G1359" s="7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77" t="inlineStr">
        <is>
          <t>2026-09-30</t>
        </is>
      </c>
      <c r="B1361" s="77" t="inlineStr">
        <is>
          <t>Pokemon Stats</t>
        </is>
      </c>
      <c r="C1361" s="77" t="inlineStr">
        <is>
          <t>Throh baseHP</t>
        </is>
      </c>
      <c r="D1361" s="77" t="n">
        <v>120</v>
      </c>
      <c r="E1361" s="77" t="n">
        <v>130</v>
      </c>
      <c r="F1361" s="77" t="inlineStr">
        <is>
          <t>Differs from upstream baseline</t>
        </is>
      </c>
      <c r="G1361" s="7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77" t="inlineStr">
        <is>
          <t>2026-09-30</t>
        </is>
      </c>
      <c r="B1363" s="77" t="inlineStr">
        <is>
          <t>Pokemon Stats</t>
        </is>
      </c>
      <c r="C1363" s="77" t="inlineStr">
        <is>
          <t>Throh baseSpDefense</t>
        </is>
      </c>
      <c r="D1363" s="77" t="n">
        <v>85</v>
      </c>
      <c r="E1363" s="77" t="n">
        <v>95</v>
      </c>
      <c r="F1363" s="77" t="inlineStr">
        <is>
          <t>Differs from upstream baseline</t>
        </is>
      </c>
      <c r="G1363" s="7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77" t="inlineStr">
        <is>
          <t>2026-09-30</t>
        </is>
      </c>
      <c r="B1365" s="77" t="inlineStr">
        <is>
          <t>Abilities</t>
        </is>
      </c>
      <c r="C1365" s="77" t="inlineStr">
        <is>
          <t>Togekiss abilities</t>
        </is>
      </c>
      <c r="D1365" s="77" t="inlineStr">
        <is>
          <t>Hustle / Serene Grace / Super Luck</t>
        </is>
      </c>
      <c r="E1365" s="77" t="inlineStr">
        <is>
          <t>Serene Grace / Serene Grace / Super Luck</t>
        </is>
      </c>
      <c r="F1365" s="77" t="inlineStr">
        <is>
          <t>Differs from upstream baseline</t>
        </is>
      </c>
      <c r="G1365" s="7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77" t="inlineStr">
        <is>
          <t>2026-09-30</t>
        </is>
      </c>
      <c r="B1367" s="77" t="inlineStr">
        <is>
          <t>Evolutions</t>
        </is>
      </c>
      <c r="C1367" s="77" t="inlineStr">
        <is>
          <t>Togepi evolution</t>
        </is>
      </c>
      <c r="D1367" s="77" t="inlineStr">
        <is>
          <t>Friendship -&gt; Togetic</t>
        </is>
      </c>
      <c r="E1367" s="77" t="inlineStr">
        <is>
          <t>Lv 15 -&gt; Togetic</t>
        </is>
      </c>
      <c r="F1367" s="77" t="inlineStr">
        <is>
          <t>Differs from upstream baseline</t>
        </is>
      </c>
      <c r="G1367" s="7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77" t="inlineStr">
        <is>
          <t>2026-09-30</t>
        </is>
      </c>
      <c r="B1369" s="77" t="inlineStr">
        <is>
          <t>Pokemon Stats</t>
        </is>
      </c>
      <c r="C1369" s="77" t="inlineStr">
        <is>
          <t>Torkoal baseSpDefense</t>
        </is>
      </c>
      <c r="D1369" s="77" t="n">
        <v>70</v>
      </c>
      <c r="E1369" s="77" t="n">
        <v>105</v>
      </c>
      <c r="F1369" s="77" t="inlineStr">
        <is>
          <t>Differs from upstream baseline</t>
        </is>
      </c>
      <c r="G1369" s="7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77" t="inlineStr">
        <is>
          <t>2026-09-30</t>
        </is>
      </c>
      <c r="B1371" s="77" t="inlineStr">
        <is>
          <t>Pokemon Stats</t>
        </is>
      </c>
      <c r="C1371" s="77" t="inlineStr">
        <is>
          <t>Torterra baseAttack</t>
        </is>
      </c>
      <c r="D1371" s="77" t="n">
        <v>109</v>
      </c>
      <c r="E1371" s="77" t="n">
        <v>111</v>
      </c>
      <c r="F1371" s="77" t="inlineStr">
        <is>
          <t>Differs from upstream baseline</t>
        </is>
      </c>
      <c r="G1371" s="7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77" t="inlineStr">
        <is>
          <t>2026-09-30</t>
        </is>
      </c>
      <c r="B1373" s="77" t="inlineStr">
        <is>
          <t>Pokemon Stats</t>
        </is>
      </c>
      <c r="C1373" s="77" t="inlineStr">
        <is>
          <t>Torterra baseSpDefense</t>
        </is>
      </c>
      <c r="D1373" s="77" t="n">
        <v>85</v>
      </c>
      <c r="E1373" s="77" t="n">
        <v>105</v>
      </c>
      <c r="F1373" s="77" t="inlineStr">
        <is>
          <t>Differs from upstream baseline</t>
        </is>
      </c>
      <c r="G1373" s="7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77" t="inlineStr">
        <is>
          <t>2026-09-30</t>
        </is>
      </c>
      <c r="B1375" s="77" t="inlineStr">
        <is>
          <t>Abilities</t>
        </is>
      </c>
      <c r="C1375" s="77" t="inlineStr">
        <is>
          <t>Totodile abilities</t>
        </is>
      </c>
      <c r="D1375" s="77" t="inlineStr">
        <is>
          <t>Torrent / Sheer Force</t>
        </is>
      </c>
      <c r="E1375" s="77" t="inlineStr">
        <is>
          <t>Torrent / Torrent / Sheer Force</t>
        </is>
      </c>
      <c r="F1375" s="77" t="inlineStr">
        <is>
          <t>Differs from upstream baseline</t>
        </is>
      </c>
      <c r="G1375" s="7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77" t="inlineStr">
        <is>
          <t>2026-09-30</t>
        </is>
      </c>
      <c r="B1377" s="77" t="inlineStr">
        <is>
          <t>Pokemon Stats</t>
        </is>
      </c>
      <c r="C1377" s="77" t="inlineStr">
        <is>
          <t>Tranquill baseHP</t>
        </is>
      </c>
      <c r="D1377" s="77" t="n">
        <v>62</v>
      </c>
      <c r="E1377" s="77" t="n">
        <v>63</v>
      </c>
      <c r="F1377" s="77" t="inlineStr">
        <is>
          <t>Differs from upstream baseline</t>
        </is>
      </c>
      <c r="G1377" s="7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77" t="inlineStr">
        <is>
          <t>2026-09-30</t>
        </is>
      </c>
      <c r="B1379" s="77" t="inlineStr">
        <is>
          <t>Pokemon Stats</t>
        </is>
      </c>
      <c r="C1379" s="77" t="inlineStr">
        <is>
          <t>Tranquill baseSpAttack</t>
        </is>
      </c>
      <c r="D1379" s="77" t="n">
        <v>50</v>
      </c>
      <c r="E1379" s="77" t="n">
        <v>77</v>
      </c>
      <c r="F1379" s="77" t="inlineStr">
        <is>
          <t>Differs from upstream baseline</t>
        </is>
      </c>
      <c r="G1379" s="7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77" t="inlineStr">
        <is>
          <t>2026-09-30</t>
        </is>
      </c>
      <c r="B1381" s="77" t="inlineStr">
        <is>
          <t>Abilities</t>
        </is>
      </c>
      <c r="C1381" s="77" t="inlineStr">
        <is>
          <t>Trapinch abilities</t>
        </is>
      </c>
      <c r="D1381" s="77" t="inlineStr">
        <is>
          <t>Hyper Cutter / Arena Trap / Sheer Force</t>
        </is>
      </c>
      <c r="E1381" s="77" t="inlineStr">
        <is>
          <t>Arena Trap / Arena Trap / Sheer Force</t>
        </is>
      </c>
      <c r="F1381" s="77" t="inlineStr">
        <is>
          <t>Differs from upstream baseline</t>
        </is>
      </c>
      <c r="G1381" s="7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77" t="inlineStr">
        <is>
          <t>2026-09-30</t>
        </is>
      </c>
      <c r="B1383" s="77" t="inlineStr">
        <is>
          <t>Pokemon Stats</t>
        </is>
      </c>
      <c r="C1383" s="77" t="inlineStr">
        <is>
          <t>Trevenant baseAttack</t>
        </is>
      </c>
      <c r="D1383" s="77" t="n">
        <v>110</v>
      </c>
      <c r="E1383" s="77" t="n">
        <v>139</v>
      </c>
      <c r="F1383" s="77" t="inlineStr">
        <is>
          <t>Differs from upstream baseline</t>
        </is>
      </c>
      <c r="G1383" s="7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77" t="inlineStr">
        <is>
          <t>2026-09-30</t>
        </is>
      </c>
      <c r="B1385" s="77" t="inlineStr">
        <is>
          <t>Pokemon Stats</t>
        </is>
      </c>
      <c r="C1385" s="77" t="inlineStr">
        <is>
          <t>Trevenant baseSpeed</t>
        </is>
      </c>
      <c r="D1385" s="77" t="n">
        <v>56</v>
      </c>
      <c r="E1385" s="77" t="n">
        <v>72</v>
      </c>
      <c r="F1385" s="77" t="inlineStr">
        <is>
          <t>Differs from upstream baseline</t>
        </is>
      </c>
      <c r="G1385" s="7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77" t="inlineStr">
        <is>
          <t>2026-09-30</t>
        </is>
      </c>
      <c r="B1387" s="77" t="inlineStr">
        <is>
          <t>Pokemon Stats</t>
        </is>
      </c>
      <c r="C1387" s="77" t="inlineStr">
        <is>
          <t>Tropius baseAttack</t>
        </is>
      </c>
      <c r="D1387" s="77" t="n">
        <v>68</v>
      </c>
      <c r="E1387" s="77" t="n">
        <v>92</v>
      </c>
      <c r="F1387" s="77" t="inlineStr">
        <is>
          <t>Differs from upstream baseline</t>
        </is>
      </c>
      <c r="G1387" s="7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77" t="inlineStr">
        <is>
          <t>2026-09-30</t>
        </is>
      </c>
      <c r="B1389" s="77" t="inlineStr">
        <is>
          <t>Pokemon Stats</t>
        </is>
      </c>
      <c r="C1389" s="77" t="inlineStr">
        <is>
          <t>Tropius baseSpAttack</t>
        </is>
      </c>
      <c r="D1389" s="77" t="n">
        <v>72</v>
      </c>
      <c r="E1389" s="77" t="n">
        <v>92</v>
      </c>
      <c r="F1389" s="77" t="inlineStr">
        <is>
          <t>Differs from upstream baseline</t>
        </is>
      </c>
      <c r="G1389" s="7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77" t="inlineStr">
        <is>
          <t>2026-09-30</t>
        </is>
      </c>
      <c r="B1391" s="77" t="inlineStr">
        <is>
          <t>Abilities</t>
        </is>
      </c>
      <c r="C1391" s="77" t="inlineStr">
        <is>
          <t>Tropius abilities</t>
        </is>
      </c>
      <c r="D1391" s="77" t="inlineStr">
        <is>
          <t>Chlorophyll / Solar Power / Harvest</t>
        </is>
      </c>
      <c r="E1391" s="77" t="inlineStr">
        <is>
          <t>Chlorophyll / Overgrow / Harvest</t>
        </is>
      </c>
      <c r="F1391" s="77" t="inlineStr">
        <is>
          <t>Differs from upstream baseline</t>
        </is>
      </c>
      <c r="G1391" s="7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77" t="inlineStr">
        <is>
          <t>2026-09-30</t>
        </is>
      </c>
      <c r="B1393" s="77" t="inlineStr">
        <is>
          <t>Pokemon Stats</t>
        </is>
      </c>
      <c r="C1393" s="77" t="inlineStr">
        <is>
          <t>Typhlosion baseSpAttack</t>
        </is>
      </c>
      <c r="D1393" s="77" t="n">
        <v>109</v>
      </c>
      <c r="E1393" s="77" t="n">
        <v>110</v>
      </c>
      <c r="F1393" s="77" t="inlineStr">
        <is>
          <t>Differs from upstream baseline</t>
        </is>
      </c>
      <c r="G1393" s="7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77" t="inlineStr">
        <is>
          <t>2026-09-30</t>
        </is>
      </c>
      <c r="B1395" s="77" t="inlineStr">
        <is>
          <t>Abilities</t>
        </is>
      </c>
      <c r="C1395" s="77" t="inlineStr">
        <is>
          <t>Tyranitar abilities</t>
        </is>
      </c>
      <c r="D1395" s="77" t="inlineStr">
        <is>
          <t>Sand Stream / Unnerve</t>
        </is>
      </c>
      <c r="E1395" s="77" t="inlineStr">
        <is>
          <t>Solid Rock / Battle Armor / Unnerve</t>
        </is>
      </c>
      <c r="F1395" s="77" t="inlineStr">
        <is>
          <t>Differs from upstream baseline</t>
        </is>
      </c>
      <c r="G1395" s="7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77" t="inlineStr">
        <is>
          <t>2026-09-30</t>
        </is>
      </c>
      <c r="B1397" s="77" t="inlineStr">
        <is>
          <t>Pokemon Stats</t>
        </is>
      </c>
      <c r="C1397" s="77" t="inlineStr">
        <is>
          <t>Tyrantrum baseAttack</t>
        </is>
      </c>
      <c r="D1397" s="77" t="n">
        <v>121</v>
      </c>
      <c r="E1397" s="77" t="n">
        <v>142</v>
      </c>
      <c r="F1397" s="77" t="inlineStr">
        <is>
          <t>Differs from upstream baseline</t>
        </is>
      </c>
      <c r="G1397" s="7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77" t="inlineStr">
        <is>
          <t>2026-09-30</t>
        </is>
      </c>
      <c r="B1399" s="77" t="inlineStr">
        <is>
          <t>Pokemon Stats</t>
        </is>
      </c>
      <c r="C1399" s="77" t="inlineStr">
        <is>
          <t>Tyrantrum baseSpeed</t>
        </is>
      </c>
      <c r="D1399" s="77" t="n">
        <v>71</v>
      </c>
      <c r="E1399" s="77" t="n">
        <v>99</v>
      </c>
      <c r="F1399" s="77" t="inlineStr">
        <is>
          <t>Differs from upstream baseline</t>
        </is>
      </c>
      <c r="G1399" s="7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77" t="inlineStr">
        <is>
          <t>2026-09-30</t>
        </is>
      </c>
      <c r="B1401" s="77" t="inlineStr">
        <is>
          <t>Abilities</t>
        </is>
      </c>
      <c r="C1401" s="77" t="inlineStr">
        <is>
          <t>Tyrogue abilities</t>
        </is>
      </c>
      <c r="D1401" s="77" t="inlineStr">
        <is>
          <t>Guts / Steadfast / Vital Spirit</t>
        </is>
      </c>
      <c r="E1401" s="77" t="inlineStr">
        <is>
          <t>Scrappy / Scrappy / Vital Spirit</t>
        </is>
      </c>
      <c r="F1401" s="77" t="inlineStr">
        <is>
          <t>Differs from upstream baseline</t>
        </is>
      </c>
      <c r="G1401" s="7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77" t="inlineStr">
        <is>
          <t>2026-09-30</t>
        </is>
      </c>
      <c r="B1403" s="77" t="inlineStr">
        <is>
          <t>Pokemon Stats</t>
        </is>
      </c>
      <c r="C1403" s="77" t="inlineStr">
        <is>
          <t>Tyrunt baseSpAttack</t>
        </is>
      </c>
      <c r="D1403" s="77" t="n">
        <v>45</v>
      </c>
      <c r="E1403" s="77" t="n">
        <v>30</v>
      </c>
      <c r="F1403" s="77" t="inlineStr">
        <is>
          <t>Differs from upstream baseline</t>
        </is>
      </c>
      <c r="G1403" s="7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77" t="inlineStr">
        <is>
          <t>2026-09-30</t>
        </is>
      </c>
      <c r="B1405" s="77" t="inlineStr">
        <is>
          <t>Pokemon Stats</t>
        </is>
      </c>
      <c r="C1405" s="77" t="inlineStr">
        <is>
          <t>Unfezant baseHP</t>
        </is>
      </c>
      <c r="D1405" s="77" t="n">
        <v>80</v>
      </c>
      <c r="E1405" s="77" t="n">
        <v>82</v>
      </c>
      <c r="F1405" s="77" t="inlineStr">
        <is>
          <t>Differs from upstream baseline</t>
        </is>
      </c>
      <c r="G1405" s="7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77" t="inlineStr">
        <is>
          <t>2026-09-30</t>
        </is>
      </c>
      <c r="B1407" s="77" t="inlineStr">
        <is>
          <t>Pokemon Stats</t>
        </is>
      </c>
      <c r="C1407" s="77" t="inlineStr">
        <is>
          <t>Unfezant baseSpAttack</t>
        </is>
      </c>
      <c r="D1407" s="77" t="n">
        <v>65</v>
      </c>
      <c r="E1407" s="77" t="n">
        <v>127</v>
      </c>
      <c r="F1407" s="77" t="inlineStr">
        <is>
          <t>Differs from upstream baseline</t>
        </is>
      </c>
      <c r="G1407" s="7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77" t="inlineStr">
        <is>
          <t>2026-09-30</t>
        </is>
      </c>
      <c r="B1409" s="77" t="inlineStr">
        <is>
          <t>Pokemon Stats</t>
        </is>
      </c>
      <c r="C1409" s="77" t="inlineStr">
        <is>
          <t>Unfezant baseSpeed</t>
        </is>
      </c>
      <c r="D1409" s="77" t="n">
        <v>93</v>
      </c>
      <c r="E1409" s="77" t="n">
        <v>121</v>
      </c>
      <c r="F1409" s="77" t="inlineStr">
        <is>
          <t>Differs from upstream baseline</t>
        </is>
      </c>
      <c r="G1409" s="7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77" t="inlineStr">
        <is>
          <t>2026-09-30</t>
        </is>
      </c>
      <c r="B1411" s="77" t="inlineStr">
        <is>
          <t>Pokemon Stats</t>
        </is>
      </c>
      <c r="C1411" s="77" t="inlineStr">
        <is>
          <t>Ursaluna baseAttack</t>
        </is>
      </c>
      <c r="D1411" s="77" t="n">
        <v>140</v>
      </c>
      <c r="E1411" s="77" t="n">
        <v>148</v>
      </c>
      <c r="F1411" s="77" t="inlineStr">
        <is>
          <t>Differs from upstream baseline</t>
        </is>
      </c>
      <c r="G1411" s="7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77" t="inlineStr">
        <is>
          <t>2026-09-30</t>
        </is>
      </c>
      <c r="B1413" s="77" t="inlineStr">
        <is>
          <t>Pokemon Stats</t>
        </is>
      </c>
      <c r="C1413" s="77" t="inlineStr">
        <is>
          <t>Ursaluna baseSpeed</t>
        </is>
      </c>
      <c r="D1413" s="77" t="n">
        <v>50</v>
      </c>
      <c r="E1413" s="77" t="n">
        <v>57</v>
      </c>
      <c r="F1413" s="77" t="inlineStr">
        <is>
          <t>Differs from upstream baseline</t>
        </is>
      </c>
      <c r="G1413" s="7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77" t="inlineStr">
        <is>
          <t>2026-09-30</t>
        </is>
      </c>
      <c r="B1415" s="77" t="inlineStr">
        <is>
          <t>Pokemon Stats</t>
        </is>
      </c>
      <c r="C1415" s="77" t="inlineStr">
        <is>
          <t>Ursaluna baseSpAttack</t>
        </is>
      </c>
      <c r="D1415" s="77" t="n">
        <v>135</v>
      </c>
      <c r="E1415" s="77" t="n">
        <v>157</v>
      </c>
      <c r="F1415" s="77" t="inlineStr">
        <is>
          <t>Differs from upstream baseline</t>
        </is>
      </c>
      <c r="G1415" s="7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77" t="inlineStr">
        <is>
          <t>2026-09-30</t>
        </is>
      </c>
      <c r="B1417" s="77" t="inlineStr">
        <is>
          <t>Pokemon Stats</t>
        </is>
      </c>
      <c r="C1417" s="77" t="inlineStr">
        <is>
          <t>Ursaring baseHP</t>
        </is>
      </c>
      <c r="D1417" s="77" t="n">
        <v>90</v>
      </c>
      <c r="E1417" s="77" t="n">
        <v>100</v>
      </c>
      <c r="F1417" s="77" t="inlineStr">
        <is>
          <t>Differs from upstream baseline</t>
        </is>
      </c>
      <c r="G1417" s="7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77" t="inlineStr">
        <is>
          <t>2026-09-30</t>
        </is>
      </c>
      <c r="B1419" s="77" t="inlineStr">
        <is>
          <t>Pokemon Stats</t>
        </is>
      </c>
      <c r="C1419" s="77" t="inlineStr">
        <is>
          <t>Ursaring baseDefense</t>
        </is>
      </c>
      <c r="D1419" s="77" t="n">
        <v>75</v>
      </c>
      <c r="E1419" s="77" t="n">
        <v>105</v>
      </c>
      <c r="F1419" s="77" t="inlineStr">
        <is>
          <t>Differs from upstream baseline</t>
        </is>
      </c>
      <c r="G1419" s="7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77" t="inlineStr">
        <is>
          <t>2026-09-30</t>
        </is>
      </c>
      <c r="B1421" s="77" t="inlineStr">
        <is>
          <t>Pokemon Stats</t>
        </is>
      </c>
      <c r="C1421" s="77" t="inlineStr">
        <is>
          <t>Ursaring baseSpDefense</t>
        </is>
      </c>
      <c r="D1421" s="77" t="n">
        <v>75</v>
      </c>
      <c r="E1421" s="77" t="n">
        <v>80</v>
      </c>
      <c r="F1421" s="77" t="inlineStr">
        <is>
          <t>Differs from upstream baseline</t>
        </is>
      </c>
      <c r="G1421" s="7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77" t="inlineStr">
        <is>
          <t>2026-09-30</t>
        </is>
      </c>
      <c r="B1423" s="77" t="inlineStr">
        <is>
          <t>Evolutions</t>
        </is>
      </c>
      <c r="C1423" s="77" t="inlineStr">
        <is>
          <t>Vanillish evolution</t>
        </is>
      </c>
      <c r="D1423" s="77" t="inlineStr">
        <is>
          <t>Lv 47 -&gt; Vanilluxe</t>
        </is>
      </c>
      <c r="E1423" s="77" t="inlineStr">
        <is>
          <t>Lv 43 -&gt; Vanilluxe</t>
        </is>
      </c>
      <c r="F1423" s="77" t="inlineStr">
        <is>
          <t>Differs from upstream baseline</t>
        </is>
      </c>
      <c r="G1423" s="7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77" t="inlineStr">
        <is>
          <t>2026-09-30</t>
        </is>
      </c>
      <c r="B1425" s="77" t="inlineStr">
        <is>
          <t>Pokemon Stats</t>
        </is>
      </c>
      <c r="C1425" s="77" t="inlineStr">
        <is>
          <t>Vanilluxe baseSpDefense</t>
        </is>
      </c>
      <c r="D1425" s="77" t="n">
        <v>95</v>
      </c>
      <c r="E1425" s="77" t="n">
        <v>105</v>
      </c>
      <c r="F1425" s="77" t="inlineStr">
        <is>
          <t>Differs from upstream baseline</t>
        </is>
      </c>
      <c r="G1425" s="7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77" t="inlineStr">
        <is>
          <t>2026-09-30</t>
        </is>
      </c>
      <c r="B1427" s="77" t="inlineStr">
        <is>
          <t>Abilities</t>
        </is>
      </c>
      <c r="C1427" s="77" t="inlineStr">
        <is>
          <t>Vaporeon abilities</t>
        </is>
      </c>
      <c r="D1427" s="77" t="inlineStr">
        <is>
          <t>Water Absorb / Water Absorb / Hydration</t>
        </is>
      </c>
      <c r="E1427" s="77" t="inlineStr">
        <is>
          <t>Hydration / Hydration / Hydration</t>
        </is>
      </c>
      <c r="F1427" s="77" t="inlineStr">
        <is>
          <t>Differs from upstream baseline</t>
        </is>
      </c>
      <c r="G1427" s="7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77" t="inlineStr">
        <is>
          <t>2026-09-30</t>
        </is>
      </c>
      <c r="B1429" s="77" t="inlineStr">
        <is>
          <t>Pokemon Stats</t>
        </is>
      </c>
      <c r="C1429" s="77" t="inlineStr">
        <is>
          <t>Venipede baseAttack</t>
        </is>
      </c>
      <c r="D1429" s="77" t="n">
        <v>45</v>
      </c>
      <c r="E1429" s="77" t="n">
        <v>48</v>
      </c>
      <c r="F1429" s="77" t="inlineStr">
        <is>
          <t>Differs from upstream baseline</t>
        </is>
      </c>
      <c r="G1429" s="7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77" t="inlineStr">
        <is>
          <t>2026-09-30</t>
        </is>
      </c>
      <c r="B1431" s="77" t="inlineStr">
        <is>
          <t>Pokemon Stats</t>
        </is>
      </c>
      <c r="C1431" s="77" t="inlineStr">
        <is>
          <t>Venipede baseSpDefense</t>
        </is>
      </c>
      <c r="D1431" s="77" t="n">
        <v>39</v>
      </c>
      <c r="E1431" s="77" t="n">
        <v>42</v>
      </c>
      <c r="F1431" s="77" t="inlineStr">
        <is>
          <t>Differs from upstream baseline</t>
        </is>
      </c>
      <c r="G1431" s="7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77" t="inlineStr">
        <is>
          <t>2026-09-30</t>
        </is>
      </c>
      <c r="B1433" s="77" t="inlineStr">
        <is>
          <t>Pokemon Stats</t>
        </is>
      </c>
      <c r="C1433" s="77" t="inlineStr">
        <is>
          <t>Venusaur baseAttack</t>
        </is>
      </c>
      <c r="D1433" s="77" t="n">
        <v>82</v>
      </c>
      <c r="E1433" s="77" t="n">
        <v>92</v>
      </c>
      <c r="F1433" s="77" t="inlineStr">
        <is>
          <t>Differs from upstream baseline</t>
        </is>
      </c>
      <c r="G1433" s="7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77" t="inlineStr">
        <is>
          <t>2026-09-30</t>
        </is>
      </c>
      <c r="B1435" s="77" t="inlineStr">
        <is>
          <t>Pokemon Stats</t>
        </is>
      </c>
      <c r="C1435" s="77" t="inlineStr">
        <is>
          <t>Venusaur baseAttack</t>
        </is>
      </c>
      <c r="D1435" s="77" t="n">
        <v>100</v>
      </c>
      <c r="E1435" s="77" t="n">
        <v>110</v>
      </c>
      <c r="F1435" s="77" t="inlineStr">
        <is>
          <t>Differs from upstream baseline</t>
        </is>
      </c>
      <c r="G1435" s="7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77" t="inlineStr">
        <is>
          <t>2026-09-30</t>
        </is>
      </c>
      <c r="B1437" s="77" t="inlineStr">
        <is>
          <t>Pokemon Stats</t>
        </is>
      </c>
      <c r="C1437" s="77" t="inlineStr">
        <is>
          <t>Vespiquen baseAttack</t>
        </is>
      </c>
      <c r="D1437" s="77" t="n">
        <v>80</v>
      </c>
      <c r="E1437" s="77" t="n">
        <v>102</v>
      </c>
      <c r="F1437" s="77" t="inlineStr">
        <is>
          <t>Differs from upstream baseline</t>
        </is>
      </c>
      <c r="G1437" s="7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77" t="inlineStr">
        <is>
          <t>2026-09-30</t>
        </is>
      </c>
      <c r="B1439" s="77" t="inlineStr">
        <is>
          <t>Pokemon Stats</t>
        </is>
      </c>
      <c r="C1439" s="77" t="inlineStr">
        <is>
          <t>Vespiquen baseSpeed</t>
        </is>
      </c>
      <c r="D1439" s="77" t="n">
        <v>40</v>
      </c>
      <c r="E1439" s="77" t="n">
        <v>70</v>
      </c>
      <c r="F1439" s="77" t="inlineStr">
        <is>
          <t>Differs from upstream baseline</t>
        </is>
      </c>
      <c r="G1439" s="7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77" t="inlineStr">
        <is>
          <t>2026-09-30</t>
        </is>
      </c>
      <c r="B1441" s="77" t="inlineStr">
        <is>
          <t>Pokemon Stats</t>
        </is>
      </c>
      <c r="C1441" s="77" t="inlineStr">
        <is>
          <t>Vibrava baseAttack</t>
        </is>
      </c>
      <c r="D1441" s="77" t="n">
        <v>70</v>
      </c>
      <c r="E1441" s="77" t="n">
        <v>80</v>
      </c>
      <c r="F1441" s="77" t="inlineStr">
        <is>
          <t>Differs from upstream baseline</t>
        </is>
      </c>
      <c r="G1441" s="7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77" t="inlineStr">
        <is>
          <t>2026-09-30</t>
        </is>
      </c>
      <c r="B1443" s="77" t="inlineStr">
        <is>
          <t>Pokemon Stats</t>
        </is>
      </c>
      <c r="C1443" s="77" t="inlineStr">
        <is>
          <t>Vibrava baseSpAttack</t>
        </is>
      </c>
      <c r="D1443" s="77" t="n">
        <v>50</v>
      </c>
      <c r="E1443" s="77" t="n">
        <v>100</v>
      </c>
      <c r="F1443" s="77" t="inlineStr">
        <is>
          <t>Differs from upstream baseline</t>
        </is>
      </c>
      <c r="G1443" s="7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77" t="inlineStr">
        <is>
          <t>2026-09-30</t>
        </is>
      </c>
      <c r="B1445" s="77" t="inlineStr">
        <is>
          <t>Pokemon Stats</t>
        </is>
      </c>
      <c r="C1445" s="77" t="inlineStr">
        <is>
          <t>Vibrava baseSpeed</t>
        </is>
      </c>
      <c r="D1445" s="77" t="n">
        <v>70</v>
      </c>
      <c r="E1445" s="77" t="n">
        <v>100</v>
      </c>
      <c r="F1445" s="77" t="inlineStr">
        <is>
          <t>Differs from upstream baseline</t>
        </is>
      </c>
      <c r="G1445" s="7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77" t="inlineStr">
        <is>
          <t>2026-09-30</t>
        </is>
      </c>
      <c r="B1447" s="77" t="inlineStr">
        <is>
          <t>Pokemon Stats</t>
        </is>
      </c>
      <c r="C1447" s="77" t="inlineStr">
        <is>
          <t>Victreebel baseSpAttack</t>
        </is>
      </c>
      <c r="D1447" s="77" t="n">
        <v>100</v>
      </c>
      <c r="E1447" s="77" t="n">
        <v>105</v>
      </c>
      <c r="F1447" s="77" t="inlineStr">
        <is>
          <t>Differs from upstream baseline</t>
        </is>
      </c>
      <c r="G1447" s="7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77" t="inlineStr">
        <is>
          <t>2026-09-30</t>
        </is>
      </c>
      <c r="B1449" s="77" t="inlineStr">
        <is>
          <t>Pokemon Stats</t>
        </is>
      </c>
      <c r="C1449" s="77" t="inlineStr">
        <is>
          <t>Vigoroth baseSpDefense</t>
        </is>
      </c>
      <c r="D1449" s="77" t="n">
        <v>55</v>
      </c>
      <c r="E1449" s="77" t="n">
        <v>65</v>
      </c>
      <c r="F1449" s="77" t="inlineStr">
        <is>
          <t>Differs from upstream baseline</t>
        </is>
      </c>
      <c r="G1449" s="7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77" t="inlineStr">
        <is>
          <t>2026-09-30</t>
        </is>
      </c>
      <c r="B1451" s="77" t="inlineStr">
        <is>
          <t>Pokemon Stats</t>
        </is>
      </c>
      <c r="C1451" s="77" t="inlineStr">
        <is>
          <t>Volbeat baseSpAttack</t>
        </is>
      </c>
      <c r="D1451" s="77" t="n">
        <v>47</v>
      </c>
      <c r="E1451" s="77" t="n">
        <v>77</v>
      </c>
      <c r="F1451" s="77" t="inlineStr">
        <is>
          <t>Differs from upstream baseline</t>
        </is>
      </c>
      <c r="G1451" s="7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77" t="inlineStr">
        <is>
          <t>2026-09-30</t>
        </is>
      </c>
      <c r="B1453" s="77" t="inlineStr">
        <is>
          <t>Abilities</t>
        </is>
      </c>
      <c r="C1453" s="77" t="inlineStr">
        <is>
          <t>Volbeat abilities</t>
        </is>
      </c>
      <c r="D1453" s="77" t="inlineStr">
        <is>
          <t>Illuminate / Swarm / Prankster</t>
        </is>
      </c>
      <c r="E1453" s="77" t="inlineStr">
        <is>
          <t>Tinted Lens / Tinted Lens / Prankster</t>
        </is>
      </c>
      <c r="F1453" s="77" t="inlineStr">
        <is>
          <t>Differs from upstream baseline</t>
        </is>
      </c>
      <c r="G1453" s="7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77" t="inlineStr">
        <is>
          <t>2026-09-30</t>
        </is>
      </c>
      <c r="B1455" s="77" t="inlineStr">
        <is>
          <t>Pokemon Stats</t>
        </is>
      </c>
      <c r="C1455" s="77" t="inlineStr">
        <is>
          <t>Volcarona baseSpAttack</t>
        </is>
      </c>
      <c r="D1455" s="77" t="n">
        <v>135</v>
      </c>
      <c r="E1455" s="77" t="n">
        <v>151</v>
      </c>
      <c r="F1455" s="77" t="inlineStr">
        <is>
          <t>Differs from upstream baseline</t>
        </is>
      </c>
      <c r="G1455" s="7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77" t="inlineStr">
        <is>
          <t>2026-09-30</t>
        </is>
      </c>
      <c r="B1457" s="77" t="inlineStr">
        <is>
          <t>Abilities</t>
        </is>
      </c>
      <c r="C1457" s="77" t="inlineStr">
        <is>
          <t>Voltorb abilities</t>
        </is>
      </c>
      <c r="D1457" s="77" t="inlineStr">
        <is>
          <t>Soundproof / Static / Aftermath</t>
        </is>
      </c>
      <c r="E1457" s="77" t="inlineStr">
        <is>
          <t>Aftermath / Aftermath / Aftermath</t>
        </is>
      </c>
      <c r="F1457" s="77" t="inlineStr">
        <is>
          <t>Differs from upstream baseline</t>
        </is>
      </c>
      <c r="G1457" s="7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77" t="inlineStr">
        <is>
          <t>2026-09-30</t>
        </is>
      </c>
      <c r="B1459" s="77" t="inlineStr">
        <is>
          <t>Pokemon Stats</t>
        </is>
      </c>
      <c r="C1459" s="77" t="inlineStr">
        <is>
          <t>Vulpix baseSpAttack</t>
        </is>
      </c>
      <c r="D1459" s="77" t="n">
        <v>50</v>
      </c>
      <c r="E1459" s="77" t="n">
        <v>65</v>
      </c>
      <c r="F1459" s="77" t="inlineStr">
        <is>
          <t>Differs from upstream baseline</t>
        </is>
      </c>
      <c r="G1459" s="7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77" t="inlineStr">
        <is>
          <t>2026-09-30</t>
        </is>
      </c>
      <c r="B1461" s="77" t="inlineStr">
        <is>
          <t>Abilities</t>
        </is>
      </c>
      <c r="C1461" s="77" t="inlineStr">
        <is>
          <t>Vulpix abilities</t>
        </is>
      </c>
      <c r="D1461" s="77" t="inlineStr">
        <is>
          <t>Snow Cloak / Snow Warning</t>
        </is>
      </c>
      <c r="E1461" s="77" t="inlineStr">
        <is>
          <t>Flame Body / Cursed Body</t>
        </is>
      </c>
      <c r="F1461" s="77" t="inlineStr">
        <is>
          <t>Differs from upstream baseline</t>
        </is>
      </c>
      <c r="G1461" s="7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77" t="inlineStr">
        <is>
          <t>2026-09-30</t>
        </is>
      </c>
      <c r="B1463" s="77" t="inlineStr">
        <is>
          <t>Pokemon Stats</t>
        </is>
      </c>
      <c r="C1463" s="77" t="inlineStr">
        <is>
          <t>Wailmer baseDefense</t>
        </is>
      </c>
      <c r="D1463" s="77" t="n">
        <v>35</v>
      </c>
      <c r="E1463" s="77" t="n">
        <v>45</v>
      </c>
      <c r="F1463" s="77" t="inlineStr">
        <is>
          <t>Differs from upstream baseline</t>
        </is>
      </c>
      <c r="G1463" s="7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77" t="inlineStr">
        <is>
          <t>2026-09-30</t>
        </is>
      </c>
      <c r="B1465" s="77" t="inlineStr">
        <is>
          <t>Abilities</t>
        </is>
      </c>
      <c r="C1465" s="77" t="inlineStr">
        <is>
          <t>Wailmer abilities</t>
        </is>
      </c>
      <c r="D1465" s="77" t="inlineStr">
        <is>
          <t>Water Veil / Oblivious / Pressure</t>
        </is>
      </c>
      <c r="E1465" s="77" t="inlineStr">
        <is>
          <t>Pressure / Pressure / Pressure</t>
        </is>
      </c>
      <c r="F1465" s="77" t="inlineStr">
        <is>
          <t>Differs from upstream baseline</t>
        </is>
      </c>
      <c r="G1465" s="7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77" t="inlineStr">
        <is>
          <t>2026-09-30</t>
        </is>
      </c>
      <c r="B1467" s="77" t="inlineStr">
        <is>
          <t>Pokemon Stats</t>
        </is>
      </c>
      <c r="C1467" s="77" t="inlineStr">
        <is>
          <t>Wailord baseAttack</t>
        </is>
      </c>
      <c r="D1467" s="77" t="n">
        <v>90</v>
      </c>
      <c r="E1467" s="77" t="n">
        <v>110</v>
      </c>
      <c r="F1467" s="77" t="inlineStr">
        <is>
          <t>Differs from upstream baseline</t>
        </is>
      </c>
      <c r="G1467" s="7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77" t="inlineStr">
        <is>
          <t>2026-09-30</t>
        </is>
      </c>
      <c r="B1469" s="77" t="inlineStr">
        <is>
          <t>Pokemon Stats</t>
        </is>
      </c>
      <c r="C1469" s="77" t="inlineStr">
        <is>
          <t>Wailord baseSpAttack</t>
        </is>
      </c>
      <c r="D1469" s="77" t="n">
        <v>90</v>
      </c>
      <c r="E1469" s="77" t="n">
        <v>110</v>
      </c>
      <c r="F1469" s="77" t="inlineStr">
        <is>
          <t>Differs from upstream baseline</t>
        </is>
      </c>
      <c r="G1469" s="7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77" t="inlineStr">
        <is>
          <t>2026-09-30</t>
        </is>
      </c>
      <c r="B1471" s="77" t="inlineStr">
        <is>
          <t>Pokemon Stats</t>
        </is>
      </c>
      <c r="C1471" s="77" t="inlineStr">
        <is>
          <t>Wailord baseSpeed</t>
        </is>
      </c>
      <c r="D1471" s="77" t="n">
        <v>60</v>
      </c>
      <c r="E1471" s="77" t="n">
        <v>5</v>
      </c>
      <c r="F1471" s="77" t="inlineStr">
        <is>
          <t>Differs from upstream baseline</t>
        </is>
      </c>
      <c r="G1471" s="7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77" t="inlineStr">
        <is>
          <t>2026-09-30</t>
        </is>
      </c>
      <c r="B1473" s="77" t="inlineStr">
        <is>
          <t>Pokemon Stats</t>
        </is>
      </c>
      <c r="C1473" s="77" t="inlineStr">
        <is>
          <t>Walrein baseAttack</t>
        </is>
      </c>
      <c r="D1473" s="77" t="n">
        <v>80</v>
      </c>
      <c r="E1473" s="77" t="n">
        <v>95</v>
      </c>
      <c r="F1473" s="77" t="inlineStr">
        <is>
          <t>Differs from upstream baseline</t>
        </is>
      </c>
      <c r="G1473" s="7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77" t="inlineStr">
        <is>
          <t>2026-09-30</t>
        </is>
      </c>
      <c r="B1475" s="77" t="inlineStr">
        <is>
          <t>Abilities</t>
        </is>
      </c>
      <c r="C1475" s="77" t="inlineStr">
        <is>
          <t>Wartortle abilities</t>
        </is>
      </c>
      <c r="D1475" s="77" t="inlineStr">
        <is>
          <t>Torrent / Rain Dish</t>
        </is>
      </c>
      <c r="E1475" s="77" t="inlineStr">
        <is>
          <t>Shell Armor / Shell Armor / Rain Dish</t>
        </is>
      </c>
      <c r="F1475" s="77" t="inlineStr">
        <is>
          <t>Differs from upstream baseline</t>
        </is>
      </c>
      <c r="G1475" s="7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77" t="inlineStr">
        <is>
          <t>2026-09-30</t>
        </is>
      </c>
      <c r="B1477" s="77" t="inlineStr">
        <is>
          <t>Pokemon Stats</t>
        </is>
      </c>
      <c r="C1477" s="77" t="inlineStr">
        <is>
          <t>Watchog baseAttack</t>
        </is>
      </c>
      <c r="D1477" s="77" t="n">
        <v>85</v>
      </c>
      <c r="E1477" s="77" t="n">
        <v>101</v>
      </c>
      <c r="F1477" s="77" t="inlineStr">
        <is>
          <t>Differs from upstream baseline</t>
        </is>
      </c>
      <c r="G1477" s="7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77" t="inlineStr">
        <is>
          <t>2026-09-30</t>
        </is>
      </c>
      <c r="B1479" s="77" t="inlineStr">
        <is>
          <t>Pokemon Stats</t>
        </is>
      </c>
      <c r="C1479" s="77" t="inlineStr">
        <is>
          <t>Watchog baseSpAttack</t>
        </is>
      </c>
      <c r="D1479" s="77" t="n">
        <v>60</v>
      </c>
      <c r="E1479" s="77" t="n">
        <v>66</v>
      </c>
      <c r="F1479" s="77" t="inlineStr">
        <is>
          <t>Differs from upstream baseline</t>
        </is>
      </c>
      <c r="G1479" s="7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77" t="inlineStr">
        <is>
          <t>2026-09-30</t>
        </is>
      </c>
      <c r="B1481" s="77" t="inlineStr">
        <is>
          <t>Pokemon Stats</t>
        </is>
      </c>
      <c r="C1481" s="77" t="inlineStr">
        <is>
          <t>Watchog baseSpeed</t>
        </is>
      </c>
      <c r="D1481" s="77" t="n">
        <v>77</v>
      </c>
      <c r="E1481" s="77" t="n">
        <v>87</v>
      </c>
      <c r="F1481" s="77" t="inlineStr">
        <is>
          <t>Differs from upstream baseline</t>
        </is>
      </c>
      <c r="G1481" s="7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77" t="inlineStr">
        <is>
          <t>2026-09-30</t>
        </is>
      </c>
      <c r="B1483" s="77" t="inlineStr">
        <is>
          <t>Abilities</t>
        </is>
      </c>
      <c r="C1483" s="77" t="inlineStr">
        <is>
          <t>Weavile abilities</t>
        </is>
      </c>
      <c r="D1483" s="77" t="inlineStr">
        <is>
          <t>Pressure / Pickpocket</t>
        </is>
      </c>
      <c r="E1483" s="77" t="inlineStr">
        <is>
          <t>Technician / Inner Focus / Pickpocket</t>
        </is>
      </c>
      <c r="F1483" s="77" t="inlineStr">
        <is>
          <t>Differs from upstream baseline</t>
        </is>
      </c>
      <c r="G1483" s="7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77" t="inlineStr">
        <is>
          <t>2026-09-30</t>
        </is>
      </c>
      <c r="B1485" s="77" t="inlineStr">
        <is>
          <t>Pokemon Stats</t>
        </is>
      </c>
      <c r="C1485" s="77" t="inlineStr">
        <is>
          <t>Weezing baseSpDefense</t>
        </is>
      </c>
      <c r="D1485" s="77" t="n">
        <v>70</v>
      </c>
      <c r="E1485" s="77" t="n">
        <v>85</v>
      </c>
      <c r="F1485" s="77" t="inlineStr">
        <is>
          <t>Differs from upstream baseline</t>
        </is>
      </c>
      <c r="G1485" s="7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77" t="inlineStr">
        <is>
          <t>2026-09-30</t>
        </is>
      </c>
      <c r="B1487" s="77" t="inlineStr">
        <is>
          <t>Abilities</t>
        </is>
      </c>
      <c r="C1487" s="77" t="inlineStr">
        <is>
          <t>Weezing abilities</t>
        </is>
      </c>
      <c r="D1487" s="77" t="inlineStr">
        <is>
          <t>Levitate / Neutralizing Gas / Misty Surge</t>
        </is>
      </c>
      <c r="E1487" s="77" t="inlineStr">
        <is>
          <t>Levitate / Misty Surge</t>
        </is>
      </c>
      <c r="F1487" s="77" t="inlineStr">
        <is>
          <t>Differs from upstream baseline</t>
        </is>
      </c>
      <c r="G1487" s="7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77" t="inlineStr">
        <is>
          <t>2026-09-30</t>
        </is>
      </c>
      <c r="B1489" s="77" t="inlineStr">
        <is>
          <t>Pokemon Stats</t>
        </is>
      </c>
      <c r="C1489" s="77" t="inlineStr">
        <is>
          <t>Whirlipede baseAttack</t>
        </is>
      </c>
      <c r="D1489" s="77" t="n">
        <v>55</v>
      </c>
      <c r="E1489" s="77" t="n">
        <v>60</v>
      </c>
      <c r="F1489" s="77" t="inlineStr">
        <is>
          <t>Differs from upstream baseline</t>
        </is>
      </c>
      <c r="G1489" s="7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77" t="inlineStr">
        <is>
          <t>2026-09-30</t>
        </is>
      </c>
      <c r="B1491" s="77" t="inlineStr">
        <is>
          <t>Pokemon Stats</t>
        </is>
      </c>
      <c r="C1491" s="77" t="inlineStr">
        <is>
          <t>Whirlipede baseSpeed</t>
        </is>
      </c>
      <c r="D1491" s="77" t="n">
        <v>47</v>
      </c>
      <c r="E1491" s="77" t="n">
        <v>50</v>
      </c>
      <c r="F1491" s="77" t="inlineStr">
        <is>
          <t>Differs from upstream baseline</t>
        </is>
      </c>
      <c r="G1491" s="7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77" t="inlineStr">
        <is>
          <t>2026-09-30</t>
        </is>
      </c>
      <c r="B1493" s="77" t="inlineStr">
        <is>
          <t>Abilities</t>
        </is>
      </c>
      <c r="C1493" s="77" t="inlineStr">
        <is>
          <t>Whismur abilities</t>
        </is>
      </c>
      <c r="D1493" s="77" t="inlineStr">
        <is>
          <t>Soundproof / Rattled</t>
        </is>
      </c>
      <c r="E1493" s="77" t="inlineStr">
        <is>
          <t>Scrappy / Soundproof / Rattled</t>
        </is>
      </c>
      <c r="F1493" s="77" t="inlineStr">
        <is>
          <t>Differs from upstream baseline</t>
        </is>
      </c>
      <c r="G1493" s="7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77" t="inlineStr">
        <is>
          <t>2026-09-30</t>
        </is>
      </c>
      <c r="B1495" s="77" t="inlineStr">
        <is>
          <t>Pokemon Stats</t>
        </is>
      </c>
      <c r="C1495" s="77" t="inlineStr">
        <is>
          <t>Wigglytuff baseDefense</t>
        </is>
      </c>
      <c r="D1495" s="77" t="n">
        <v>45</v>
      </c>
      <c r="E1495" s="77" t="n">
        <v>75</v>
      </c>
      <c r="F1495" s="77" t="inlineStr">
        <is>
          <t>Differs from upstream baseline</t>
        </is>
      </c>
      <c r="G1495" s="7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77" t="inlineStr">
        <is>
          <t>2026-09-30</t>
        </is>
      </c>
      <c r="B1497" s="77" t="inlineStr">
        <is>
          <t>Abilities</t>
        </is>
      </c>
      <c r="C1497" s="77" t="inlineStr">
        <is>
          <t>Wigglytuff abilities</t>
        </is>
      </c>
      <c r="D1497" s="77" t="inlineStr">
        <is>
          <t>Cute Charm / Competitive / Frisk</t>
        </is>
      </c>
      <c r="E1497" s="77" t="inlineStr">
        <is>
          <t>Aftermath / Frisk</t>
        </is>
      </c>
      <c r="F1497" s="77" t="inlineStr">
        <is>
          <t>Differs from upstream baseline</t>
        </is>
      </c>
      <c r="G1497" s="7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77" t="inlineStr">
        <is>
          <t>2026-09-30</t>
        </is>
      </c>
      <c r="B1499" s="77" t="inlineStr">
        <is>
          <t>Evolutions</t>
        </is>
      </c>
      <c r="C1499" s="77" t="inlineStr">
        <is>
          <t>Woobat evolution</t>
        </is>
      </c>
      <c r="D1499" s="77" t="inlineStr">
        <is>
          <t>Friendship -&gt; Swoobat</t>
        </is>
      </c>
      <c r="E1499" s="77" t="inlineStr">
        <is>
          <t>Lv 30 -&gt; Swoobat</t>
        </is>
      </c>
      <c r="F1499" s="77" t="inlineStr">
        <is>
          <t>Differs from upstream baseline</t>
        </is>
      </c>
      <c r="G1499" s="7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77" t="inlineStr">
        <is>
          <t>2026-09-30</t>
        </is>
      </c>
      <c r="B1501" s="77" t="inlineStr">
        <is>
          <t>Abilities</t>
        </is>
      </c>
      <c r="C1501" s="77" t="inlineStr">
        <is>
          <t>Wooper abilities</t>
        </is>
      </c>
      <c r="D1501" s="77" t="inlineStr">
        <is>
          <t>Poison Point / Water Absorb / Unaware</t>
        </is>
      </c>
      <c r="E1501" s="77" t="inlineStr">
        <is>
          <t>Water Absorb / Water Absorb / Unaware</t>
        </is>
      </c>
      <c r="F1501" s="77" t="inlineStr">
        <is>
          <t>Differs from upstream baseline</t>
        </is>
      </c>
      <c r="G1501" s="7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77" t="inlineStr">
        <is>
          <t>2026-09-30</t>
        </is>
      </c>
      <c r="B1503" s="77" t="inlineStr">
        <is>
          <t>Abilities</t>
        </is>
      </c>
      <c r="C1503" s="77" t="inlineStr">
        <is>
          <t>Wormadam abilities</t>
        </is>
      </c>
      <c r="D1503" s="77" t="inlineStr">
        <is>
          <t>Anticipation / Overcoat</t>
        </is>
      </c>
      <c r="E1503" s="77" t="inlineStr">
        <is>
          <t>Snow Cloak / Overcoat</t>
        </is>
      </c>
      <c r="F1503" s="77" t="inlineStr">
        <is>
          <t>Differs from upstream baseline</t>
        </is>
      </c>
      <c r="G1503" s="7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77" t="inlineStr">
        <is>
          <t>2026-09-30</t>
        </is>
      </c>
      <c r="B1505" s="77" t="inlineStr">
        <is>
          <t>Pokemon Stats</t>
        </is>
      </c>
      <c r="C1505" s="77" t="inlineStr">
        <is>
          <t>Xatu baseAttack</t>
        </is>
      </c>
      <c r="D1505" s="77" t="n">
        <v>75</v>
      </c>
      <c r="E1505" s="77" t="n">
        <v>95</v>
      </c>
      <c r="F1505" s="77" t="inlineStr">
        <is>
          <t>Differs from upstream baseline</t>
        </is>
      </c>
      <c r="G1505" s="7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77" t="inlineStr">
        <is>
          <t>2026-09-30</t>
        </is>
      </c>
      <c r="B1507" s="77" t="inlineStr">
        <is>
          <t>Pokemon Stats</t>
        </is>
      </c>
      <c r="C1507" s="77" t="inlineStr">
        <is>
          <t>Yamask baseHP</t>
        </is>
      </c>
      <c r="D1507" s="77" t="n">
        <v>38</v>
      </c>
      <c r="E1507" s="77" t="n">
        <v>39</v>
      </c>
      <c r="F1507" s="77" t="inlineStr">
        <is>
          <t>Differs from upstream baseline</t>
        </is>
      </c>
      <c r="G1507" s="7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77" t="inlineStr">
        <is>
          <t>2026-09-30</t>
        </is>
      </c>
      <c r="B1509" s="77" t="inlineStr">
        <is>
          <t>Abilities</t>
        </is>
      </c>
      <c r="C1509" s="77" t="inlineStr">
        <is>
          <t>Yanma abilities</t>
        </is>
      </c>
      <c r="D1509" s="77" t="inlineStr">
        <is>
          <t>Speed Boost / Compound Eyes / Frisk</t>
        </is>
      </c>
      <c r="E1509" s="77" t="inlineStr">
        <is>
          <t>Compound Eyes / Compound Eyes / Frisk</t>
        </is>
      </c>
      <c r="F1509" s="77" t="inlineStr">
        <is>
          <t>Differs from upstream baseline</t>
        </is>
      </c>
      <c r="G1509" s="7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77" t="inlineStr">
        <is>
          <t>2026-09-30</t>
        </is>
      </c>
      <c r="B1511" s="77" t="inlineStr">
        <is>
          <t>Pokemon Stats</t>
        </is>
      </c>
      <c r="C1511" s="77" t="inlineStr">
        <is>
          <t>Zapdos baseSpDefense</t>
        </is>
      </c>
      <c r="D1511" s="77" t="n">
        <v>90</v>
      </c>
      <c r="E1511" s="77" t="n">
        <v>110</v>
      </c>
      <c r="F1511" s="77" t="inlineStr">
        <is>
          <t>Differs from upstream baseline</t>
        </is>
      </c>
      <c r="G1511" s="7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77" t="inlineStr">
        <is>
          <t>2026-09-30</t>
        </is>
      </c>
      <c r="B1513" s="77" t="inlineStr">
        <is>
          <t>Pokemon Stats</t>
        </is>
      </c>
      <c r="C1513" s="77" t="inlineStr">
        <is>
          <t>Zebstrika baseAttack</t>
        </is>
      </c>
      <c r="D1513" s="77" t="n">
        <v>100</v>
      </c>
      <c r="E1513" s="77" t="n">
        <v>115</v>
      </c>
      <c r="F1513" s="77" t="inlineStr">
        <is>
          <t>Differs from upstream baseline</t>
        </is>
      </c>
      <c r="G1513" s="7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77" t="inlineStr">
        <is>
          <t>2026-09-30</t>
        </is>
      </c>
      <c r="B1515" s="77" t="inlineStr">
        <is>
          <t>Abilities</t>
        </is>
      </c>
      <c r="C1515" s="77" t="inlineStr">
        <is>
          <t>Zebstrika abilities</t>
        </is>
      </c>
      <c r="D1515" s="77" t="inlineStr">
        <is>
          <t>Lightning Rod / Motor Drive / Sap Sipper</t>
        </is>
      </c>
      <c r="E1515" s="77" t="inlineStr">
        <is>
          <t>Lightning Rod / Motor Drive / Reckless</t>
        </is>
      </c>
      <c r="F1515" s="77" t="inlineStr">
        <is>
          <t>Differs from upstream baseline</t>
        </is>
      </c>
      <c r="G1515" s="7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77" t="inlineStr">
        <is>
          <t>2026-09-30</t>
        </is>
      </c>
      <c r="B1517" s="77" t="inlineStr">
        <is>
          <t>Pokemon Stats</t>
        </is>
      </c>
      <c r="C1517" s="77" t="inlineStr">
        <is>
          <t>Zoroark baseHP</t>
        </is>
      </c>
      <c r="D1517" s="77" t="n">
        <v>60</v>
      </c>
      <c r="E1517" s="77" t="n">
        <v>70</v>
      </c>
      <c r="F1517" s="77" t="inlineStr">
        <is>
          <t>Differs from upstream baseline</t>
        </is>
      </c>
      <c r="G1517" s="7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77" t="inlineStr">
        <is>
          <t>2026-09-30</t>
        </is>
      </c>
      <c r="B1519" s="77" t="inlineStr">
        <is>
          <t>Abilities</t>
        </is>
      </c>
      <c r="C1519" s="77" t="inlineStr">
        <is>
          <t>Zoroark abilities</t>
        </is>
      </c>
      <c r="D1519" s="77" t="inlineStr">
        <is>
          <t>Illusion</t>
        </is>
      </c>
      <c r="E1519" s="77" t="inlineStr">
        <is>
          <t>Illusion / Infiltrator / Illusion</t>
        </is>
      </c>
      <c r="F1519" s="77" t="inlineStr">
        <is>
          <t>Differs from upstream baseline</t>
        </is>
      </c>
      <c r="G1519" s="7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77" t="inlineStr">
        <is>
          <t>2026-09-30</t>
        </is>
      </c>
      <c r="B1521" s="77" t="inlineStr">
        <is>
          <t>Pokemon Stats</t>
        </is>
      </c>
      <c r="C1521" s="77" t="inlineStr">
        <is>
          <t>Zygarde baseAttack</t>
        </is>
      </c>
      <c r="D1521" s="77" t="n">
        <v>100</v>
      </c>
      <c r="E1521" s="77" t="n">
        <v>117</v>
      </c>
      <c r="F1521" s="77" t="inlineStr">
        <is>
          <t>Differs from upstream baseline</t>
        </is>
      </c>
      <c r="G1521" s="7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77" t="inlineStr">
        <is>
          <t>2026-09-30</t>
        </is>
      </c>
      <c r="B1523" s="77" t="inlineStr">
        <is>
          <t>Pokemon Stats</t>
        </is>
      </c>
      <c r="C1523" s="77" t="inlineStr">
        <is>
          <t>Zygarde baseSpeed</t>
        </is>
      </c>
      <c r="D1523" s="77" t="n">
        <v>115</v>
      </c>
      <c r="E1523" s="77" t="n">
        <v>129</v>
      </c>
      <c r="F1523" s="77" t="inlineStr">
        <is>
          <t>Differs from upstream baseline</t>
        </is>
      </c>
      <c r="G1523" s="7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77" t="inlineStr">
        <is>
          <t>2026-09-30</t>
        </is>
      </c>
      <c r="B1525" s="77" t="inlineStr">
        <is>
          <t>Moves</t>
        </is>
      </c>
      <c r="C1525" s="77" t="inlineStr">
        <is>
          <t>Absorb type</t>
        </is>
      </c>
      <c r="D1525" s="77" t="inlineStr">
        <is>
          <t>TYPE_GRASS</t>
        </is>
      </c>
      <c r="E1525" s="77" t="inlineStr">
        <is>
          <t>TYPE_DARK</t>
        </is>
      </c>
      <c r="F1525" s="77" t="inlineStr">
        <is>
          <t>Differs from upstream baseline</t>
        </is>
      </c>
      <c r="G1525" s="7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77" t="inlineStr">
        <is>
          <t>2026-09-30</t>
        </is>
      </c>
      <c r="B1527" s="77" t="inlineStr">
        <is>
          <t>Moves</t>
        </is>
      </c>
      <c r="C1527" s="77" t="inlineStr">
        <is>
          <t>Acid Spray power</t>
        </is>
      </c>
      <c r="D1527" s="77" t="n">
        <v>40</v>
      </c>
      <c r="E1527" s="77" t="n">
        <v>50</v>
      </c>
      <c r="F1527" s="77" t="inlineStr">
        <is>
          <t>Differs from upstream baseline</t>
        </is>
      </c>
      <c r="G1527" s="7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77" t="inlineStr">
        <is>
          <t>2026-09-30</t>
        </is>
      </c>
      <c r="B1529" s="77" t="inlineStr">
        <is>
          <t>Moves</t>
        </is>
      </c>
      <c r="C1529" s="77" t="inlineStr">
        <is>
          <t>Aeroblast accuracy</t>
        </is>
      </c>
      <c r="D1529" s="77" t="n">
        <v>95</v>
      </c>
      <c r="E1529" s="77" t="n">
        <v>100</v>
      </c>
      <c r="F1529" s="77" t="inlineStr">
        <is>
          <t>Differs from upstream baseline</t>
        </is>
      </c>
      <c r="G1529" s="7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77" t="inlineStr">
        <is>
          <t>2026-09-30</t>
        </is>
      </c>
      <c r="B1531" s="77" t="inlineStr">
        <is>
          <t>Moves</t>
        </is>
      </c>
      <c r="C1531" s="77" t="inlineStr">
        <is>
          <t>Air Cutter accuracy</t>
        </is>
      </c>
      <c r="D1531" s="77" t="n">
        <v>95</v>
      </c>
      <c r="E1531" s="77" t="n">
        <v>100</v>
      </c>
      <c r="F1531" s="77" t="inlineStr">
        <is>
          <t>Differs from upstream baseline</t>
        </is>
      </c>
      <c r="G1531" s="7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77" t="inlineStr">
        <is>
          <t>2026-09-30</t>
        </is>
      </c>
      <c r="B1533" s="77" t="inlineStr">
        <is>
          <t>Moves</t>
        </is>
      </c>
      <c r="C1533" s="77" t="inlineStr">
        <is>
          <t>Air Slash pp</t>
        </is>
      </c>
      <c r="D1533" s="77" t="n">
        <v>15</v>
      </c>
      <c r="E1533" s="77" t="n">
        <v>20</v>
      </c>
      <c r="F1533" s="77" t="inlineStr">
        <is>
          <t>Differs from upstream baseline</t>
        </is>
      </c>
      <c r="G1533" s="7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77" t="inlineStr">
        <is>
          <t>2026-09-30</t>
        </is>
      </c>
      <c r="B1535" s="77" t="inlineStr">
        <is>
          <t>Moves</t>
        </is>
      </c>
      <c r="C1535" s="77" t="inlineStr">
        <is>
          <t>Ancient Power power</t>
        </is>
      </c>
      <c r="D1535" s="77" t="n">
        <v>60</v>
      </c>
      <c r="E1535" s="77" t="n">
        <v>80</v>
      </c>
      <c r="F1535" s="77" t="inlineStr">
        <is>
          <t>Differs from upstream baseline</t>
        </is>
      </c>
      <c r="G1535" s="7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77" t="inlineStr">
        <is>
          <t>2026-09-30</t>
        </is>
      </c>
      <c r="B1537" s="77" t="inlineStr">
        <is>
          <t>Moves</t>
        </is>
      </c>
      <c r="C1537" s="77" t="inlineStr">
        <is>
          <t>Aqua Cutter pp</t>
        </is>
      </c>
      <c r="D1537" s="77" t="n">
        <v>20</v>
      </c>
      <c r="E1537" s="77" t="n">
        <v>15</v>
      </c>
      <c r="F1537" s="77" t="inlineStr">
        <is>
          <t>Differs from upstream baseline</t>
        </is>
      </c>
      <c r="G1537" s="7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77" t="inlineStr">
        <is>
          <t>2026-09-30</t>
        </is>
      </c>
      <c r="B1539" s="77" t="inlineStr">
        <is>
          <t>Moves</t>
        </is>
      </c>
      <c r="C1539" s="77" t="inlineStr">
        <is>
          <t>Aqua Tail power</t>
        </is>
      </c>
      <c r="D1539" s="77" t="n">
        <v>90</v>
      </c>
      <c r="E1539" s="77" t="n">
        <v>120</v>
      </c>
      <c r="F1539" s="77" t="inlineStr">
        <is>
          <t>Differs from upstream baseline</t>
        </is>
      </c>
      <c r="G1539" s="7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77" t="inlineStr">
        <is>
          <t>2026-09-30</t>
        </is>
      </c>
      <c r="B1541" s="77" t="inlineStr">
        <is>
          <t>Moves</t>
        </is>
      </c>
      <c r="C1541" s="77" t="inlineStr">
        <is>
          <t>Arm Thrust power</t>
        </is>
      </c>
      <c r="D1541" s="77" t="n">
        <v>15</v>
      </c>
      <c r="E1541" s="77" t="n">
        <v>25</v>
      </c>
      <c r="F1541" s="77" t="inlineStr">
        <is>
          <t>Differs from upstream baseline</t>
        </is>
      </c>
      <c r="G1541" s="7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77" t="inlineStr">
        <is>
          <t>2026-09-30</t>
        </is>
      </c>
      <c r="B1543" s="77" t="inlineStr">
        <is>
          <t>Moves</t>
        </is>
      </c>
      <c r="C1543" s="77" t="inlineStr">
        <is>
          <t>Assist accuracy</t>
        </is>
      </c>
      <c r="D1543" s="77" t="n">
        <v>100</v>
      </c>
      <c r="E1543" s="77" t="n">
        <v>0</v>
      </c>
      <c r="F1543" s="77" t="inlineStr">
        <is>
          <t>Differs from upstream baseline</t>
        </is>
      </c>
      <c r="G1543" s="7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77" t="inlineStr">
        <is>
          <t>2026-09-30</t>
        </is>
      </c>
      <c r="B1545" s="77" t="inlineStr">
        <is>
          <t>Moves</t>
        </is>
      </c>
      <c r="C1545" s="77" t="inlineStr">
        <is>
          <t>Assurance power</t>
        </is>
      </c>
      <c r="D1545" s="77" t="n">
        <v>60</v>
      </c>
      <c r="E1545" s="77" t="n">
        <v>70</v>
      </c>
      <c r="F1545" s="77" t="inlineStr">
        <is>
          <t>Differs from upstream baseline</t>
        </is>
      </c>
      <c r="G1545" s="7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77" t="inlineStr">
        <is>
          <t>2026-09-30</t>
        </is>
      </c>
      <c r="B1547" s="77" t="inlineStr">
        <is>
          <t>Moves</t>
        </is>
      </c>
      <c r="C1547" s="77" t="inlineStr">
        <is>
          <t>Attack Order power</t>
        </is>
      </c>
      <c r="D1547" s="77" t="n">
        <v>90</v>
      </c>
      <c r="E1547" s="77" t="n">
        <v>120</v>
      </c>
      <c r="F1547" s="77" t="inlineStr">
        <is>
          <t>Differs from upstream baseline</t>
        </is>
      </c>
      <c r="G1547" s="7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77" t="inlineStr">
        <is>
          <t>2026-09-30</t>
        </is>
      </c>
      <c r="B1549" s="77" t="inlineStr">
        <is>
          <t>Moves</t>
        </is>
      </c>
      <c r="C1549" s="77" t="inlineStr">
        <is>
          <t>Aura Sphere pp</t>
        </is>
      </c>
      <c r="D1549" s="77" t="n">
        <v>20</v>
      </c>
      <c r="E1549" s="77" t="n">
        <v>10</v>
      </c>
      <c r="F1549" s="77" t="inlineStr">
        <is>
          <t>Differs from upstream baseline</t>
        </is>
      </c>
      <c r="G1549" s="7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77" t="inlineStr">
        <is>
          <t>2026-09-30</t>
        </is>
      </c>
      <c r="B1551" s="77" t="inlineStr">
        <is>
          <t>Moves</t>
        </is>
      </c>
      <c r="C1551" s="77" t="inlineStr">
        <is>
          <t>Aurora Beam accuracy</t>
        </is>
      </c>
      <c r="D1551" s="77" t="n">
        <v>100</v>
      </c>
      <c r="E1551" s="77" t="n">
        <v>0</v>
      </c>
      <c r="F1551" s="77" t="inlineStr">
        <is>
          <t>Differs from upstream baseline</t>
        </is>
      </c>
      <c r="G1551" s="7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77" t="inlineStr">
        <is>
          <t>2026-09-30</t>
        </is>
      </c>
      <c r="B1553" s="77" t="inlineStr">
        <is>
          <t>Moves</t>
        </is>
      </c>
      <c r="C1553" s="77" t="inlineStr">
        <is>
          <t>Avalanche power</t>
        </is>
      </c>
      <c r="D1553" s="77" t="n">
        <v>60</v>
      </c>
      <c r="E1553" s="77" t="n">
        <v>100</v>
      </c>
      <c r="F1553" s="77" t="inlineStr">
        <is>
          <t>Differs from upstream baseline</t>
        </is>
      </c>
      <c r="G1553" s="7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77" t="inlineStr">
        <is>
          <t>2026-09-30</t>
        </is>
      </c>
      <c r="B1555" s="77" t="inlineStr">
        <is>
          <t>Moves</t>
        </is>
      </c>
      <c r="C1555" s="77" t="inlineStr">
        <is>
          <t>Barrage power</t>
        </is>
      </c>
      <c r="D1555" s="77" t="n">
        <v>15</v>
      </c>
      <c r="E1555" s="77" t="n">
        <v>25</v>
      </c>
      <c r="F1555" s="77" t="inlineStr">
        <is>
          <t>Differs from upstream baseline</t>
        </is>
      </c>
      <c r="G1555" s="7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77" t="inlineStr">
        <is>
          <t>2026-09-30</t>
        </is>
      </c>
      <c r="B1557" s="77" t="inlineStr">
        <is>
          <t>Moves</t>
        </is>
      </c>
      <c r="C1557" s="77" t="inlineStr">
        <is>
          <t>Barrier pp</t>
        </is>
      </c>
      <c r="D1557" s="77" t="n">
        <v>20</v>
      </c>
      <c r="E1557" s="77" t="n">
        <v>5</v>
      </c>
      <c r="F1557" s="77" t="inlineStr">
        <is>
          <t>Differs from upstream baseline</t>
        </is>
      </c>
      <c r="G1557" s="7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77" t="inlineStr">
        <is>
          <t>2026-09-30</t>
        </is>
      </c>
      <c r="B1559" s="77" t="inlineStr">
        <is>
          <t>Moves</t>
        </is>
      </c>
      <c r="C1559" s="77" t="inlineStr">
        <is>
          <t>Belch accuracy</t>
        </is>
      </c>
      <c r="D1559" s="77" t="n">
        <v>90</v>
      </c>
      <c r="E1559" s="77" t="n">
        <v>100</v>
      </c>
      <c r="F1559" s="77" t="inlineStr">
        <is>
          <t>Differs from upstream baseline</t>
        </is>
      </c>
      <c r="G1559" s="7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77" t="inlineStr">
        <is>
          <t>2026-09-30</t>
        </is>
      </c>
      <c r="B1561" s="77" t="inlineStr">
        <is>
          <t>Moves</t>
        </is>
      </c>
      <c r="C1561" s="77" t="inlineStr">
        <is>
          <t>Bide type</t>
        </is>
      </c>
      <c r="D1561" s="77" t="inlineStr">
        <is>
          <t>TYPE_NORMAL</t>
        </is>
      </c>
      <c r="E1561" s="77" t="inlineStr">
        <is>
          <t>TYPE_DARK</t>
        </is>
      </c>
      <c r="F1561" s="77" t="inlineStr">
        <is>
          <t>Differs from upstream baseline</t>
        </is>
      </c>
      <c r="G1561" s="7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77" t="inlineStr">
        <is>
          <t>2026-09-30</t>
        </is>
      </c>
      <c r="B1563" s="77" t="inlineStr">
        <is>
          <t>Moves</t>
        </is>
      </c>
      <c r="C1563" s="77" t="inlineStr">
        <is>
          <t>Bind accuracy</t>
        </is>
      </c>
      <c r="D1563" s="77" t="n">
        <v>85</v>
      </c>
      <c r="E1563" s="77" t="n">
        <v>100</v>
      </c>
      <c r="F1563" s="77" t="inlineStr">
        <is>
          <t>Differs from upstream baseline</t>
        </is>
      </c>
      <c r="G1563" s="7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77" t="inlineStr">
        <is>
          <t>2026-09-30</t>
        </is>
      </c>
      <c r="B1565" s="77" t="inlineStr">
        <is>
          <t>Moves</t>
        </is>
      </c>
      <c r="C1565" s="77" t="inlineStr">
        <is>
          <t>Blaze Kick power</t>
        </is>
      </c>
      <c r="D1565" s="77" t="n">
        <v>85</v>
      </c>
      <c r="E1565" s="77" t="n">
        <v>100</v>
      </c>
      <c r="F1565" s="77" t="inlineStr">
        <is>
          <t>Differs from upstream baseline</t>
        </is>
      </c>
      <c r="G1565" s="7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77" t="inlineStr">
        <is>
          <t>2026-09-30</t>
        </is>
      </c>
      <c r="B1567" s="77" t="inlineStr">
        <is>
          <t>Moves</t>
        </is>
      </c>
      <c r="C1567" s="77" t="inlineStr">
        <is>
          <t>Blizzard power</t>
        </is>
      </c>
      <c r="D1567" s="77" t="n">
        <v>110</v>
      </c>
      <c r="E1567" s="77" t="n">
        <v>120</v>
      </c>
      <c r="F1567" s="77" t="inlineStr">
        <is>
          <t>Differs from upstream baseline</t>
        </is>
      </c>
      <c r="G1567" s="7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77" t="inlineStr">
        <is>
          <t>2026-09-30</t>
        </is>
      </c>
      <c r="B1569" s="77" t="inlineStr">
        <is>
          <t>Moves</t>
        </is>
      </c>
      <c r="C1569" s="77" t="inlineStr">
        <is>
          <t>Bonemerang power</t>
        </is>
      </c>
      <c r="D1569" s="77" t="n">
        <v>50</v>
      </c>
      <c r="E1569" s="77" t="n">
        <v>60</v>
      </c>
      <c r="F1569" s="77" t="inlineStr">
        <is>
          <t>Differs from upstream baseline</t>
        </is>
      </c>
      <c r="G1569" s="7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77" t="inlineStr">
        <is>
          <t>2026-09-30</t>
        </is>
      </c>
      <c r="B1571" s="77" t="inlineStr">
        <is>
          <t>Moves</t>
        </is>
      </c>
      <c r="C1571" s="77" t="inlineStr">
        <is>
          <t>Bonemerang type</t>
        </is>
      </c>
      <c r="D1571" s="77" t="inlineStr">
        <is>
          <t>TYPE_GROUND</t>
        </is>
      </c>
      <c r="E1571" s="77" t="inlineStr">
        <is>
          <t>TYPE_ROCK</t>
        </is>
      </c>
      <c r="F1571" s="77" t="inlineStr">
        <is>
          <t>Differs from upstream baseline</t>
        </is>
      </c>
      <c r="G1571" s="7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77" t="inlineStr">
        <is>
          <t>2026-09-30</t>
        </is>
      </c>
      <c r="B1573" s="77" t="inlineStr">
        <is>
          <t>Moves</t>
        </is>
      </c>
      <c r="C1573" s="77" t="inlineStr">
        <is>
          <t>Bone Club type</t>
        </is>
      </c>
      <c r="D1573" s="77" t="inlineStr">
        <is>
          <t>TYPE_GROUND</t>
        </is>
      </c>
      <c r="E1573" s="77" t="inlineStr">
        <is>
          <t>TYPE_ROCK</t>
        </is>
      </c>
      <c r="F1573" s="77" t="inlineStr">
        <is>
          <t>Differs from upstream baseline</t>
        </is>
      </c>
      <c r="G1573" s="7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77" t="inlineStr">
        <is>
          <t>2026-09-30</t>
        </is>
      </c>
      <c r="B1575" s="77" t="inlineStr">
        <is>
          <t>Moves</t>
        </is>
      </c>
      <c r="C1575" s="77" t="inlineStr">
        <is>
          <t>Bounce accuracy</t>
        </is>
      </c>
      <c r="D1575" s="77" t="n">
        <v>85</v>
      </c>
      <c r="E1575" s="77" t="n">
        <v>100</v>
      </c>
      <c r="F1575" s="77" t="inlineStr">
        <is>
          <t>Differs from upstream baseline</t>
        </is>
      </c>
      <c r="G1575" s="7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77" t="inlineStr">
        <is>
          <t>2026-09-30</t>
        </is>
      </c>
      <c r="B1577" s="77" t="inlineStr">
        <is>
          <t>Moves</t>
        </is>
      </c>
      <c r="C1577" s="77" t="inlineStr">
        <is>
          <t>Bulldoze pp</t>
        </is>
      </c>
      <c r="D1577" s="77" t="n">
        <v>20</v>
      </c>
      <c r="E1577" s="77" t="n">
        <v>30</v>
      </c>
      <c r="F1577" s="77" t="inlineStr">
        <is>
          <t>Differs from upstream baseline</t>
        </is>
      </c>
      <c r="G1577" s="7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77" t="inlineStr">
        <is>
          <t>2026-09-30</t>
        </is>
      </c>
      <c r="B1579" s="77" t="inlineStr">
        <is>
          <t>Moves</t>
        </is>
      </c>
      <c r="C1579" s="77" t="inlineStr">
        <is>
          <t>Calm Mind pp</t>
        </is>
      </c>
      <c r="D1579" s="77" t="n">
        <v>20</v>
      </c>
      <c r="E1579" s="77" t="n">
        <v>3</v>
      </c>
      <c r="F1579" s="77" t="inlineStr">
        <is>
          <t>Differs from upstream baseline</t>
        </is>
      </c>
      <c r="G1579" s="7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77" t="inlineStr">
        <is>
          <t>2026-09-30</t>
        </is>
      </c>
      <c r="B1581" s="77" t="inlineStr">
        <is>
          <t>Moves</t>
        </is>
      </c>
      <c r="C1581" s="77" t="inlineStr">
        <is>
          <t>Captivate pp</t>
        </is>
      </c>
      <c r="D1581" s="77" t="n">
        <v>20</v>
      </c>
      <c r="E1581" s="77" t="n">
        <v>3</v>
      </c>
      <c r="F1581" s="77" t="inlineStr">
        <is>
          <t>Differs from upstream baseline</t>
        </is>
      </c>
      <c r="G1581" s="7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77" t="inlineStr">
        <is>
          <t>2026-09-30</t>
        </is>
      </c>
      <c r="B1583" s="77" t="inlineStr">
        <is>
          <t>Moves</t>
        </is>
      </c>
      <c r="C1583" s="77" t="inlineStr">
        <is>
          <t>Charge pp</t>
        </is>
      </c>
      <c r="D1583" s="77" t="n">
        <v>20</v>
      </c>
      <c r="E1583" s="77" t="n">
        <v>1</v>
      </c>
      <c r="F1583" s="77" t="inlineStr">
        <is>
          <t>Differs from upstream baseline</t>
        </is>
      </c>
      <c r="G1583" s="7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77" t="inlineStr">
        <is>
          <t>2026-09-30</t>
        </is>
      </c>
      <c r="B1585" s="77" t="inlineStr">
        <is>
          <t>Moves</t>
        </is>
      </c>
      <c r="C1585" s="77" t="inlineStr">
        <is>
          <t>Charm pp</t>
        </is>
      </c>
      <c r="D1585" s="77" t="n">
        <v>20</v>
      </c>
      <c r="E1585" s="77" t="n">
        <v>3</v>
      </c>
      <c r="F1585" s="77" t="inlineStr">
        <is>
          <t>Differs from upstream baseline</t>
        </is>
      </c>
      <c r="G1585" s="7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77" t="inlineStr">
        <is>
          <t>2026-09-30</t>
        </is>
      </c>
      <c r="B1587" s="77" t="inlineStr">
        <is>
          <t>Moves</t>
        </is>
      </c>
      <c r="C1587" s="77" t="inlineStr">
        <is>
          <t>Chip Away power</t>
        </is>
      </c>
      <c r="D1587" s="77" t="n">
        <v>70</v>
      </c>
      <c r="E1587" s="77" t="n">
        <v>80</v>
      </c>
      <c r="F1587" s="77" t="inlineStr">
        <is>
          <t>Differs from upstream baseline</t>
        </is>
      </c>
      <c r="G1587" s="7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77" t="inlineStr">
        <is>
          <t>2026-09-30</t>
        </is>
      </c>
      <c r="B1589" s="77" t="inlineStr">
        <is>
          <t>Moves</t>
        </is>
      </c>
      <c r="C1589" s="77" t="inlineStr">
        <is>
          <t>Circle Throw accuracy</t>
        </is>
      </c>
      <c r="D1589" s="77" t="n">
        <v>90</v>
      </c>
      <c r="E1589" s="77" t="n">
        <v>100</v>
      </c>
      <c r="F1589" s="77" t="inlineStr">
        <is>
          <t>Differs from upstream baseline</t>
        </is>
      </c>
      <c r="G1589" s="7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77" t="inlineStr">
        <is>
          <t>2026-09-30</t>
        </is>
      </c>
      <c r="B1591" s="77" t="inlineStr">
        <is>
          <t>Moves</t>
        </is>
      </c>
      <c r="C1591" s="77" t="inlineStr">
        <is>
          <t>Clamp accuracy</t>
        </is>
      </c>
      <c r="D1591" s="77" t="n">
        <v>85</v>
      </c>
      <c r="E1591" s="77" t="n">
        <v>75</v>
      </c>
      <c r="F1591" s="77" t="inlineStr">
        <is>
          <t>Differs from upstream baseline</t>
        </is>
      </c>
      <c r="G1591" s="7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77" t="inlineStr">
        <is>
          <t>2026-09-30</t>
        </is>
      </c>
      <c r="B1593" s="77" t="inlineStr">
        <is>
          <t>Moves</t>
        </is>
      </c>
      <c r="C1593" s="77" t="inlineStr">
        <is>
          <t>Clear Smog power</t>
        </is>
      </c>
      <c r="D1593" s="77" t="n">
        <v>50</v>
      </c>
      <c r="E1593" s="77" t="n">
        <v>60</v>
      </c>
      <c r="F1593" s="77" t="inlineStr">
        <is>
          <t>Differs from upstream baseline</t>
        </is>
      </c>
      <c r="G1593" s="7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77" t="inlineStr">
        <is>
          <t>2026-09-30</t>
        </is>
      </c>
      <c r="B1595" s="77" t="inlineStr">
        <is>
          <t>Moves</t>
        </is>
      </c>
      <c r="C1595" s="77" t="inlineStr">
        <is>
          <t>Comet Punch power</t>
        </is>
      </c>
      <c r="D1595" s="77" t="n">
        <v>18</v>
      </c>
      <c r="E1595" s="77" t="n">
        <v>40</v>
      </c>
      <c r="F1595" s="77" t="inlineStr">
        <is>
          <t>Differs from upstream baseline</t>
        </is>
      </c>
      <c r="G1595" s="7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77" t="inlineStr">
        <is>
          <t>2026-09-30</t>
        </is>
      </c>
      <c r="B1597" s="77" t="inlineStr">
        <is>
          <t>Moves</t>
        </is>
      </c>
      <c r="C1597" s="77" t="inlineStr">
        <is>
          <t>Constrict power</t>
        </is>
      </c>
      <c r="D1597" s="77" t="n">
        <v>10</v>
      </c>
      <c r="E1597" s="77" t="n">
        <v>100</v>
      </c>
      <c r="F1597" s="77" t="inlineStr">
        <is>
          <t>Differs from upstream baseline</t>
        </is>
      </c>
      <c r="G1597" s="7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77" t="inlineStr">
        <is>
          <t>2026-09-30</t>
        </is>
      </c>
      <c r="B1599" s="77" t="inlineStr">
        <is>
          <t>Moves</t>
        </is>
      </c>
      <c r="C1599" s="77" t="inlineStr">
        <is>
          <t>Constrict type</t>
        </is>
      </c>
      <c r="D1599" s="77" t="inlineStr">
        <is>
          <t>TYPE_NORMAL</t>
        </is>
      </c>
      <c r="E1599" s="77" t="inlineStr">
        <is>
          <t>TYPE_ICE</t>
        </is>
      </c>
      <c r="F1599" s="77" t="inlineStr">
        <is>
          <t>Differs from upstream baseline</t>
        </is>
      </c>
      <c r="G1599" s="7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77" t="inlineStr">
        <is>
          <t>2026-09-30</t>
        </is>
      </c>
      <c r="B1601" s="77" t="inlineStr">
        <is>
          <t>Moves</t>
        </is>
      </c>
      <c r="C1601" s="77" t="inlineStr">
        <is>
          <t>Cotton Guard pp</t>
        </is>
      </c>
      <c r="D1601" s="77" t="n">
        <v>10</v>
      </c>
      <c r="E1601" s="77" t="n">
        <v>3</v>
      </c>
      <c r="F1601" s="77" t="inlineStr">
        <is>
          <t>Differs from upstream baseline</t>
        </is>
      </c>
      <c r="G1601" s="7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77" t="inlineStr">
        <is>
          <t>2026-09-30</t>
        </is>
      </c>
      <c r="B1603" s="77" t="inlineStr">
        <is>
          <t>Moves</t>
        </is>
      </c>
      <c r="C1603" s="77" t="inlineStr">
        <is>
          <t>Crabhammer power</t>
        </is>
      </c>
      <c r="D1603" s="77" t="n">
        <v>100</v>
      </c>
      <c r="E1603" s="77" t="n">
        <v>120</v>
      </c>
      <c r="F1603" s="77" t="inlineStr">
        <is>
          <t>Differs from upstream baseline</t>
        </is>
      </c>
      <c r="G1603" s="7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77" t="inlineStr">
        <is>
          <t>2026-09-30</t>
        </is>
      </c>
      <c r="B1605" s="77" t="inlineStr">
        <is>
          <t>Moves</t>
        </is>
      </c>
      <c r="C1605" s="77" t="inlineStr">
        <is>
          <t>Cross Chop accuracy</t>
        </is>
      </c>
      <c r="D1605" s="77" t="n">
        <v>80</v>
      </c>
      <c r="E1605" s="77" t="n">
        <v>85</v>
      </c>
      <c r="F1605" s="77" t="inlineStr">
        <is>
          <t>Differs from upstream baseline</t>
        </is>
      </c>
      <c r="G1605" s="7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77" t="inlineStr">
        <is>
          <t>2026-09-30</t>
        </is>
      </c>
      <c r="B1607" s="77" t="inlineStr">
        <is>
          <t>Moves</t>
        </is>
      </c>
      <c r="C1607" s="77" t="inlineStr">
        <is>
          <t>Crunch power</t>
        </is>
      </c>
      <c r="D1607" s="77" t="n">
        <v>80</v>
      </c>
      <c r="E1607" s="77" t="n">
        <v>95</v>
      </c>
      <c r="F1607" s="77" t="inlineStr">
        <is>
          <t>Differs from upstream baseline</t>
        </is>
      </c>
      <c r="G1607" s="7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77" t="inlineStr">
        <is>
          <t>2026-09-30</t>
        </is>
      </c>
      <c r="B1609" s="77" t="inlineStr">
        <is>
          <t>Moves</t>
        </is>
      </c>
      <c r="C1609" s="77" t="inlineStr">
        <is>
          <t>Crush Grip power</t>
        </is>
      </c>
      <c r="D1609" s="77" t="n">
        <v>120</v>
      </c>
      <c r="E1609" s="77" t="n">
        <v>150</v>
      </c>
      <c r="F1609" s="77" t="inlineStr">
        <is>
          <t>Differs from upstream baseline</t>
        </is>
      </c>
      <c r="G1609" s="7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77" t="inlineStr">
        <is>
          <t>2026-09-30</t>
        </is>
      </c>
      <c r="B1611" s="77" t="inlineStr">
        <is>
          <t>Moves</t>
        </is>
      </c>
      <c r="C1611" s="77" t="inlineStr">
        <is>
          <t>Cut accuracy</t>
        </is>
      </c>
      <c r="D1611" s="77" t="n">
        <v>95</v>
      </c>
      <c r="E1611" s="77" t="n">
        <v>100</v>
      </c>
      <c r="F1611" s="77" t="inlineStr">
        <is>
          <t>Differs from upstream baseline</t>
        </is>
      </c>
      <c r="G1611" s="7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77" t="inlineStr">
        <is>
          <t>2026-09-30</t>
        </is>
      </c>
      <c r="B1613" s="77" t="inlineStr">
        <is>
          <t>Moves</t>
        </is>
      </c>
      <c r="C1613" s="77" t="inlineStr">
        <is>
          <t>Dark Void pp</t>
        </is>
      </c>
      <c r="D1613" s="77" t="n">
        <v>10</v>
      </c>
      <c r="E1613" s="77" t="n">
        <v>5</v>
      </c>
      <c r="F1613" s="77" t="inlineStr">
        <is>
          <t>Differs from upstream baseline</t>
        </is>
      </c>
      <c r="G1613" s="7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77" t="inlineStr">
        <is>
          <t>2026-09-30</t>
        </is>
      </c>
      <c r="B1615" s="77" t="inlineStr">
        <is>
          <t>Moves</t>
        </is>
      </c>
      <c r="C1615" s="77" t="inlineStr">
        <is>
          <t>Defog pp</t>
        </is>
      </c>
      <c r="D1615" s="77" t="n">
        <v>15</v>
      </c>
      <c r="E1615" s="77" t="n">
        <v>1</v>
      </c>
      <c r="F1615" s="77" t="inlineStr">
        <is>
          <t>Differs from upstream baseline</t>
        </is>
      </c>
      <c r="G1615" s="7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77" t="inlineStr">
        <is>
          <t>2026-09-30</t>
        </is>
      </c>
      <c r="B1617" s="77" t="inlineStr">
        <is>
          <t>Moves</t>
        </is>
      </c>
      <c r="C1617" s="77" t="inlineStr">
        <is>
          <t>Diamond Storm power</t>
        </is>
      </c>
      <c r="D1617" s="77" t="n">
        <v>100</v>
      </c>
      <c r="E1617" s="77" t="n">
        <v>110</v>
      </c>
      <c r="F1617" s="77" t="inlineStr">
        <is>
          <t>Differs from upstream baseline</t>
        </is>
      </c>
      <c r="G1617" s="7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77" t="inlineStr">
        <is>
          <t>2026-09-30</t>
        </is>
      </c>
      <c r="B1619" s="77" t="inlineStr">
        <is>
          <t>Moves</t>
        </is>
      </c>
      <c r="C1619" s="77" t="inlineStr">
        <is>
          <t>Disarming Voice power</t>
        </is>
      </c>
      <c r="D1619" s="77" t="n">
        <v>40</v>
      </c>
      <c r="E1619" s="77" t="n">
        <v>50</v>
      </c>
      <c r="F1619" s="77" t="inlineStr">
        <is>
          <t>Differs from upstream baseline</t>
        </is>
      </c>
      <c r="G1619" s="7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77" t="inlineStr">
        <is>
          <t>2026-09-30</t>
        </is>
      </c>
      <c r="B1621" s="77" t="inlineStr">
        <is>
          <t>Moves</t>
        </is>
      </c>
      <c r="C1621" s="77" t="inlineStr">
        <is>
          <t>Doom Desire power</t>
        </is>
      </c>
      <c r="D1621" s="77" t="n">
        <v>140</v>
      </c>
      <c r="E1621" s="77" t="n">
        <v>250</v>
      </c>
      <c r="F1621" s="77" t="inlineStr">
        <is>
          <t>Differs from upstream baseline</t>
        </is>
      </c>
      <c r="G1621" s="7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77" t="inlineStr">
        <is>
          <t>2026-09-30</t>
        </is>
      </c>
      <c r="B1623" s="77" t="inlineStr">
        <is>
          <t>Moves</t>
        </is>
      </c>
      <c r="C1623" s="77" t="inlineStr">
        <is>
          <t>Double-Edge pp</t>
        </is>
      </c>
      <c r="D1623" s="77" t="n">
        <v>15</v>
      </c>
      <c r="E1623" s="77" t="n">
        <v>8</v>
      </c>
      <c r="F1623" s="77" t="inlineStr">
        <is>
          <t>Differs from upstream baseline</t>
        </is>
      </c>
      <c r="G1623" s="7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77" t="inlineStr">
        <is>
          <t>2026-09-30</t>
        </is>
      </c>
      <c r="B1625" s="77" t="inlineStr">
        <is>
          <t>Moves</t>
        </is>
      </c>
      <c r="C1625" s="77" t="inlineStr">
        <is>
          <t>Double Hit accuracy</t>
        </is>
      </c>
      <c r="D1625" s="77" t="n">
        <v>90</v>
      </c>
      <c r="E1625" s="77" t="n">
        <v>100</v>
      </c>
      <c r="F1625" s="77" t="inlineStr">
        <is>
          <t>Differs from upstream baseline</t>
        </is>
      </c>
      <c r="G1625" s="7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77" t="inlineStr">
        <is>
          <t>2026-09-30</t>
        </is>
      </c>
      <c r="B1627" s="77" t="inlineStr">
        <is>
          <t>Moves</t>
        </is>
      </c>
      <c r="C1627" s="77" t="inlineStr">
        <is>
          <t>Double Slap accuracy</t>
        </is>
      </c>
      <c r="D1627" s="77" t="n">
        <v>85</v>
      </c>
      <c r="E1627" s="77" t="n">
        <v>90</v>
      </c>
      <c r="F1627" s="77" t="inlineStr">
        <is>
          <t>Differs from upstream baseline</t>
        </is>
      </c>
      <c r="G1627" s="7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77" t="inlineStr">
        <is>
          <t>2026-09-30</t>
        </is>
      </c>
      <c r="B1629" s="77" t="inlineStr">
        <is>
          <t>Moves</t>
        </is>
      </c>
      <c r="C1629" s="77" t="inlineStr">
        <is>
          <t>Draco Meteor power</t>
        </is>
      </c>
      <c r="D1629" s="77" t="n">
        <v>130</v>
      </c>
      <c r="E1629" s="77" t="n">
        <v>140</v>
      </c>
      <c r="F1629" s="77" t="inlineStr">
        <is>
          <t>Differs from upstream baseline</t>
        </is>
      </c>
      <c r="G1629" s="7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77" t="inlineStr">
        <is>
          <t>2026-09-30</t>
        </is>
      </c>
      <c r="B1631" s="77" t="inlineStr">
        <is>
          <t>Moves</t>
        </is>
      </c>
      <c r="C1631" s="77" t="inlineStr">
        <is>
          <t>Dragon Breath power</t>
        </is>
      </c>
      <c r="D1631" s="77" t="n">
        <v>60</v>
      </c>
      <c r="E1631" s="77" t="n">
        <v>70</v>
      </c>
      <c r="F1631" s="77" t="inlineStr">
        <is>
          <t>Differs from upstream baseline</t>
        </is>
      </c>
      <c r="G1631" s="7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77" t="inlineStr">
        <is>
          <t>2026-09-30</t>
        </is>
      </c>
      <c r="B1633" s="77" t="inlineStr">
        <is>
          <t>Moves</t>
        </is>
      </c>
      <c r="C1633" s="77" t="inlineStr">
        <is>
          <t>Dragon Dance pp</t>
        </is>
      </c>
      <c r="D1633" s="77" t="n">
        <v>20</v>
      </c>
      <c r="E1633" s="77" t="n">
        <v>1</v>
      </c>
      <c r="F1633" s="77" t="inlineStr">
        <is>
          <t>Differs from upstream baseline</t>
        </is>
      </c>
      <c r="G1633" s="7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77" t="inlineStr">
        <is>
          <t>2026-09-30</t>
        </is>
      </c>
      <c r="B1635" s="77" t="inlineStr">
        <is>
          <t>Moves</t>
        </is>
      </c>
      <c r="C1635" s="77" t="inlineStr">
        <is>
          <t>Dragon Pulse accuracy</t>
        </is>
      </c>
      <c r="D1635" s="77" t="n">
        <v>100</v>
      </c>
      <c r="E1635" s="77" t="n">
        <v>0</v>
      </c>
      <c r="F1635" s="77" t="inlineStr">
        <is>
          <t>Differs from upstream baseline</t>
        </is>
      </c>
      <c r="G1635" s="7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77" t="inlineStr">
        <is>
          <t>2026-09-30</t>
        </is>
      </c>
      <c r="B1637" s="77" t="inlineStr">
        <is>
          <t>Moves</t>
        </is>
      </c>
      <c r="C1637" s="77" t="inlineStr">
        <is>
          <t>Dragon Tail power</t>
        </is>
      </c>
      <c r="D1637" s="77" t="n">
        <v>60</v>
      </c>
      <c r="E1637" s="77" t="n">
        <v>70</v>
      </c>
      <c r="F1637" s="77" t="inlineStr">
        <is>
          <t>Differs from upstream baseline</t>
        </is>
      </c>
      <c r="G1637" s="7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77" t="inlineStr">
        <is>
          <t>2026-09-30</t>
        </is>
      </c>
      <c r="B1639" s="77" t="inlineStr">
        <is>
          <t>Moves</t>
        </is>
      </c>
      <c r="C1639" s="77" t="inlineStr">
        <is>
          <t>Draining Kiss power</t>
        </is>
      </c>
      <c r="D1639" s="77" t="n">
        <v>50</v>
      </c>
      <c r="E1639" s="77" t="n">
        <v>60</v>
      </c>
      <c r="F1639" s="77" t="inlineStr">
        <is>
          <t>Differs from upstream baseline</t>
        </is>
      </c>
      <c r="G1639" s="7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77" t="inlineStr">
        <is>
          <t>2026-09-30</t>
        </is>
      </c>
      <c r="B1641" s="77" t="inlineStr">
        <is>
          <t>Moves</t>
        </is>
      </c>
      <c r="C1641" s="77" t="inlineStr">
        <is>
          <t>Drill Run accuracy</t>
        </is>
      </c>
      <c r="D1641" s="77" t="n">
        <v>95</v>
      </c>
      <c r="E1641" s="77" t="n">
        <v>100</v>
      </c>
      <c r="F1641" s="77" t="inlineStr">
        <is>
          <t>Differs from upstream baseline</t>
        </is>
      </c>
      <c r="G1641" s="7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77" t="inlineStr">
        <is>
          <t>2026-09-30</t>
        </is>
      </c>
      <c r="B1643" s="77" t="inlineStr">
        <is>
          <t>Moves</t>
        </is>
      </c>
      <c r="C1643" s="77" t="inlineStr">
        <is>
          <t>Dual Chop accuracy</t>
        </is>
      </c>
      <c r="D1643" s="77" t="n">
        <v>90</v>
      </c>
      <c r="E1643" s="77" t="n">
        <v>100</v>
      </c>
      <c r="F1643" s="77" t="inlineStr">
        <is>
          <t>Differs from upstream baseline</t>
        </is>
      </c>
      <c r="G1643" s="7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77" t="inlineStr">
        <is>
          <t>2026-09-30</t>
        </is>
      </c>
      <c r="B1645" s="77" t="inlineStr">
        <is>
          <t>Moves</t>
        </is>
      </c>
      <c r="C1645" s="77" t="inlineStr">
        <is>
          <t>Echoed Voice power</t>
        </is>
      </c>
      <c r="D1645" s="77" t="n">
        <v>40</v>
      </c>
      <c r="E1645" s="77" t="n">
        <v>50</v>
      </c>
      <c r="F1645" s="77" t="inlineStr">
        <is>
          <t>Differs from upstream baseline</t>
        </is>
      </c>
      <c r="G1645" s="7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77" t="inlineStr">
        <is>
          <t>2026-09-30</t>
        </is>
      </c>
      <c r="B1647" s="77" t="inlineStr">
        <is>
          <t>Moves</t>
        </is>
      </c>
      <c r="C1647" s="77" t="inlineStr">
        <is>
          <t>Egg Bomb type</t>
        </is>
      </c>
      <c r="D1647" s="77" t="inlineStr">
        <is>
          <t>TYPE_NORMAL</t>
        </is>
      </c>
      <c r="E1647" s="77" t="inlineStr">
        <is>
          <t>TYPE_GRASS</t>
        </is>
      </c>
      <c r="F1647" s="77" t="inlineStr">
        <is>
          <t>Differs from upstream baseline</t>
        </is>
      </c>
      <c r="G1647" s="7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77" t="inlineStr">
        <is>
          <t>2026-09-30</t>
        </is>
      </c>
      <c r="B1649" s="77" t="inlineStr">
        <is>
          <t>Moves</t>
        </is>
      </c>
      <c r="C1649" s="77" t="inlineStr">
        <is>
          <t>Electroweb accuracy</t>
        </is>
      </c>
      <c r="D1649" s="77" t="n">
        <v>95</v>
      </c>
      <c r="E1649" s="77" t="n">
        <v>100</v>
      </c>
      <c r="F1649" s="77" t="inlineStr">
        <is>
          <t>Differs from upstream baseline</t>
        </is>
      </c>
      <c r="G1649" s="7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77" t="inlineStr">
        <is>
          <t>2026-09-30</t>
        </is>
      </c>
      <c r="B1651" s="77" t="inlineStr">
        <is>
          <t>Moves</t>
        </is>
      </c>
      <c r="C1651" s="77" t="inlineStr">
        <is>
          <t>Endeavor type</t>
        </is>
      </c>
      <c r="D1651" s="77" t="inlineStr">
        <is>
          <t>TYPE_NORMAL</t>
        </is>
      </c>
      <c r="E1651" s="77" t="inlineStr">
        <is>
          <t>TYPE_MYSTERY</t>
        </is>
      </c>
      <c r="F1651" s="77" t="inlineStr">
        <is>
          <t>Differs from upstream baseline</t>
        </is>
      </c>
      <c r="G1651" s="7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77" t="inlineStr">
        <is>
          <t>2026-09-30</t>
        </is>
      </c>
      <c r="B1653" s="77" t="inlineStr">
        <is>
          <t>Moves</t>
        </is>
      </c>
      <c r="C1653" s="77" t="inlineStr">
        <is>
          <t>Extrasensory power</t>
        </is>
      </c>
      <c r="D1653" s="77" t="n">
        <v>80</v>
      </c>
      <c r="E1653" s="77" t="n">
        <v>90</v>
      </c>
      <c r="F1653" s="77" t="inlineStr">
        <is>
          <t>Differs from upstream baseline</t>
        </is>
      </c>
      <c r="G1653" s="7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77" t="inlineStr">
        <is>
          <t>2026-09-30</t>
        </is>
      </c>
      <c r="B1655" s="77" t="inlineStr">
        <is>
          <t>Moves</t>
        </is>
      </c>
      <c r="C1655" s="77" t="inlineStr">
        <is>
          <t>Extreme Speed power</t>
        </is>
      </c>
      <c r="D1655" s="77" t="n">
        <v>80</v>
      </c>
      <c r="E1655" s="77" t="n">
        <v>100</v>
      </c>
      <c r="F1655" s="77" t="inlineStr">
        <is>
          <t>Differs from upstream baseline</t>
        </is>
      </c>
      <c r="G1655" s="7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77" t="inlineStr">
        <is>
          <t>2026-09-30</t>
        </is>
      </c>
      <c r="B1657" s="77" t="inlineStr">
        <is>
          <t>Moves</t>
        </is>
      </c>
      <c r="C1657" s="77" t="inlineStr">
        <is>
          <t>Facade power</t>
        </is>
      </c>
      <c r="D1657" s="77" t="n">
        <v>70</v>
      </c>
      <c r="E1657" s="77" t="n">
        <v>80</v>
      </c>
      <c r="F1657" s="77" t="inlineStr">
        <is>
          <t>Differs from upstream baseline</t>
        </is>
      </c>
      <c r="G1657" s="7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77" t="inlineStr">
        <is>
          <t>2026-09-30</t>
        </is>
      </c>
      <c r="B1659" s="77" t="inlineStr">
        <is>
          <t>Moves</t>
        </is>
      </c>
      <c r="C1659" s="77" t="inlineStr">
        <is>
          <t>Fake Out pp</t>
        </is>
      </c>
      <c r="D1659" s="77" t="n">
        <v>10</v>
      </c>
      <c r="E1659" s="77" t="n">
        <v>5</v>
      </c>
      <c r="F1659" s="77" t="inlineStr">
        <is>
          <t>Differs from upstream baseline</t>
        </is>
      </c>
      <c r="G1659" s="7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77" t="inlineStr">
        <is>
          <t>2026-09-30</t>
        </is>
      </c>
      <c r="B1661" s="77" t="inlineStr">
        <is>
          <t>Moves</t>
        </is>
      </c>
      <c r="C1661" s="77" t="inlineStr">
        <is>
          <t>Feather Dance pp</t>
        </is>
      </c>
      <c r="D1661" s="77" t="n">
        <v>15</v>
      </c>
      <c r="E1661" s="77" t="n">
        <v>3</v>
      </c>
      <c r="F1661" s="77" t="inlineStr">
        <is>
          <t>Differs from upstream baseline</t>
        </is>
      </c>
      <c r="G1661" s="7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77" t="inlineStr">
        <is>
          <t>2026-09-30</t>
        </is>
      </c>
      <c r="B1663" s="77" t="inlineStr">
        <is>
          <t>Moves</t>
        </is>
      </c>
      <c r="C1663" s="77" t="inlineStr">
        <is>
          <t>Fell Stinger power</t>
        </is>
      </c>
      <c r="D1663" s="77" t="n">
        <v>50</v>
      </c>
      <c r="E1663" s="77" t="n">
        <v>60</v>
      </c>
      <c r="F1663" s="77" t="inlineStr">
        <is>
          <t>Differs from upstream baseline</t>
        </is>
      </c>
      <c r="G1663" s="7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77" t="inlineStr">
        <is>
          <t>2026-09-30</t>
        </is>
      </c>
      <c r="B1665" s="77" t="inlineStr">
        <is>
          <t>Moves</t>
        </is>
      </c>
      <c r="C1665" s="77" t="inlineStr">
        <is>
          <t>Fiery Dance power</t>
        </is>
      </c>
      <c r="D1665" s="77" t="n">
        <v>80</v>
      </c>
      <c r="E1665" s="77" t="n">
        <v>90</v>
      </c>
      <c r="F1665" s="77" t="inlineStr">
        <is>
          <t>Differs from upstream baseline</t>
        </is>
      </c>
      <c r="G1665" s="7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77" t="inlineStr">
        <is>
          <t>2026-09-30</t>
        </is>
      </c>
      <c r="B1667" s="77" t="inlineStr">
        <is>
          <t>Moves</t>
        </is>
      </c>
      <c r="C1667" s="77" t="inlineStr">
        <is>
          <t>Fire Fang power</t>
        </is>
      </c>
      <c r="D1667" s="77" t="n">
        <v>65</v>
      </c>
      <c r="E1667" s="77" t="n">
        <v>90</v>
      </c>
      <c r="F1667" s="77" t="inlineStr">
        <is>
          <t>Differs from upstream baseline</t>
        </is>
      </c>
      <c r="G1667" s="7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77" t="inlineStr">
        <is>
          <t>2026-09-30</t>
        </is>
      </c>
      <c r="B1669" s="77" t="inlineStr">
        <is>
          <t>Moves</t>
        </is>
      </c>
      <c r="C1669" s="77" t="inlineStr">
        <is>
          <t>Fire Punch power</t>
        </is>
      </c>
      <c r="D1669" s="77" t="n">
        <v>75</v>
      </c>
      <c r="E1669" s="77" t="n">
        <v>95</v>
      </c>
      <c r="F1669" s="77" t="inlineStr">
        <is>
          <t>Differs from upstream baseline</t>
        </is>
      </c>
      <c r="G1669" s="7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77" t="inlineStr">
        <is>
          <t>2026-09-30</t>
        </is>
      </c>
      <c r="B1671" s="77" t="inlineStr">
        <is>
          <t>Moves</t>
        </is>
      </c>
      <c r="C1671" s="77" t="inlineStr">
        <is>
          <t>Fire Spin accuracy</t>
        </is>
      </c>
      <c r="D1671" s="77" t="n">
        <v>85</v>
      </c>
      <c r="E1671" s="77" t="n">
        <v>100</v>
      </c>
      <c r="F1671" s="77" t="inlineStr">
        <is>
          <t>Differs from upstream baseline</t>
        </is>
      </c>
      <c r="G1671" s="7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77" t="inlineStr">
        <is>
          <t>2026-09-30</t>
        </is>
      </c>
      <c r="B1673" s="77" t="inlineStr">
        <is>
          <t>Moves</t>
        </is>
      </c>
      <c r="C1673" s="77" t="inlineStr">
        <is>
          <t>Flame Burst power</t>
        </is>
      </c>
      <c r="D1673" s="77" t="n">
        <v>70</v>
      </c>
      <c r="E1673" s="77" t="n">
        <v>75</v>
      </c>
      <c r="F1673" s="77" t="inlineStr">
        <is>
          <t>Differs from upstream baseline</t>
        </is>
      </c>
      <c r="G1673" s="7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77" t="inlineStr">
        <is>
          <t>2026-09-30</t>
        </is>
      </c>
      <c r="B1675" s="77" t="inlineStr">
        <is>
          <t>Moves</t>
        </is>
      </c>
      <c r="C1675" s="77" t="inlineStr">
        <is>
          <t>Flame Wheel power</t>
        </is>
      </c>
      <c r="D1675" s="77" t="n">
        <v>60</v>
      </c>
      <c r="E1675" s="77" t="n">
        <v>70</v>
      </c>
      <c r="F1675" s="77" t="inlineStr">
        <is>
          <t>Differs from upstream baseline</t>
        </is>
      </c>
      <c r="G1675" s="7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77" t="inlineStr">
        <is>
          <t>2026-09-30</t>
        </is>
      </c>
      <c r="B1677" s="77" t="inlineStr">
        <is>
          <t>Moves</t>
        </is>
      </c>
      <c r="C1677" s="77" t="inlineStr">
        <is>
          <t>Flash pp</t>
        </is>
      </c>
      <c r="D1677" s="77" t="n">
        <v>20</v>
      </c>
      <c r="E1677" s="77" t="n">
        <v>5</v>
      </c>
      <c r="F1677" s="77" t="inlineStr">
        <is>
          <t>Differs from upstream baseline</t>
        </is>
      </c>
      <c r="G1677" s="7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77" t="inlineStr">
        <is>
          <t>2026-09-30</t>
        </is>
      </c>
      <c r="B1679" s="77" t="inlineStr">
        <is>
          <t>Moves</t>
        </is>
      </c>
      <c r="C1679" s="77" t="inlineStr">
        <is>
          <t>Flying Press accuracy</t>
        </is>
      </c>
      <c r="D1679" s="77" t="n">
        <v>95</v>
      </c>
      <c r="E1679" s="77" t="n">
        <v>100</v>
      </c>
      <c r="F1679" s="77" t="inlineStr">
        <is>
          <t>Differs from upstream baseline</t>
        </is>
      </c>
      <c r="G1679" s="7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77" t="inlineStr">
        <is>
          <t>2026-09-30</t>
        </is>
      </c>
      <c r="B1681" s="77" t="inlineStr">
        <is>
          <t>Moves</t>
        </is>
      </c>
      <c r="C1681" s="77" t="inlineStr">
        <is>
          <t>Focus Energy pp</t>
        </is>
      </c>
      <c r="D1681" s="77" t="n">
        <v>30</v>
      </c>
      <c r="E1681" s="77" t="n">
        <v>5</v>
      </c>
      <c r="F1681" s="77" t="inlineStr">
        <is>
          <t>Differs from upstream baseline</t>
        </is>
      </c>
      <c r="G1681" s="7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77" t="inlineStr">
        <is>
          <t>2026-09-30</t>
        </is>
      </c>
      <c r="B1683" s="77" t="inlineStr">
        <is>
          <t>Moves</t>
        </is>
      </c>
      <c r="C1683" s="77" t="inlineStr">
        <is>
          <t>Force Palm power</t>
        </is>
      </c>
      <c r="D1683" s="77" t="n">
        <v>60</v>
      </c>
      <c r="E1683" s="77" t="n">
        <v>85</v>
      </c>
      <c r="F1683" s="77" t="inlineStr">
        <is>
          <t>Differs from upstream baseline</t>
        </is>
      </c>
      <c r="G1683" s="7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77" t="inlineStr">
        <is>
          <t>2026-09-30</t>
        </is>
      </c>
      <c r="B1685" s="77" t="inlineStr">
        <is>
          <t>Moves</t>
        </is>
      </c>
      <c r="C1685" s="77" t="inlineStr">
        <is>
          <t>Freeze-Dry power</t>
        </is>
      </c>
      <c r="D1685" s="77" t="n">
        <v>70</v>
      </c>
      <c r="E1685" s="77" t="n">
        <v>80</v>
      </c>
      <c r="F1685" s="77" t="inlineStr">
        <is>
          <t>Differs from upstream baseline</t>
        </is>
      </c>
      <c r="G1685" s="7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77" t="inlineStr">
        <is>
          <t>2026-09-30</t>
        </is>
      </c>
      <c r="B1687" s="77" t="inlineStr">
        <is>
          <t>Moves</t>
        </is>
      </c>
      <c r="C1687" s="77" t="inlineStr">
        <is>
          <t>Frenzy Plant accuracy</t>
        </is>
      </c>
      <c r="D1687" s="77" t="n">
        <v>90</v>
      </c>
      <c r="E1687" s="77" t="n">
        <v>95</v>
      </c>
      <c r="F1687" s="77" t="inlineStr">
        <is>
          <t>Differs from upstream baseline</t>
        </is>
      </c>
      <c r="G1687" s="7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77" t="inlineStr">
        <is>
          <t>2026-09-30</t>
        </is>
      </c>
      <c r="B1689" s="77" t="inlineStr">
        <is>
          <t>Moves</t>
        </is>
      </c>
      <c r="C1689" s="77" t="inlineStr">
        <is>
          <t>Frost Breath accuracy</t>
        </is>
      </c>
      <c r="D1689" s="77" t="n">
        <v>90</v>
      </c>
      <c r="E1689" s="77" t="n">
        <v>95</v>
      </c>
      <c r="F1689" s="77" t="inlineStr">
        <is>
          <t>Differs from upstream baseline</t>
        </is>
      </c>
      <c r="G1689" s="7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77" t="inlineStr">
        <is>
          <t>2026-09-30</t>
        </is>
      </c>
      <c r="B1691" s="77" t="inlineStr">
        <is>
          <t>Moves</t>
        </is>
      </c>
      <c r="C1691" s="77" t="inlineStr">
        <is>
          <t>Fury Attack accuracy</t>
        </is>
      </c>
      <c r="D1691" s="77" t="n">
        <v>85</v>
      </c>
      <c r="E1691" s="77" t="n">
        <v>100</v>
      </c>
      <c r="F1691" s="77" t="inlineStr">
        <is>
          <t>Differs from upstream baseline</t>
        </is>
      </c>
      <c r="G1691" s="7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77" t="inlineStr">
        <is>
          <t>2026-09-30</t>
        </is>
      </c>
      <c r="B1693" s="77" t="inlineStr">
        <is>
          <t>Moves</t>
        </is>
      </c>
      <c r="C1693" s="77" t="inlineStr">
        <is>
          <t>Fury Cutter accuracy</t>
        </is>
      </c>
      <c r="D1693" s="77" t="n">
        <v>95</v>
      </c>
      <c r="E1693" s="77" t="n">
        <v>100</v>
      </c>
      <c r="F1693" s="77" t="inlineStr">
        <is>
          <t>Differs from upstream baseline</t>
        </is>
      </c>
      <c r="G1693" s="7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77" t="inlineStr">
        <is>
          <t>2026-09-30</t>
        </is>
      </c>
      <c r="B1695" s="77" t="inlineStr">
        <is>
          <t>Moves</t>
        </is>
      </c>
      <c r="C1695" s="77" t="inlineStr">
        <is>
          <t>Fury Swipes accuracy</t>
        </is>
      </c>
      <c r="D1695" s="77" t="n">
        <v>80</v>
      </c>
      <c r="E1695" s="77" t="n">
        <v>90</v>
      </c>
      <c r="F1695" s="77" t="inlineStr">
        <is>
          <t>Differs from upstream baseline</t>
        </is>
      </c>
      <c r="G1695" s="7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77" t="inlineStr">
        <is>
          <t>2026-09-30</t>
        </is>
      </c>
      <c r="B1697" s="77" t="inlineStr">
        <is>
          <t>Moves</t>
        </is>
      </c>
      <c r="C1697" s="77" t="inlineStr">
        <is>
          <t>Gear Grind power</t>
        </is>
      </c>
      <c r="D1697" s="77" t="n">
        <v>50</v>
      </c>
      <c r="E1697" s="77" t="n">
        <v>60</v>
      </c>
      <c r="F1697" s="77" t="inlineStr">
        <is>
          <t>Differs from upstream baseline</t>
        </is>
      </c>
      <c r="G1697" s="7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77" t="inlineStr">
        <is>
          <t>2026-09-30</t>
        </is>
      </c>
      <c r="B1699" s="77" t="inlineStr">
        <is>
          <t>Moves</t>
        </is>
      </c>
      <c r="C1699" s="77" t="inlineStr">
        <is>
          <t>Geomancy pp</t>
        </is>
      </c>
      <c r="D1699" s="77" t="n">
        <v>10</v>
      </c>
      <c r="E1699" s="77" t="n">
        <v>3</v>
      </c>
      <c r="F1699" s="77" t="inlineStr">
        <is>
          <t>Differs from upstream baseline</t>
        </is>
      </c>
      <c r="G1699" s="7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77" t="inlineStr">
        <is>
          <t>2026-09-30</t>
        </is>
      </c>
      <c r="B1701" s="77" t="inlineStr">
        <is>
          <t>Moves</t>
        </is>
      </c>
      <c r="C1701" s="77" t="inlineStr">
        <is>
          <t>Giga Impact power</t>
        </is>
      </c>
      <c r="D1701" s="77" t="n">
        <v>150</v>
      </c>
      <c r="E1701" s="77" t="n">
        <v>180</v>
      </c>
      <c r="F1701" s="77" t="inlineStr">
        <is>
          <t>Differs from upstream baseline</t>
        </is>
      </c>
      <c r="G1701" s="7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77" t="inlineStr">
        <is>
          <t>2026-09-30</t>
        </is>
      </c>
      <c r="B1703" s="77" t="inlineStr">
        <is>
          <t>Moves</t>
        </is>
      </c>
      <c r="C1703" s="77" t="inlineStr">
        <is>
          <t>Glaciate power</t>
        </is>
      </c>
      <c r="D1703" s="77" t="n">
        <v>65</v>
      </c>
      <c r="E1703" s="77" t="n">
        <v>75</v>
      </c>
      <c r="F1703" s="77" t="inlineStr">
        <is>
          <t>Differs from upstream baseline</t>
        </is>
      </c>
      <c r="G1703" s="7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77" t="inlineStr">
        <is>
          <t>2026-09-30</t>
        </is>
      </c>
      <c r="B1705" s="77" t="inlineStr">
        <is>
          <t>Moves</t>
        </is>
      </c>
      <c r="C1705" s="77" t="inlineStr">
        <is>
          <t>Glare type</t>
        </is>
      </c>
      <c r="D1705" s="77" t="inlineStr">
        <is>
          <t>TYPE_NORMAL</t>
        </is>
      </c>
      <c r="E1705" s="77" t="inlineStr">
        <is>
          <t>TYPE_DARK</t>
        </is>
      </c>
      <c r="F1705" s="77" t="inlineStr">
        <is>
          <t>Differs from upstream baseline</t>
        </is>
      </c>
      <c r="G1705" s="7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77" t="inlineStr">
        <is>
          <t>2026-09-30</t>
        </is>
      </c>
      <c r="B1707" s="77" t="inlineStr">
        <is>
          <t>Moves</t>
        </is>
      </c>
      <c r="C1707" s="77" t="inlineStr">
        <is>
          <t>Growth pp</t>
        </is>
      </c>
      <c r="D1707" s="77" t="n">
        <v>20</v>
      </c>
      <c r="E1707" s="77" t="n">
        <v>5</v>
      </c>
      <c r="F1707" s="77" t="inlineStr">
        <is>
          <t>Differs from upstream baseline</t>
        </is>
      </c>
      <c r="G1707" s="7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77" t="inlineStr">
        <is>
          <t>2026-09-30</t>
        </is>
      </c>
      <c r="B1709" s="77" t="inlineStr">
        <is>
          <t>Moves</t>
        </is>
      </c>
      <c r="C1709" s="77" t="inlineStr">
        <is>
          <t>Guard Swap pp</t>
        </is>
      </c>
      <c r="D1709" s="77" t="n">
        <v>10</v>
      </c>
      <c r="E1709" s="77" t="n">
        <v>3</v>
      </c>
      <c r="F1709" s="77" t="inlineStr">
        <is>
          <t>Differs from upstream baseline</t>
        </is>
      </c>
      <c r="G1709" s="7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77" t="inlineStr">
        <is>
          <t>2026-09-30</t>
        </is>
      </c>
      <c r="B1711" s="77" t="inlineStr">
        <is>
          <t>Moves</t>
        </is>
      </c>
      <c r="C1711" s="77" t="inlineStr">
        <is>
          <t>Gunk Shot accuracy</t>
        </is>
      </c>
      <c r="D1711" s="77" t="n">
        <v>80</v>
      </c>
      <c r="E1711" s="77" t="n">
        <v>100</v>
      </c>
      <c r="F1711" s="77" t="inlineStr">
        <is>
          <t>Differs from upstream baseline</t>
        </is>
      </c>
      <c r="G1711" s="7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77" t="inlineStr">
        <is>
          <t>2026-09-30</t>
        </is>
      </c>
      <c r="B1713" s="77" t="inlineStr">
        <is>
          <t>Moves</t>
        </is>
      </c>
      <c r="C1713" s="77" t="inlineStr">
        <is>
          <t>Gyro Ball pp</t>
        </is>
      </c>
      <c r="D1713" s="77" t="n">
        <v>5</v>
      </c>
      <c r="E1713" s="77" t="n">
        <v>8</v>
      </c>
      <c r="F1713" s="77" t="inlineStr">
        <is>
          <t>Differs from upstream baseline</t>
        </is>
      </c>
      <c r="G1713" s="7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77" t="inlineStr">
        <is>
          <t>2026-09-30</t>
        </is>
      </c>
      <c r="B1715" s="77" t="inlineStr">
        <is>
          <t>Moves</t>
        </is>
      </c>
      <c r="C1715" s="77" t="inlineStr">
        <is>
          <t>Hammer Arm accuracy</t>
        </is>
      </c>
      <c r="D1715" s="77" t="n">
        <v>90</v>
      </c>
      <c r="E1715" s="77" t="n">
        <v>100</v>
      </c>
      <c r="F1715" s="77" t="inlineStr">
        <is>
          <t>Differs from upstream baseline</t>
        </is>
      </c>
      <c r="G1715" s="7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77" t="inlineStr">
        <is>
          <t>2026-09-30</t>
        </is>
      </c>
      <c r="B1717" s="77" t="inlineStr">
        <is>
          <t>Moves</t>
        </is>
      </c>
      <c r="C1717" s="77" t="inlineStr">
        <is>
          <t>Head Smash accuracy</t>
        </is>
      </c>
      <c r="D1717" s="77" t="n">
        <v>80</v>
      </c>
      <c r="E1717" s="77" t="n">
        <v>100</v>
      </c>
      <c r="F1717" s="77" t="inlineStr">
        <is>
          <t>Differs from upstream baseline</t>
        </is>
      </c>
      <c r="G1717" s="7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77" t="inlineStr">
        <is>
          <t>2026-09-30</t>
        </is>
      </c>
      <c r="B1719" s="77" t="inlineStr">
        <is>
          <t>Moves</t>
        </is>
      </c>
      <c r="C1719" s="77" t="inlineStr">
        <is>
          <t>Heart Stamp power</t>
        </is>
      </c>
      <c r="D1719" s="77" t="n">
        <v>60</v>
      </c>
      <c r="E1719" s="77" t="n">
        <v>70</v>
      </c>
      <c r="F1719" s="77" t="inlineStr">
        <is>
          <t>Differs from upstream baseline</t>
        </is>
      </c>
      <c r="G1719" s="7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77" t="inlineStr">
        <is>
          <t>2026-09-30</t>
        </is>
      </c>
      <c r="B1721" s="77" t="inlineStr">
        <is>
          <t>Moves</t>
        </is>
      </c>
      <c r="C1721" s="77" t="inlineStr">
        <is>
          <t>Heart Swap type</t>
        </is>
      </c>
      <c r="D1721" s="77" t="inlineStr">
        <is>
          <t>TYPE_PSYCHIC</t>
        </is>
      </c>
      <c r="E1721" s="77" t="inlineStr">
        <is>
          <t>TYPE_WATER</t>
        </is>
      </c>
      <c r="F1721" s="77" t="inlineStr">
        <is>
          <t>Differs from upstream baseline</t>
        </is>
      </c>
      <c r="G1721" s="7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77" t="inlineStr">
        <is>
          <t>2026-09-30</t>
        </is>
      </c>
      <c r="B1723" s="77" t="inlineStr">
        <is>
          <t>Moves</t>
        </is>
      </c>
      <c r="C1723" s="77" t="inlineStr">
        <is>
          <t>Heat Wave accuracy</t>
        </is>
      </c>
      <c r="D1723" s="77" t="n">
        <v>90</v>
      </c>
      <c r="E1723" s="77" t="n">
        <v>100</v>
      </c>
      <c r="F1723" s="77" t="inlineStr">
        <is>
          <t>Differs from upstream baseline</t>
        </is>
      </c>
      <c r="G1723" s="7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77" t="inlineStr">
        <is>
          <t>2026-09-30</t>
        </is>
      </c>
      <c r="B1725" s="77" t="inlineStr">
        <is>
          <t>Moves</t>
        </is>
      </c>
      <c r="C1725" s="77" t="inlineStr">
        <is>
          <t>Hex power</t>
        </is>
      </c>
      <c r="D1725" s="77" t="n">
        <v>65</v>
      </c>
      <c r="E1725" s="77" t="n">
        <v>75</v>
      </c>
      <c r="F1725" s="77" t="inlineStr">
        <is>
          <t>Differs from upstream baseline</t>
        </is>
      </c>
      <c r="G1725" s="7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77" t="inlineStr">
        <is>
          <t>2026-09-30</t>
        </is>
      </c>
      <c r="B1727" s="77" t="inlineStr">
        <is>
          <t>Moves</t>
        </is>
      </c>
      <c r="C1727" s="77" t="inlineStr">
        <is>
          <t>High Jump Kick power</t>
        </is>
      </c>
      <c r="D1727" s="77" t="n">
        <v>130</v>
      </c>
      <c r="E1727" s="77" t="n">
        <v>150</v>
      </c>
      <c r="F1727" s="77" t="inlineStr">
        <is>
          <t>Differs from upstream baseline</t>
        </is>
      </c>
      <c r="G1727" s="7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77" t="inlineStr">
        <is>
          <t>2026-09-30</t>
        </is>
      </c>
      <c r="B1729" s="77" t="inlineStr">
        <is>
          <t>Moves</t>
        </is>
      </c>
      <c r="C1729" s="77" t="inlineStr">
        <is>
          <t>Horn Attack power</t>
        </is>
      </c>
      <c r="D1729" s="77" t="n">
        <v>65</v>
      </c>
      <c r="E1729" s="77" t="n">
        <v>70</v>
      </c>
      <c r="F1729" s="77" t="inlineStr">
        <is>
          <t>Differs from upstream baseline</t>
        </is>
      </c>
      <c r="G1729" s="7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77" t="inlineStr">
        <is>
          <t>2026-09-30</t>
        </is>
      </c>
      <c r="B1731" s="77" t="inlineStr">
        <is>
          <t>Moves</t>
        </is>
      </c>
      <c r="C1731" s="77" t="inlineStr">
        <is>
          <t>Howl pp</t>
        </is>
      </c>
      <c r="D1731" s="77" t="n">
        <v>40</v>
      </c>
      <c r="E1731" s="77" t="n">
        <v>3</v>
      </c>
      <c r="F1731" s="77" t="inlineStr">
        <is>
          <t>Differs from upstream baseline</t>
        </is>
      </c>
      <c r="G1731" s="7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77" t="inlineStr">
        <is>
          <t>2026-09-30</t>
        </is>
      </c>
      <c r="B1733" s="77" t="inlineStr">
        <is>
          <t>Moves</t>
        </is>
      </c>
      <c r="C1733" s="77" t="inlineStr">
        <is>
          <t>Hurricane pp</t>
        </is>
      </c>
      <c r="D1733" s="77" t="n">
        <v>10</v>
      </c>
      <c r="E1733" s="77" t="n">
        <v>8</v>
      </c>
      <c r="F1733" s="77" t="inlineStr">
        <is>
          <t>Differs from upstream baseline</t>
        </is>
      </c>
      <c r="G1733" s="7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77" t="inlineStr">
        <is>
          <t>2026-09-30</t>
        </is>
      </c>
      <c r="B1735" s="77" t="inlineStr">
        <is>
          <t>Moves</t>
        </is>
      </c>
      <c r="C1735" s="77" t="inlineStr">
        <is>
          <t>Hydro Pump power</t>
        </is>
      </c>
      <c r="D1735" s="77" t="n">
        <v>110</v>
      </c>
      <c r="E1735" s="77" t="n">
        <v>120</v>
      </c>
      <c r="F1735" s="77" t="inlineStr">
        <is>
          <t>Differs from upstream baseline</t>
        </is>
      </c>
      <c r="G1735" s="7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77" t="inlineStr">
        <is>
          <t>2026-09-30</t>
        </is>
      </c>
      <c r="B1737" s="77" t="inlineStr">
        <is>
          <t>Moves</t>
        </is>
      </c>
      <c r="C1737" s="77" t="inlineStr">
        <is>
          <t>Hydro Pump pp</t>
        </is>
      </c>
      <c r="D1737" s="77" t="n">
        <v>5</v>
      </c>
      <c r="E1737" s="77" t="n">
        <v>8</v>
      </c>
      <c r="F1737" s="77" t="inlineStr">
        <is>
          <t>Differs from upstream baseline</t>
        </is>
      </c>
      <c r="G1737" s="7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77" t="inlineStr">
        <is>
          <t>2026-09-30</t>
        </is>
      </c>
      <c r="B1739" s="77" t="inlineStr">
        <is>
          <t>Moves</t>
        </is>
      </c>
      <c r="C1739" s="77" t="inlineStr">
        <is>
          <t>Hyperspace Hole power</t>
        </is>
      </c>
      <c r="D1739" s="77" t="n">
        <v>80</v>
      </c>
      <c r="E1739" s="77" t="n">
        <v>90</v>
      </c>
      <c r="F1739" s="77" t="inlineStr">
        <is>
          <t>Differs from upstream baseline</t>
        </is>
      </c>
      <c r="G1739" s="7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77" t="inlineStr">
        <is>
          <t>2026-09-30</t>
        </is>
      </c>
      <c r="B1741" s="77" t="inlineStr">
        <is>
          <t>Moves</t>
        </is>
      </c>
      <c r="C1741" s="77" t="inlineStr">
        <is>
          <t>Hyper Beam accuracy</t>
        </is>
      </c>
      <c r="D1741" s="77" t="n">
        <v>90</v>
      </c>
      <c r="E1741" s="77" t="n">
        <v>100</v>
      </c>
      <c r="F1741" s="77" t="inlineStr">
        <is>
          <t>Differs from upstream baseline</t>
        </is>
      </c>
      <c r="G1741" s="7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77" t="inlineStr">
        <is>
          <t>2026-09-30</t>
        </is>
      </c>
      <c r="B1743" s="77" t="inlineStr">
        <is>
          <t>Moves</t>
        </is>
      </c>
      <c r="C1743" s="77" t="inlineStr">
        <is>
          <t>Hyper Fang power</t>
        </is>
      </c>
      <c r="D1743" s="77" t="n">
        <v>80</v>
      </c>
      <c r="E1743" s="77" t="n">
        <v>95</v>
      </c>
      <c r="F1743" s="77" t="inlineStr">
        <is>
          <t>Differs from upstream baseline</t>
        </is>
      </c>
      <c r="G1743" s="7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77" t="inlineStr">
        <is>
          <t>2026-09-30</t>
        </is>
      </c>
      <c r="B1745" s="77" t="inlineStr">
        <is>
          <t>Moves</t>
        </is>
      </c>
      <c r="C1745" s="77" t="inlineStr">
        <is>
          <t>Hyper Voice power</t>
        </is>
      </c>
      <c r="D1745" s="77" t="n">
        <v>90</v>
      </c>
      <c r="E1745" s="77" t="n">
        <v>110</v>
      </c>
      <c r="F1745" s="77" t="inlineStr">
        <is>
          <t>Differs from upstream baseline</t>
        </is>
      </c>
      <c r="G1745" s="7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77" t="inlineStr">
        <is>
          <t>2026-09-30</t>
        </is>
      </c>
      <c r="B1747" s="77" t="inlineStr">
        <is>
          <t>Moves</t>
        </is>
      </c>
      <c r="C1747" s="77" t="inlineStr">
        <is>
          <t>Ice Ball power</t>
        </is>
      </c>
      <c r="D1747" s="77" t="n">
        <v>30</v>
      </c>
      <c r="E1747" s="77" t="n">
        <v>120</v>
      </c>
      <c r="F1747" s="77" t="inlineStr">
        <is>
          <t>Differs from upstream baseline</t>
        </is>
      </c>
      <c r="G1747" s="7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77" t="inlineStr">
        <is>
          <t>2026-09-30</t>
        </is>
      </c>
      <c r="B1749" s="77" t="inlineStr">
        <is>
          <t>Moves</t>
        </is>
      </c>
      <c r="C1749" s="77" t="inlineStr">
        <is>
          <t>Ice Beam power</t>
        </is>
      </c>
      <c r="D1749" s="77" t="n">
        <v>90</v>
      </c>
      <c r="E1749" s="77" t="n">
        <v>95</v>
      </c>
      <c r="F1749" s="77" t="inlineStr">
        <is>
          <t>Differs from upstream baseline</t>
        </is>
      </c>
      <c r="G1749" s="7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77" t="inlineStr">
        <is>
          <t>2026-09-30</t>
        </is>
      </c>
      <c r="B1751" s="77" t="inlineStr">
        <is>
          <t>Moves</t>
        </is>
      </c>
      <c r="C1751" s="77" t="inlineStr">
        <is>
          <t>Ice Fang power</t>
        </is>
      </c>
      <c r="D1751" s="77" t="n">
        <v>65</v>
      </c>
      <c r="E1751" s="77" t="n">
        <v>90</v>
      </c>
      <c r="F1751" s="77" t="inlineStr">
        <is>
          <t>Differs from upstream baseline</t>
        </is>
      </c>
      <c r="G1751" s="7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77" t="inlineStr">
        <is>
          <t>2026-09-30</t>
        </is>
      </c>
      <c r="B1753" s="77" t="inlineStr">
        <is>
          <t>Moves</t>
        </is>
      </c>
      <c r="C1753" s="77" t="inlineStr">
        <is>
          <t>Ice Punch power</t>
        </is>
      </c>
      <c r="D1753" s="77" t="n">
        <v>75</v>
      </c>
      <c r="E1753" s="77" t="n">
        <v>95</v>
      </c>
      <c r="F1753" s="77" t="inlineStr">
        <is>
          <t>Differs from upstream baseline</t>
        </is>
      </c>
      <c r="G1753" s="7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77" t="inlineStr">
        <is>
          <t>2026-09-30</t>
        </is>
      </c>
      <c r="B1755" s="77" t="inlineStr">
        <is>
          <t>Moves</t>
        </is>
      </c>
      <c r="C1755" s="77" t="inlineStr">
        <is>
          <t>Icicle Crash power</t>
        </is>
      </c>
      <c r="D1755" s="77" t="n">
        <v>85</v>
      </c>
      <c r="E1755" s="77" t="n">
        <v>95</v>
      </c>
      <c r="F1755" s="77" t="inlineStr">
        <is>
          <t>Differs from upstream baseline</t>
        </is>
      </c>
      <c r="G1755" s="7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77" t="inlineStr">
        <is>
          <t>2026-09-30</t>
        </is>
      </c>
      <c r="B1757" s="77" t="inlineStr">
        <is>
          <t>Moves</t>
        </is>
      </c>
      <c r="C1757" s="77" t="inlineStr">
        <is>
          <t>Imprison accuracy</t>
        </is>
      </c>
      <c r="D1757" s="77" t="n">
        <v>100</v>
      </c>
      <c r="E1757" s="77" t="n">
        <v>0</v>
      </c>
      <c r="F1757" s="77" t="inlineStr">
        <is>
          <t>Differs from upstream baseline</t>
        </is>
      </c>
      <c r="G1757" s="7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77" t="inlineStr">
        <is>
          <t>2026-09-30</t>
        </is>
      </c>
      <c r="B1759" s="77" t="inlineStr">
        <is>
          <t>Moves</t>
        </is>
      </c>
      <c r="C1759" s="77" t="inlineStr">
        <is>
          <t>Inferno accuracy</t>
        </is>
      </c>
      <c r="D1759" s="77" t="n">
        <v>50</v>
      </c>
      <c r="E1759" s="77" t="n">
        <v>60</v>
      </c>
      <c r="F1759" s="77" t="inlineStr">
        <is>
          <t>Differs from upstream baseline</t>
        </is>
      </c>
      <c r="G1759" s="7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77" t="inlineStr">
        <is>
          <t>2026-09-30</t>
        </is>
      </c>
      <c r="B1761" s="77" t="inlineStr">
        <is>
          <t>Moves</t>
        </is>
      </c>
      <c r="C1761" s="77" t="inlineStr">
        <is>
          <t>Ingrain accuracy</t>
        </is>
      </c>
      <c r="D1761" s="77" t="n">
        <v>100</v>
      </c>
      <c r="E1761" s="77" t="n">
        <v>0</v>
      </c>
      <c r="F1761" s="77" t="inlineStr">
        <is>
          <t>Differs from upstream baseline</t>
        </is>
      </c>
      <c r="G1761" s="7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77" t="inlineStr">
        <is>
          <t>2026-09-30</t>
        </is>
      </c>
      <c r="B1763" s="77" t="inlineStr">
        <is>
          <t>Moves</t>
        </is>
      </c>
      <c r="C1763" s="77" t="inlineStr">
        <is>
          <t>Iron Defense pp</t>
        </is>
      </c>
      <c r="D1763" s="77" t="n">
        <v>15</v>
      </c>
      <c r="E1763" s="77" t="n">
        <v>3</v>
      </c>
      <c r="F1763" s="77" t="inlineStr">
        <is>
          <t>Differs from upstream baseline</t>
        </is>
      </c>
      <c r="G1763" s="7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77" t="inlineStr">
        <is>
          <t>2026-09-30</t>
        </is>
      </c>
      <c r="B1765" s="77" t="inlineStr">
        <is>
          <t>Moves</t>
        </is>
      </c>
      <c r="C1765" s="77" t="inlineStr">
        <is>
          <t>Iron Tail accuracy</t>
        </is>
      </c>
      <c r="D1765" s="77" t="n">
        <v>75</v>
      </c>
      <c r="E1765" s="77" t="n">
        <v>90</v>
      </c>
      <c r="F1765" s="77" t="inlineStr">
        <is>
          <t>Differs from upstream baseline</t>
        </is>
      </c>
      <c r="G1765" s="7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77" t="inlineStr">
        <is>
          <t>2026-09-30</t>
        </is>
      </c>
      <c r="B1767" s="77" t="inlineStr">
        <is>
          <t>Moves</t>
        </is>
      </c>
      <c r="C1767" s="77" t="inlineStr">
        <is>
          <t>Jump Kick power</t>
        </is>
      </c>
      <c r="D1767" s="77" t="n">
        <v>100</v>
      </c>
      <c r="E1767" s="77" t="n">
        <v>120</v>
      </c>
      <c r="F1767" s="77" t="inlineStr">
        <is>
          <t>Differs from upstream baseline</t>
        </is>
      </c>
      <c r="G1767" s="7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77" t="inlineStr">
        <is>
          <t>2026-09-30</t>
        </is>
      </c>
      <c r="B1769" s="77" t="inlineStr">
        <is>
          <t>Moves</t>
        </is>
      </c>
      <c r="C1769" s="77" t="inlineStr">
        <is>
          <t>Jump Kick pp</t>
        </is>
      </c>
      <c r="D1769" s="77" t="n">
        <v>10</v>
      </c>
      <c r="E1769" s="77" t="n">
        <v>25</v>
      </c>
      <c r="F1769" s="77" t="inlineStr">
        <is>
          <t>Differs from upstream baseline</t>
        </is>
      </c>
      <c r="G1769" s="7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77" t="inlineStr">
        <is>
          <t>2026-09-30</t>
        </is>
      </c>
      <c r="B1771" s="77" t="inlineStr">
        <is>
          <t>Moves</t>
        </is>
      </c>
      <c r="C1771" s="77" t="inlineStr">
        <is>
          <t>Knock Off power</t>
        </is>
      </c>
      <c r="D1771" s="77" t="n">
        <v>65</v>
      </c>
      <c r="E1771" s="77" t="n">
        <v>80</v>
      </c>
      <c r="F1771" s="77" t="inlineStr">
        <is>
          <t>Differs from upstream baseline</t>
        </is>
      </c>
      <c r="G1771" s="7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77" t="inlineStr">
        <is>
          <t>2026-09-30</t>
        </is>
      </c>
      <c r="B1773" s="77" t="inlineStr">
        <is>
          <t>Moves</t>
        </is>
      </c>
      <c r="C1773" s="77" t="inlineStr">
        <is>
          <t>Last Resort power</t>
        </is>
      </c>
      <c r="D1773" s="77" t="n">
        <v>140</v>
      </c>
      <c r="E1773" s="77" t="n">
        <v>130</v>
      </c>
      <c r="F1773" s="77" t="inlineStr">
        <is>
          <t>Differs from upstream baseline</t>
        </is>
      </c>
      <c r="G1773" s="7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77" t="inlineStr">
        <is>
          <t>2026-09-30</t>
        </is>
      </c>
      <c r="B1775" s="77" t="inlineStr">
        <is>
          <t>Moves</t>
        </is>
      </c>
      <c r="C1775" s="77" t="inlineStr">
        <is>
          <t>Leaf Storm power</t>
        </is>
      </c>
      <c r="D1775" s="77" t="n">
        <v>130</v>
      </c>
      <c r="E1775" s="77" t="n">
        <v>120</v>
      </c>
      <c r="F1775" s="77" t="inlineStr">
        <is>
          <t>Differs from upstream baseline</t>
        </is>
      </c>
      <c r="G1775" s="7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77" t="inlineStr">
        <is>
          <t>2026-09-30</t>
        </is>
      </c>
      <c r="B1777" s="77" t="inlineStr">
        <is>
          <t>Moves</t>
        </is>
      </c>
      <c r="C1777" s="77" t="inlineStr">
        <is>
          <t>Leaf Tornado power</t>
        </is>
      </c>
      <c r="D1777" s="77" t="n">
        <v>65</v>
      </c>
      <c r="E1777" s="77" t="n">
        <v>75</v>
      </c>
      <c r="F1777" s="77" t="inlineStr">
        <is>
          <t>Differs from upstream baseline</t>
        </is>
      </c>
      <c r="G1777" s="7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77" t="inlineStr">
        <is>
          <t>2026-09-30</t>
        </is>
      </c>
      <c r="B1779" s="77" t="inlineStr">
        <is>
          <t>Moves</t>
        </is>
      </c>
      <c r="C1779" s="77" t="inlineStr">
        <is>
          <t>Leech Life pp</t>
        </is>
      </c>
      <c r="D1779" s="77" t="n">
        <v>10</v>
      </c>
      <c r="E1779" s="77" t="n">
        <v>15</v>
      </c>
      <c r="F1779" s="77" t="inlineStr">
        <is>
          <t>Differs from upstream baseline</t>
        </is>
      </c>
      <c r="G1779" s="7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77" t="inlineStr">
        <is>
          <t>2026-09-30</t>
        </is>
      </c>
      <c r="B1781" s="77" t="inlineStr">
        <is>
          <t>Moves</t>
        </is>
      </c>
      <c r="C1781" s="77" t="inlineStr">
        <is>
          <t>Lick power</t>
        </is>
      </c>
      <c r="D1781" s="77" t="n">
        <v>30</v>
      </c>
      <c r="E1781" s="77" t="n">
        <v>80</v>
      </c>
      <c r="F1781" s="77" t="inlineStr">
        <is>
          <t>Differs from upstream baseline</t>
        </is>
      </c>
      <c r="G1781" s="7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77" t="inlineStr">
        <is>
          <t>2026-09-30</t>
        </is>
      </c>
      <c r="B1783" s="77" t="inlineStr">
        <is>
          <t>Moves</t>
        </is>
      </c>
      <c r="C1783" s="77" t="inlineStr">
        <is>
          <t>Light Of Ruin accuracy</t>
        </is>
      </c>
      <c r="D1783" s="77" t="n">
        <v>90</v>
      </c>
      <c r="E1783" s="77" t="n">
        <v>95</v>
      </c>
      <c r="F1783" s="77" t="inlineStr">
        <is>
          <t>Differs from upstream baseline</t>
        </is>
      </c>
      <c r="G1783" s="7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77" t="inlineStr">
        <is>
          <t>2026-09-30</t>
        </is>
      </c>
      <c r="B1785" s="77" t="inlineStr">
        <is>
          <t>Moves</t>
        </is>
      </c>
      <c r="C1785" s="77" t="inlineStr">
        <is>
          <t>Lovely Kiss accuracy</t>
        </is>
      </c>
      <c r="D1785" s="77" t="n">
        <v>75</v>
      </c>
      <c r="E1785" s="77" t="n">
        <v>90</v>
      </c>
      <c r="F1785" s="77" t="inlineStr">
        <is>
          <t>Differs from upstream baseline</t>
        </is>
      </c>
      <c r="G1785" s="7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77" t="inlineStr">
        <is>
          <t>2026-09-30</t>
        </is>
      </c>
      <c r="B1787" s="77" t="inlineStr">
        <is>
          <t>Moves</t>
        </is>
      </c>
      <c r="C1787" s="77" t="inlineStr">
        <is>
          <t>Luster Purge power</t>
        </is>
      </c>
      <c r="D1787" s="77" t="n">
        <v>95</v>
      </c>
      <c r="E1787" s="77" t="n">
        <v>100</v>
      </c>
      <c r="F1787" s="77" t="inlineStr">
        <is>
          <t>Differs from upstream baseline</t>
        </is>
      </c>
      <c r="G1787" s="7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77" t="inlineStr">
        <is>
          <t>2026-09-30</t>
        </is>
      </c>
      <c r="B1789" s="77" t="inlineStr">
        <is>
          <t>Moves</t>
        </is>
      </c>
      <c r="C1789" s="77" t="inlineStr">
        <is>
          <t>Magical Leaf pp</t>
        </is>
      </c>
      <c r="D1789" s="77" t="n">
        <v>20</v>
      </c>
      <c r="E1789" s="77" t="n">
        <v>15</v>
      </c>
      <c r="F1789" s="77" t="inlineStr">
        <is>
          <t>Differs from upstream baseline</t>
        </is>
      </c>
      <c r="G1789" s="7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77" t="inlineStr">
        <is>
          <t>2026-09-30</t>
        </is>
      </c>
      <c r="B1791" s="77" t="inlineStr">
        <is>
          <t>Moves</t>
        </is>
      </c>
      <c r="C1791" s="77" t="inlineStr">
        <is>
          <t>Magma Storm power</t>
        </is>
      </c>
      <c r="D1791" s="77" t="n">
        <v>100</v>
      </c>
      <c r="E1791" s="77" t="n">
        <v>120</v>
      </c>
      <c r="F1791" s="77" t="inlineStr">
        <is>
          <t>Differs from upstream baseline</t>
        </is>
      </c>
      <c r="G1791" s="7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77" t="inlineStr">
        <is>
          <t>2026-09-30</t>
        </is>
      </c>
      <c r="B1793" s="77" t="inlineStr">
        <is>
          <t>Moves</t>
        </is>
      </c>
      <c r="C1793" s="77" t="inlineStr">
        <is>
          <t>Magnet Bomb power</t>
        </is>
      </c>
      <c r="D1793" s="77" t="n">
        <v>60</v>
      </c>
      <c r="E1793" s="77" t="n">
        <v>100</v>
      </c>
      <c r="F1793" s="77" t="inlineStr">
        <is>
          <t>Differs from upstream baseline</t>
        </is>
      </c>
      <c r="G1793" s="7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77" t="inlineStr">
        <is>
          <t>2026-09-30</t>
        </is>
      </c>
      <c r="B1795" s="77" t="inlineStr">
        <is>
          <t>Moves</t>
        </is>
      </c>
      <c r="C1795" s="77" t="inlineStr">
        <is>
          <t>Megahorn accuracy</t>
        </is>
      </c>
      <c r="D1795" s="77" t="n">
        <v>85</v>
      </c>
      <c r="E1795" s="77" t="n">
        <v>90</v>
      </c>
      <c r="F1795" s="77" t="inlineStr">
        <is>
          <t>Differs from upstream baseline</t>
        </is>
      </c>
      <c r="G1795" s="7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77" t="inlineStr">
        <is>
          <t>2026-09-30</t>
        </is>
      </c>
      <c r="B1797" s="77" t="inlineStr">
        <is>
          <t>Moves</t>
        </is>
      </c>
      <c r="C1797" s="77" t="inlineStr">
        <is>
          <t>Mega Kick accuracy</t>
        </is>
      </c>
      <c r="D1797" s="77" t="n">
        <v>75</v>
      </c>
      <c r="E1797" s="77" t="n">
        <v>90</v>
      </c>
      <c r="F1797" s="77" t="inlineStr">
        <is>
          <t>Differs from upstream baseline</t>
        </is>
      </c>
      <c r="G1797" s="7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77" t="inlineStr">
        <is>
          <t>2026-09-30</t>
        </is>
      </c>
      <c r="B1799" s="77" t="inlineStr">
        <is>
          <t>Moves</t>
        </is>
      </c>
      <c r="C1799" s="77" t="inlineStr">
        <is>
          <t>Mega Punch accuracy</t>
        </is>
      </c>
      <c r="D1799" s="77" t="n">
        <v>85</v>
      </c>
      <c r="E1799" s="77" t="n">
        <v>90</v>
      </c>
      <c r="F1799" s="77" t="inlineStr">
        <is>
          <t>Differs from upstream baseline</t>
        </is>
      </c>
      <c r="G1799" s="7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77" t="inlineStr">
        <is>
          <t>2026-09-30</t>
        </is>
      </c>
      <c r="B1801" s="77" t="inlineStr">
        <is>
          <t>Moves</t>
        </is>
      </c>
      <c r="C1801" s="77" t="inlineStr">
        <is>
          <t>Metal Claw accuracy</t>
        </is>
      </c>
      <c r="D1801" s="77" t="n">
        <v>95</v>
      </c>
      <c r="E1801" s="77" t="n">
        <v>100</v>
      </c>
      <c r="F1801" s="77" t="inlineStr">
        <is>
          <t>Differs from upstream baseline</t>
        </is>
      </c>
      <c r="G1801" s="7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77" t="inlineStr">
        <is>
          <t>2026-09-30</t>
        </is>
      </c>
      <c r="B1803" s="77" t="inlineStr">
        <is>
          <t>Moves</t>
        </is>
      </c>
      <c r="C1803" s="77" t="inlineStr">
        <is>
          <t>Metal Sound pp</t>
        </is>
      </c>
      <c r="D1803" s="77" t="n">
        <v>40</v>
      </c>
      <c r="E1803" s="77" t="n">
        <v>3</v>
      </c>
      <c r="F1803" s="77" t="inlineStr">
        <is>
          <t>Differs from upstream baseline</t>
        </is>
      </c>
      <c r="G1803" s="7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77" t="inlineStr">
        <is>
          <t>2026-09-30</t>
        </is>
      </c>
      <c r="B1805" s="77" t="inlineStr">
        <is>
          <t>Moves</t>
        </is>
      </c>
      <c r="C1805" s="77" t="inlineStr">
        <is>
          <t>Meteor Mash accuracy</t>
        </is>
      </c>
      <c r="D1805" s="77" t="n">
        <v>90</v>
      </c>
      <c r="E1805" s="77" t="n">
        <v>100</v>
      </c>
      <c r="F1805" s="77" t="inlineStr">
        <is>
          <t>Differs from upstream baseline</t>
        </is>
      </c>
      <c r="G1805" s="7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77" t="inlineStr">
        <is>
          <t>2026-09-30</t>
        </is>
      </c>
      <c r="B1807" s="77" t="inlineStr">
        <is>
          <t>Moves</t>
        </is>
      </c>
      <c r="C1807" s="77" t="inlineStr">
        <is>
          <t>Milk Drink pp</t>
        </is>
      </c>
      <c r="D1807" s="77" t="n">
        <v>5</v>
      </c>
      <c r="E1807" s="77" t="n">
        <v>10</v>
      </c>
      <c r="F1807" s="77" t="inlineStr">
        <is>
          <t>Differs from upstream baseline</t>
        </is>
      </c>
      <c r="G1807" s="7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77" t="inlineStr">
        <is>
          <t>2026-09-30</t>
        </is>
      </c>
      <c r="B1809" s="77" t="inlineStr">
        <is>
          <t>Moves</t>
        </is>
      </c>
      <c r="C1809" s="77" t="inlineStr">
        <is>
          <t>Mirror Shot power</t>
        </is>
      </c>
      <c r="D1809" s="77" t="n">
        <v>65</v>
      </c>
      <c r="E1809" s="77" t="n">
        <v>120</v>
      </c>
      <c r="F1809" s="77" t="inlineStr">
        <is>
          <t>Differs from upstream baseline</t>
        </is>
      </c>
      <c r="G1809" s="7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77" t="inlineStr">
        <is>
          <t>2026-09-30</t>
        </is>
      </c>
      <c r="B1811" s="77" t="inlineStr">
        <is>
          <t>Moves</t>
        </is>
      </c>
      <c r="C1811" s="77" t="inlineStr">
        <is>
          <t>Mist pp</t>
        </is>
      </c>
      <c r="D1811" s="77" t="n">
        <v>30</v>
      </c>
      <c r="E1811" s="77" t="n">
        <v>3</v>
      </c>
      <c r="F1811" s="77" t="inlineStr">
        <is>
          <t>Differs from upstream baseline</t>
        </is>
      </c>
      <c r="G1811" s="7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77" t="inlineStr">
        <is>
          <t>2026-09-30</t>
        </is>
      </c>
      <c r="B1813" s="77" t="inlineStr">
        <is>
          <t>Moves</t>
        </is>
      </c>
      <c r="C1813" s="77" t="inlineStr">
        <is>
          <t>Muddy Water power</t>
        </is>
      </c>
      <c r="D1813" s="77" t="n">
        <v>90</v>
      </c>
      <c r="E1813" s="77" t="n">
        <v>95</v>
      </c>
      <c r="F1813" s="77" t="inlineStr">
        <is>
          <t>Differs from upstream baseline</t>
        </is>
      </c>
      <c r="G1813" s="7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77" t="inlineStr">
        <is>
          <t>2026-09-30</t>
        </is>
      </c>
      <c r="B1815" s="77" t="inlineStr">
        <is>
          <t>Moves</t>
        </is>
      </c>
      <c r="C1815" s="77" t="inlineStr">
        <is>
          <t>Mud Bomb accuracy</t>
        </is>
      </c>
      <c r="D1815" s="77" t="n">
        <v>85</v>
      </c>
      <c r="E1815" s="77" t="n">
        <v>100</v>
      </c>
      <c r="F1815" s="77" t="inlineStr">
        <is>
          <t>Differs from upstream baseline</t>
        </is>
      </c>
      <c r="G1815" s="7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77" t="inlineStr">
        <is>
          <t>2026-09-30</t>
        </is>
      </c>
      <c r="B1817" s="77" t="inlineStr">
        <is>
          <t>Moves</t>
        </is>
      </c>
      <c r="C1817" s="77" t="inlineStr">
        <is>
          <t>Mystical Fire accuracy</t>
        </is>
      </c>
      <c r="D1817" s="77" t="n">
        <v>100</v>
      </c>
      <c r="E1817" s="77" t="n">
        <v>0</v>
      </c>
      <c r="F1817" s="77" t="inlineStr">
        <is>
          <t>Differs from upstream baseline</t>
        </is>
      </c>
      <c r="G1817" s="7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77" t="inlineStr">
        <is>
          <t>2026-09-30</t>
        </is>
      </c>
      <c r="B1819" s="77" t="inlineStr">
        <is>
          <t>Moves</t>
        </is>
      </c>
      <c r="C1819" s="77" t="inlineStr">
        <is>
          <t>Nasty Plot pp</t>
        </is>
      </c>
      <c r="D1819" s="77" t="n">
        <v>20</v>
      </c>
      <c r="E1819" s="77" t="n">
        <v>1</v>
      </c>
      <c r="F1819" s="77" t="inlineStr">
        <is>
          <t>Differs from upstream baseline</t>
        </is>
      </c>
      <c r="G1819" s="7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77" t="inlineStr">
        <is>
          <t>2026-09-30</t>
        </is>
      </c>
      <c r="B1821" s="77" t="inlineStr">
        <is>
          <t>Moves</t>
        </is>
      </c>
      <c r="C1821" s="77" t="inlineStr">
        <is>
          <t>Natural Gift pp</t>
        </is>
      </c>
      <c r="D1821" s="77" t="n">
        <v>15</v>
      </c>
      <c r="E1821" s="77" t="n">
        <v>1</v>
      </c>
      <c r="F1821" s="77" t="inlineStr">
        <is>
          <t>Differs from upstream baseline</t>
        </is>
      </c>
      <c r="G1821" s="7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77" t="inlineStr">
        <is>
          <t>2026-09-30</t>
        </is>
      </c>
      <c r="B1823" s="77" t="inlineStr">
        <is>
          <t>Moves</t>
        </is>
      </c>
      <c r="C1823" s="77" t="inlineStr">
        <is>
          <t>Needle Arm power</t>
        </is>
      </c>
      <c r="D1823" s="77" t="n">
        <v>60</v>
      </c>
      <c r="E1823" s="77" t="n">
        <v>80</v>
      </c>
      <c r="F1823" s="77" t="inlineStr">
        <is>
          <t>Differs from upstream baseline</t>
        </is>
      </c>
      <c r="G1823" s="7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77" t="inlineStr">
        <is>
          <t>2026-09-30</t>
        </is>
      </c>
      <c r="B1825" s="77" t="inlineStr">
        <is>
          <t>Moves</t>
        </is>
      </c>
      <c r="C1825" s="77" t="inlineStr">
        <is>
          <t>Night Daze accuracy</t>
        </is>
      </c>
      <c r="D1825" s="77" t="n">
        <v>95</v>
      </c>
      <c r="E1825" s="77" t="n">
        <v>100</v>
      </c>
      <c r="F1825" s="77" t="inlineStr">
        <is>
          <t>Differs from upstream baseline</t>
        </is>
      </c>
      <c r="G1825" s="7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77" t="inlineStr">
        <is>
          <t>2026-09-30</t>
        </is>
      </c>
      <c r="B1827" s="77" t="inlineStr">
        <is>
          <t>Moves</t>
        </is>
      </c>
      <c r="C1827" s="77" t="inlineStr">
        <is>
          <t>Nuzzle power</t>
        </is>
      </c>
      <c r="D1827" s="77" t="n">
        <v>20</v>
      </c>
      <c r="E1827" s="77" t="n">
        <v>30</v>
      </c>
      <c r="F1827" s="77" t="inlineStr">
        <is>
          <t>Differs from upstream baseline</t>
        </is>
      </c>
      <c r="G1827" s="7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77" t="inlineStr">
        <is>
          <t>2026-09-30</t>
        </is>
      </c>
      <c r="B1829" s="77" t="inlineStr">
        <is>
          <t>Moves</t>
        </is>
      </c>
      <c r="C1829" s="77" t="inlineStr">
        <is>
          <t>Octazooka power</t>
        </is>
      </c>
      <c r="D1829" s="77" t="n">
        <v>65</v>
      </c>
      <c r="E1829" s="77" t="n">
        <v>95</v>
      </c>
      <c r="F1829" s="77" t="inlineStr">
        <is>
          <t>Differs from upstream baseline</t>
        </is>
      </c>
      <c r="G1829" s="7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77" t="inlineStr">
        <is>
          <t>2026-09-30</t>
        </is>
      </c>
      <c r="B1831" s="77" t="inlineStr">
        <is>
          <t>Moves</t>
        </is>
      </c>
      <c r="C1831" s="77" t="inlineStr">
        <is>
          <t>Ominous Wind power</t>
        </is>
      </c>
      <c r="D1831" s="77" t="n">
        <v>60</v>
      </c>
      <c r="E1831" s="77" t="n">
        <v>80</v>
      </c>
      <c r="F1831" s="77" t="inlineStr">
        <is>
          <t>Differs from upstream baseline</t>
        </is>
      </c>
      <c r="G1831" s="7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77" t="inlineStr">
        <is>
          <t>2026-09-30</t>
        </is>
      </c>
      <c r="B1833" s="77" t="inlineStr">
        <is>
          <t>Moves</t>
        </is>
      </c>
      <c r="C1833" s="77" t="inlineStr">
        <is>
          <t>Origin Pulse power</t>
        </is>
      </c>
      <c r="D1833" s="77" t="n">
        <v>110</v>
      </c>
      <c r="E1833" s="77" t="n">
        <v>120</v>
      </c>
      <c r="F1833" s="77" t="inlineStr">
        <is>
          <t>Differs from upstream baseline</t>
        </is>
      </c>
      <c r="G1833" s="7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77" t="inlineStr">
        <is>
          <t>2026-09-30</t>
        </is>
      </c>
      <c r="B1835" s="77" t="inlineStr">
        <is>
          <t>Moves</t>
        </is>
      </c>
      <c r="C1835" s="77" t="inlineStr">
        <is>
          <t>Outrage pp</t>
        </is>
      </c>
      <c r="D1835" s="77" t="n">
        <v>10</v>
      </c>
      <c r="E1835" s="77" t="n">
        <v>15</v>
      </c>
      <c r="F1835" s="77" t="inlineStr">
        <is>
          <t>Differs from upstream baseline</t>
        </is>
      </c>
      <c r="G1835" s="7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77" t="inlineStr">
        <is>
          <t>2026-09-30</t>
        </is>
      </c>
      <c r="B1837" s="77" t="inlineStr">
        <is>
          <t>Moves</t>
        </is>
      </c>
      <c r="C1837" s="77" t="inlineStr">
        <is>
          <t>Overheat accuracy</t>
        </is>
      </c>
      <c r="D1837" s="77" t="n">
        <v>90</v>
      </c>
      <c r="E1837" s="77" t="n">
        <v>100</v>
      </c>
      <c r="F1837" s="77" t="inlineStr">
        <is>
          <t>Differs from upstream baseline</t>
        </is>
      </c>
      <c r="G1837" s="7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77" t="inlineStr">
        <is>
          <t>2026-09-30</t>
        </is>
      </c>
      <c r="B1839" s="77" t="inlineStr">
        <is>
          <t>Moves</t>
        </is>
      </c>
      <c r="C1839" s="77" t="inlineStr">
        <is>
          <t>Parting Shot pp</t>
        </is>
      </c>
      <c r="D1839" s="77" t="n">
        <v>20</v>
      </c>
      <c r="E1839" s="77" t="n">
        <v>15</v>
      </c>
      <c r="F1839" s="77" t="inlineStr">
        <is>
          <t>Differs from upstream baseline</t>
        </is>
      </c>
      <c r="G1839" s="7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77" t="inlineStr">
        <is>
          <t>2026-09-30</t>
        </is>
      </c>
      <c r="B1841" s="77" t="inlineStr">
        <is>
          <t>Moves</t>
        </is>
      </c>
      <c r="C1841" s="77" t="inlineStr">
        <is>
          <t>Peck power</t>
        </is>
      </c>
      <c r="D1841" s="77" t="n">
        <v>35</v>
      </c>
      <c r="E1841" s="77" t="n">
        <v>40</v>
      </c>
      <c r="F1841" s="77" t="inlineStr">
        <is>
          <t>Differs from upstream baseline</t>
        </is>
      </c>
      <c r="G1841" s="7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77" t="inlineStr">
        <is>
          <t>2026-09-30</t>
        </is>
      </c>
      <c r="B1843" s="77" t="inlineStr">
        <is>
          <t>Moves</t>
        </is>
      </c>
      <c r="C1843" s="77" t="inlineStr">
        <is>
          <t>Petal Dance power</t>
        </is>
      </c>
      <c r="D1843" s="77" t="n">
        <v>120</v>
      </c>
      <c r="E1843" s="77" t="n">
        <v>100</v>
      </c>
      <c r="F1843" s="77" t="inlineStr">
        <is>
          <t>Differs from upstream baseline</t>
        </is>
      </c>
      <c r="G1843" s="7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77" t="inlineStr">
        <is>
          <t>2026-09-30</t>
        </is>
      </c>
      <c r="B1845" s="77" t="inlineStr">
        <is>
          <t>Moves</t>
        </is>
      </c>
      <c r="C1845" s="77" t="inlineStr">
        <is>
          <t>Phantom Force power</t>
        </is>
      </c>
      <c r="D1845" s="77" t="n">
        <v>90</v>
      </c>
      <c r="E1845" s="77" t="n">
        <v>100</v>
      </c>
      <c r="F1845" s="77" t="inlineStr">
        <is>
          <t>Differs from upstream baseline</t>
        </is>
      </c>
      <c r="G1845" s="7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77" t="inlineStr">
        <is>
          <t>2026-09-30</t>
        </is>
      </c>
      <c r="B1847" s="77" t="inlineStr">
        <is>
          <t>Moves</t>
        </is>
      </c>
      <c r="C1847" s="77" t="inlineStr">
        <is>
          <t>Pin Missile pp</t>
        </is>
      </c>
      <c r="D1847" s="77" t="n">
        <v>20</v>
      </c>
      <c r="E1847" s="77" t="n">
        <v>15</v>
      </c>
      <c r="F1847" s="77" t="inlineStr">
        <is>
          <t>Differs from upstream baseline</t>
        </is>
      </c>
      <c r="G1847" s="7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77" t="inlineStr">
        <is>
          <t>2026-09-30</t>
        </is>
      </c>
      <c r="B1849" s="77" t="inlineStr">
        <is>
          <t>Moves</t>
        </is>
      </c>
      <c r="C1849" s="77" t="inlineStr">
        <is>
          <t>Play Rough accuracy</t>
        </is>
      </c>
      <c r="D1849" s="77" t="n">
        <v>90</v>
      </c>
      <c r="E1849" s="77" t="n">
        <v>100</v>
      </c>
      <c r="F1849" s="77" t="inlineStr">
        <is>
          <t>Differs from upstream baseline</t>
        </is>
      </c>
      <c r="G1849" s="7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77" t="inlineStr">
        <is>
          <t>2026-09-30</t>
        </is>
      </c>
      <c r="B1851" s="77" t="inlineStr">
        <is>
          <t>Moves</t>
        </is>
      </c>
      <c r="C1851" s="77" t="inlineStr">
        <is>
          <t>Pluck pp</t>
        </is>
      </c>
      <c r="D1851" s="77" t="n">
        <v>20</v>
      </c>
      <c r="E1851" s="77" t="n">
        <v>5</v>
      </c>
      <c r="F1851" s="77" t="inlineStr">
        <is>
          <t>Differs from upstream baseline</t>
        </is>
      </c>
      <c r="G1851" s="7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77" t="inlineStr">
        <is>
          <t>2026-09-30</t>
        </is>
      </c>
      <c r="B1853" s="77" t="inlineStr">
        <is>
          <t>Moves</t>
        </is>
      </c>
      <c r="C1853" s="77" t="inlineStr">
        <is>
          <t>Poison Gas accuracy</t>
        </is>
      </c>
      <c r="D1853" s="77" t="n">
        <v>90</v>
      </c>
      <c r="E1853" s="77" t="n">
        <v>85</v>
      </c>
      <c r="F1853" s="77" t="inlineStr">
        <is>
          <t>Differs from upstream baseline</t>
        </is>
      </c>
      <c r="G1853" s="7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77" t="inlineStr">
        <is>
          <t>2026-09-30</t>
        </is>
      </c>
      <c r="B1855" s="77" t="inlineStr">
        <is>
          <t>Moves</t>
        </is>
      </c>
      <c r="C1855" s="77" t="inlineStr">
        <is>
          <t>Poison Sting power</t>
        </is>
      </c>
      <c r="D1855" s="77" t="n">
        <v>15</v>
      </c>
      <c r="E1855" s="77" t="n">
        <v>40</v>
      </c>
      <c r="F1855" s="77" t="inlineStr">
        <is>
          <t>Differs from upstream baseline</t>
        </is>
      </c>
      <c r="G1855" s="7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77" t="inlineStr">
        <is>
          <t>2026-09-30</t>
        </is>
      </c>
      <c r="B1857" s="77" t="inlineStr">
        <is>
          <t>Moves</t>
        </is>
      </c>
      <c r="C1857" s="77" t="inlineStr">
        <is>
          <t>Poison Tail pp</t>
        </is>
      </c>
      <c r="D1857" s="77" t="n">
        <v>25</v>
      </c>
      <c r="E1857" s="77" t="n">
        <v>5</v>
      </c>
      <c r="F1857" s="77" t="inlineStr">
        <is>
          <t>Differs from upstream baseline</t>
        </is>
      </c>
      <c r="G1857" s="7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77" t="inlineStr">
        <is>
          <t>2026-09-30</t>
        </is>
      </c>
      <c r="B1859" s="77" t="inlineStr">
        <is>
          <t>Moves</t>
        </is>
      </c>
      <c r="C1859" s="77" t="inlineStr">
        <is>
          <t>Power Swap pp</t>
        </is>
      </c>
      <c r="D1859" s="77" t="n">
        <v>10</v>
      </c>
      <c r="E1859" s="77" t="n">
        <v>3</v>
      </c>
      <c r="F1859" s="77" t="inlineStr">
        <is>
          <t>Differs from upstream baseline</t>
        </is>
      </c>
      <c r="G1859" s="7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77" t="inlineStr">
        <is>
          <t>2026-09-30</t>
        </is>
      </c>
      <c r="B1861" s="77" t="inlineStr">
        <is>
          <t>Moves</t>
        </is>
      </c>
      <c r="C1861" s="77" t="inlineStr">
        <is>
          <t>Power Whip accuracy</t>
        </is>
      </c>
      <c r="D1861" s="77" t="n">
        <v>85</v>
      </c>
      <c r="E1861" s="77" t="n">
        <v>90</v>
      </c>
      <c r="F1861" s="77" t="inlineStr">
        <is>
          <t>Differs from upstream baseline</t>
        </is>
      </c>
      <c r="G1861" s="7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77" t="inlineStr">
        <is>
          <t>2026-09-30</t>
        </is>
      </c>
      <c r="B1863" s="77" t="inlineStr">
        <is>
          <t>Moves</t>
        </is>
      </c>
      <c r="C1863" s="77" t="inlineStr">
        <is>
          <t>Present accuracy</t>
        </is>
      </c>
      <c r="D1863" s="77" t="n">
        <v>90</v>
      </c>
      <c r="E1863" s="77" t="n">
        <v>100</v>
      </c>
      <c r="F1863" s="77" t="inlineStr">
        <is>
          <t>Differs from upstream baseline</t>
        </is>
      </c>
      <c r="G1863" s="7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77" t="inlineStr">
        <is>
          <t>2026-09-30</t>
        </is>
      </c>
      <c r="B1865" s="77" t="inlineStr">
        <is>
          <t>Moves</t>
        </is>
      </c>
      <c r="C1865" s="77" t="inlineStr">
        <is>
          <t>Psycho Cut power</t>
        </is>
      </c>
      <c r="D1865" s="77" t="n">
        <v>70</v>
      </c>
      <c r="E1865" s="77" t="n">
        <v>90</v>
      </c>
      <c r="F1865" s="77" t="inlineStr">
        <is>
          <t>Differs from upstream baseline</t>
        </is>
      </c>
      <c r="G1865" s="7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77" t="inlineStr">
        <is>
          <t>2026-09-30</t>
        </is>
      </c>
      <c r="B1867" s="77" t="inlineStr">
        <is>
          <t>Moves</t>
        </is>
      </c>
      <c r="C1867" s="77" t="inlineStr">
        <is>
          <t>Punishment power</t>
        </is>
      </c>
      <c r="D1867" s="77" t="n">
        <v>60</v>
      </c>
      <c r="E1867" s="77" t="n">
        <v>1</v>
      </c>
      <c r="F1867" s="77" t="inlineStr">
        <is>
          <t>Differs from upstream baseline</t>
        </is>
      </c>
      <c r="G1867" s="7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77" t="inlineStr">
        <is>
          <t>2026-09-30</t>
        </is>
      </c>
      <c r="B1869" s="77" t="inlineStr">
        <is>
          <t>Moves</t>
        </is>
      </c>
      <c r="C1869" s="77" t="inlineStr">
        <is>
          <t>Pursuit pp</t>
        </is>
      </c>
      <c r="D1869" s="77" t="n">
        <v>20</v>
      </c>
      <c r="E1869" s="77" t="n">
        <v>15</v>
      </c>
      <c r="F1869" s="77" t="inlineStr">
        <is>
          <t>Differs from upstream baseline</t>
        </is>
      </c>
      <c r="G1869" s="7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77" t="inlineStr">
        <is>
          <t>2026-09-30</t>
        </is>
      </c>
      <c r="B1871" s="77" t="inlineStr">
        <is>
          <t>Moves</t>
        </is>
      </c>
      <c r="C1871" s="77" t="inlineStr">
        <is>
          <t>Rage power</t>
        </is>
      </c>
      <c r="D1871" s="77" t="n">
        <v>20</v>
      </c>
      <c r="E1871" s="77" t="n">
        <v>70</v>
      </c>
      <c r="F1871" s="77" t="inlineStr">
        <is>
          <t>Differs from upstream baseline</t>
        </is>
      </c>
      <c r="G1871" s="7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77" t="inlineStr">
        <is>
          <t>2026-09-30</t>
        </is>
      </c>
      <c r="B1873" s="77" t="inlineStr">
        <is>
          <t>Moves</t>
        </is>
      </c>
      <c r="C1873" s="77" t="inlineStr">
        <is>
          <t>Rain Dance pp</t>
        </is>
      </c>
      <c r="D1873" s="77" t="n">
        <v>5</v>
      </c>
      <c r="E1873" s="77" t="n">
        <v>1</v>
      </c>
      <c r="F1873" s="77" t="inlineStr">
        <is>
          <t>Differs from upstream baseline</t>
        </is>
      </c>
      <c r="G1873" s="7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77" t="inlineStr">
        <is>
          <t>2026-09-30</t>
        </is>
      </c>
      <c r="B1875" s="77" t="inlineStr">
        <is>
          <t>Moves</t>
        </is>
      </c>
      <c r="C1875" s="77" t="inlineStr">
        <is>
          <t>Rapid Spin pp</t>
        </is>
      </c>
      <c r="D1875" s="77" t="n">
        <v>40</v>
      </c>
      <c r="E1875" s="77" t="n">
        <v>20</v>
      </c>
      <c r="F1875" s="77" t="inlineStr">
        <is>
          <t>Differs from upstream baseline</t>
        </is>
      </c>
      <c r="G1875" s="7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77" t="inlineStr">
        <is>
          <t>2026-09-30</t>
        </is>
      </c>
      <c r="B1877" s="77" t="inlineStr">
        <is>
          <t>Moves</t>
        </is>
      </c>
      <c r="C1877" s="77" t="inlineStr">
        <is>
          <t>Razor Leaf accuracy</t>
        </is>
      </c>
      <c r="D1877" s="77" t="n">
        <v>95</v>
      </c>
      <c r="E1877" s="77" t="n">
        <v>100</v>
      </c>
      <c r="F1877" s="77" t="inlineStr">
        <is>
          <t>Differs from upstream baseline</t>
        </is>
      </c>
      <c r="G1877" s="7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77" t="inlineStr">
        <is>
          <t>2026-09-30</t>
        </is>
      </c>
      <c r="B1879" s="77" t="inlineStr">
        <is>
          <t>Moves</t>
        </is>
      </c>
      <c r="C1879" s="77" t="inlineStr">
        <is>
          <t>Razor Shell accuracy</t>
        </is>
      </c>
      <c r="D1879" s="77" t="n">
        <v>95</v>
      </c>
      <c r="E1879" s="77" t="n">
        <v>100</v>
      </c>
      <c r="F1879" s="77" t="inlineStr">
        <is>
          <t>Differs from upstream baseline</t>
        </is>
      </c>
      <c r="G1879" s="7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77" t="inlineStr">
        <is>
          <t>2026-09-30</t>
        </is>
      </c>
      <c r="B1881" s="77" t="inlineStr">
        <is>
          <t>Moves</t>
        </is>
      </c>
      <c r="C1881" s="77" t="inlineStr">
        <is>
          <t>Recycle accuracy</t>
        </is>
      </c>
      <c r="D1881" s="77" t="n">
        <v>100</v>
      </c>
      <c r="E1881" s="77" t="n">
        <v>0</v>
      </c>
      <c r="F1881" s="77" t="inlineStr">
        <is>
          <t>Differs from upstream baseline</t>
        </is>
      </c>
      <c r="G1881" s="7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77" t="inlineStr">
        <is>
          <t>2026-09-30</t>
        </is>
      </c>
      <c r="B1883" s="77" t="inlineStr">
        <is>
          <t>Moves</t>
        </is>
      </c>
      <c r="C1883" s="77" t="inlineStr">
        <is>
          <t>Reflect pp</t>
        </is>
      </c>
      <c r="D1883" s="77" t="n">
        <v>20</v>
      </c>
      <c r="E1883" s="77" t="n">
        <v>2</v>
      </c>
      <c r="F1883" s="77" t="inlineStr">
        <is>
          <t>Differs from upstream baseline</t>
        </is>
      </c>
      <c r="G1883" s="7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77" t="inlineStr">
        <is>
          <t>2026-09-30</t>
        </is>
      </c>
      <c r="B1885" s="77" t="inlineStr">
        <is>
          <t>Moves</t>
        </is>
      </c>
      <c r="C1885" s="77" t="inlineStr">
        <is>
          <t>Refresh pp</t>
        </is>
      </c>
      <c r="D1885" s="77" t="n">
        <v>20</v>
      </c>
      <c r="E1885" s="77" t="n">
        <v>10</v>
      </c>
      <c r="F1885" s="77" t="inlineStr">
        <is>
          <t>Differs from upstream baseline</t>
        </is>
      </c>
      <c r="G1885" s="7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77" t="inlineStr">
        <is>
          <t>2026-09-30</t>
        </is>
      </c>
      <c r="B1887" s="77" t="inlineStr">
        <is>
          <t>Moves</t>
        </is>
      </c>
      <c r="C1887" s="77" t="inlineStr">
        <is>
          <t>Rest pp</t>
        </is>
      </c>
      <c r="D1887" s="77" t="n">
        <v>5</v>
      </c>
      <c r="E1887" s="77" t="n">
        <v>3</v>
      </c>
      <c r="F1887" s="77" t="inlineStr">
        <is>
          <t>Differs from upstream baseline</t>
        </is>
      </c>
      <c r="G1887" s="7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77" t="inlineStr">
        <is>
          <t>2026-09-30</t>
        </is>
      </c>
      <c r="B1889" s="77" t="inlineStr">
        <is>
          <t>Moves</t>
        </is>
      </c>
      <c r="C1889" s="77" t="inlineStr">
        <is>
          <t>Retaliate pp</t>
        </is>
      </c>
      <c r="D1889" s="77" t="n">
        <v>5</v>
      </c>
      <c r="E1889" s="77" t="n">
        <v>10</v>
      </c>
      <c r="F1889" s="77" t="inlineStr">
        <is>
          <t>Differs from upstream baseline</t>
        </is>
      </c>
      <c r="G1889" s="7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77" t="inlineStr">
        <is>
          <t>2026-09-30</t>
        </is>
      </c>
      <c r="B1891" s="77" t="inlineStr">
        <is>
          <t>Moves</t>
        </is>
      </c>
      <c r="C1891" s="77" t="inlineStr">
        <is>
          <t>Roar accuracy</t>
        </is>
      </c>
      <c r="D1891" s="77" t="n">
        <v>0</v>
      </c>
      <c r="E1891" s="77" t="n">
        <v>100</v>
      </c>
      <c r="F1891" s="77" t="inlineStr">
        <is>
          <t>Differs from upstream baseline</t>
        </is>
      </c>
      <c r="G1891" s="7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77" t="inlineStr">
        <is>
          <t>2026-09-30</t>
        </is>
      </c>
      <c r="B1893" s="77" t="inlineStr">
        <is>
          <t>Moves</t>
        </is>
      </c>
      <c r="C1893" s="77" t="inlineStr">
        <is>
          <t>Rock Blast accuracy</t>
        </is>
      </c>
      <c r="D1893" s="77" t="n">
        <v>90</v>
      </c>
      <c r="E1893" s="77" t="n">
        <v>100</v>
      </c>
      <c r="F1893" s="77" t="inlineStr">
        <is>
          <t>Differs from upstream baseline</t>
        </is>
      </c>
      <c r="G1893" s="7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77" t="inlineStr">
        <is>
          <t>2026-09-30</t>
        </is>
      </c>
      <c r="B1895" s="77" t="inlineStr">
        <is>
          <t>Moves</t>
        </is>
      </c>
      <c r="C1895" s="77" t="inlineStr">
        <is>
          <t>Rock Climb accuracy</t>
        </is>
      </c>
      <c r="D1895" s="77" t="n">
        <v>85</v>
      </c>
      <c r="E1895" s="77" t="n">
        <v>100</v>
      </c>
      <c r="F1895" s="77" t="inlineStr">
        <is>
          <t>Differs from upstream baseline</t>
        </is>
      </c>
      <c r="G1895" s="7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77" t="inlineStr">
        <is>
          <t>2026-09-30</t>
        </is>
      </c>
      <c r="B1897" s="77" t="inlineStr">
        <is>
          <t>Moves</t>
        </is>
      </c>
      <c r="C1897" s="77" t="inlineStr">
        <is>
          <t>Rock Polish pp</t>
        </is>
      </c>
      <c r="D1897" s="77" t="n">
        <v>20</v>
      </c>
      <c r="E1897" s="77" t="n">
        <v>1</v>
      </c>
      <c r="F1897" s="77" t="inlineStr">
        <is>
          <t>Differs from upstream baseline</t>
        </is>
      </c>
      <c r="G1897" s="7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77" t="inlineStr">
        <is>
          <t>2026-09-30</t>
        </is>
      </c>
      <c r="B1899" s="77" t="inlineStr">
        <is>
          <t>Moves</t>
        </is>
      </c>
      <c r="C1899" s="77" t="inlineStr">
        <is>
          <t>Rock Throw accuracy</t>
        </is>
      </c>
      <c r="D1899" s="77" t="n">
        <v>90</v>
      </c>
      <c r="E1899" s="77" t="n">
        <v>100</v>
      </c>
      <c r="F1899" s="77" t="inlineStr">
        <is>
          <t>Differs from upstream baseline</t>
        </is>
      </c>
      <c r="G1899" s="7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77" t="inlineStr">
        <is>
          <t>2026-09-30</t>
        </is>
      </c>
      <c r="B1901" s="77" t="inlineStr">
        <is>
          <t>Moves</t>
        </is>
      </c>
      <c r="C1901" s="77" t="inlineStr">
        <is>
          <t>Rock Tomb accuracy</t>
        </is>
      </c>
      <c r="D1901" s="77" t="n">
        <v>95</v>
      </c>
      <c r="E1901" s="77" t="n">
        <v>100</v>
      </c>
      <c r="F1901" s="77" t="inlineStr">
        <is>
          <t>Differs from upstream baseline</t>
        </is>
      </c>
      <c r="G1901" s="7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77" t="inlineStr">
        <is>
          <t>2026-09-30</t>
        </is>
      </c>
      <c r="B1903" s="77" t="inlineStr">
        <is>
          <t>Moves</t>
        </is>
      </c>
      <c r="C1903" s="77" t="inlineStr">
        <is>
          <t>Rock Wrecker power</t>
        </is>
      </c>
      <c r="D1903" s="77" t="n">
        <v>150</v>
      </c>
      <c r="E1903" s="77" t="n">
        <v>40</v>
      </c>
      <c r="F1903" s="77" t="inlineStr">
        <is>
          <t>Differs from upstream baseline</t>
        </is>
      </c>
      <c r="G1903" s="7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77" t="inlineStr">
        <is>
          <t>2026-09-30</t>
        </is>
      </c>
      <c r="B1905" s="77" t="inlineStr">
        <is>
          <t>Moves</t>
        </is>
      </c>
      <c r="C1905" s="77" t="inlineStr">
        <is>
          <t>Rock Wrecker pp</t>
        </is>
      </c>
      <c r="D1905" s="77" t="n">
        <v>5</v>
      </c>
      <c r="E1905" s="77" t="n">
        <v>8</v>
      </c>
      <c r="F1905" s="77" t="inlineStr">
        <is>
          <t>Differs from upstream baseline</t>
        </is>
      </c>
      <c r="G1905" s="7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77" t="inlineStr">
        <is>
          <t>2026-09-30</t>
        </is>
      </c>
      <c r="B1907" s="77" t="inlineStr">
        <is>
          <t>Moves</t>
        </is>
      </c>
      <c r="C1907" s="77" t="inlineStr">
        <is>
          <t>Rollout power</t>
        </is>
      </c>
      <c r="D1907" s="77" t="n">
        <v>30</v>
      </c>
      <c r="E1907" s="77" t="n">
        <v>40</v>
      </c>
      <c r="F1907" s="77" t="inlineStr">
        <is>
          <t>Differs from upstream baseline</t>
        </is>
      </c>
      <c r="G1907" s="7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77" t="inlineStr">
        <is>
          <t>2026-09-30</t>
        </is>
      </c>
      <c r="B1909" s="77" t="inlineStr">
        <is>
          <t>Moves</t>
        </is>
      </c>
      <c r="C1909" s="77" t="inlineStr">
        <is>
          <t>Rollout pp</t>
        </is>
      </c>
      <c r="D1909" s="77" t="n">
        <v>20</v>
      </c>
      <c r="E1909" s="77" t="n">
        <v>5</v>
      </c>
      <c r="F1909" s="77" t="inlineStr">
        <is>
          <t>Differs from upstream baseline</t>
        </is>
      </c>
      <c r="G1909" s="7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77" t="inlineStr">
        <is>
          <t>2026-09-30</t>
        </is>
      </c>
      <c r="B1911" s="77" t="inlineStr">
        <is>
          <t>Moves</t>
        </is>
      </c>
      <c r="C1911" s="77" t="inlineStr">
        <is>
          <t>Round power</t>
        </is>
      </c>
      <c r="D1911" s="77" t="n">
        <v>60</v>
      </c>
      <c r="E1911" s="77" t="n">
        <v>70</v>
      </c>
      <c r="F1911" s="77" t="inlineStr">
        <is>
          <t>Differs from upstream baseline</t>
        </is>
      </c>
      <c r="G1911" s="7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77" t="inlineStr">
        <is>
          <t>2026-09-30</t>
        </is>
      </c>
      <c r="B1913" s="77" t="inlineStr">
        <is>
          <t>Moves</t>
        </is>
      </c>
      <c r="C1913" s="77" t="inlineStr">
        <is>
          <t>Sacred Fire accuracy</t>
        </is>
      </c>
      <c r="D1913" s="77" t="n">
        <v>95</v>
      </c>
      <c r="E1913" s="77" t="n">
        <v>100</v>
      </c>
      <c r="F1913" s="77" t="inlineStr">
        <is>
          <t>Differs from upstream baseline</t>
        </is>
      </c>
      <c r="G1913" s="7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77" t="inlineStr">
        <is>
          <t>2026-09-30</t>
        </is>
      </c>
      <c r="B1915" s="77" t="inlineStr">
        <is>
          <t>Moves</t>
        </is>
      </c>
      <c r="C1915" s="77" t="inlineStr">
        <is>
          <t>Safeguard pp</t>
        </is>
      </c>
      <c r="D1915" s="77" t="n">
        <v>25</v>
      </c>
      <c r="E1915" s="77" t="n">
        <v>5</v>
      </c>
      <c r="F1915" s="77" t="inlineStr">
        <is>
          <t>Differs from upstream baseline</t>
        </is>
      </c>
      <c r="G1915" s="7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77" t="inlineStr">
        <is>
          <t>2026-09-30</t>
        </is>
      </c>
      <c r="B1917" s="77" t="inlineStr">
        <is>
          <t>Moves</t>
        </is>
      </c>
      <c r="C1917" s="77" t="inlineStr">
        <is>
          <t>Sand Attack pp</t>
        </is>
      </c>
      <c r="D1917" s="77" t="n">
        <v>15</v>
      </c>
      <c r="E1917" s="77" t="n">
        <v>5</v>
      </c>
      <c r="F1917" s="77" t="inlineStr">
        <is>
          <t>Differs from upstream baseline</t>
        </is>
      </c>
      <c r="G1917" s="7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77" t="inlineStr">
        <is>
          <t>2026-09-30</t>
        </is>
      </c>
      <c r="B1919" s="77" t="inlineStr">
        <is>
          <t>Moves</t>
        </is>
      </c>
      <c r="C1919" s="77" t="inlineStr">
        <is>
          <t>Sand Tomb accuracy</t>
        </is>
      </c>
      <c r="D1919" s="77" t="n">
        <v>85</v>
      </c>
      <c r="E1919" s="77" t="n">
        <v>100</v>
      </c>
      <c r="F1919" s="77" t="inlineStr">
        <is>
          <t>Differs from upstream baseline</t>
        </is>
      </c>
      <c r="G1919" s="7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77" t="inlineStr">
        <is>
          <t>2026-09-30</t>
        </is>
      </c>
      <c r="B1921" s="77" t="inlineStr">
        <is>
          <t>Moves</t>
        </is>
      </c>
      <c r="C1921" s="77" t="inlineStr">
        <is>
          <t>Screech pp</t>
        </is>
      </c>
      <c r="D1921" s="77" t="n">
        <v>40</v>
      </c>
      <c r="E1921" s="77" t="n">
        <v>5</v>
      </c>
      <c r="F1921" s="77" t="inlineStr">
        <is>
          <t>Differs from upstream baseline</t>
        </is>
      </c>
      <c r="G1921" s="7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77" t="inlineStr">
        <is>
          <t>2026-09-30</t>
        </is>
      </c>
      <c r="B1923" s="77" t="inlineStr">
        <is>
          <t>Moves</t>
        </is>
      </c>
      <c r="C1923" s="77" t="inlineStr">
        <is>
          <t>Secret Sword power</t>
        </is>
      </c>
      <c r="D1923" s="77" t="n">
        <v>85</v>
      </c>
      <c r="E1923" s="77" t="n">
        <v>90</v>
      </c>
      <c r="F1923" s="77" t="inlineStr">
        <is>
          <t>Differs from upstream baseline</t>
        </is>
      </c>
      <c r="G1923" s="7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77" t="inlineStr">
        <is>
          <t>2026-09-30</t>
        </is>
      </c>
      <c r="B1925" s="77" t="inlineStr">
        <is>
          <t>Moves</t>
        </is>
      </c>
      <c r="C1925" s="77" t="inlineStr">
        <is>
          <t>Shadow Ball power</t>
        </is>
      </c>
      <c r="D1925" s="77" t="n">
        <v>80</v>
      </c>
      <c r="E1925" s="77" t="n">
        <v>90</v>
      </c>
      <c r="F1925" s="77" t="inlineStr">
        <is>
          <t>Differs from upstream baseline</t>
        </is>
      </c>
      <c r="G1925" s="7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77" t="inlineStr">
        <is>
          <t>2026-09-30</t>
        </is>
      </c>
      <c r="B1927" s="77" t="inlineStr">
        <is>
          <t>Moves</t>
        </is>
      </c>
      <c r="C1927" s="77" t="inlineStr">
        <is>
          <t>Shadow Punch power</t>
        </is>
      </c>
      <c r="D1927" s="77" t="n">
        <v>60</v>
      </c>
      <c r="E1927" s="77" t="n">
        <v>95</v>
      </c>
      <c r="F1927" s="77" t="inlineStr">
        <is>
          <t>Differs from upstream baseline</t>
        </is>
      </c>
      <c r="G1927" s="7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77" t="inlineStr">
        <is>
          <t>2026-09-30</t>
        </is>
      </c>
      <c r="B1929" s="77" t="inlineStr">
        <is>
          <t>Moves</t>
        </is>
      </c>
      <c r="C1929" s="77" t="inlineStr">
        <is>
          <t>Sharpen pp</t>
        </is>
      </c>
      <c r="D1929" s="77" t="n">
        <v>30</v>
      </c>
      <c r="E1929" s="77" t="n">
        <v>3</v>
      </c>
      <c r="F1929" s="77" t="inlineStr">
        <is>
          <t>Differs from upstream baseline</t>
        </is>
      </c>
      <c r="G1929" s="7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77" t="inlineStr">
        <is>
          <t>2026-09-30</t>
        </is>
      </c>
      <c r="B1931" s="77" t="inlineStr">
        <is>
          <t>Moves</t>
        </is>
      </c>
      <c r="C1931" s="77" t="inlineStr">
        <is>
          <t>Sheer Cold accuracy</t>
        </is>
      </c>
      <c r="D1931" s="77" t="n">
        <v>30</v>
      </c>
      <c r="E1931" s="77" t="n">
        <v>50</v>
      </c>
      <c r="F1931" s="77" t="inlineStr">
        <is>
          <t>Differs from upstream baseline</t>
        </is>
      </c>
      <c r="G1931" s="7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77" t="inlineStr">
        <is>
          <t>2026-09-30</t>
        </is>
      </c>
      <c r="B1933" s="77" t="inlineStr">
        <is>
          <t>Moves</t>
        </is>
      </c>
      <c r="C1933" s="77" t="inlineStr">
        <is>
          <t>Shift Gear pp</t>
        </is>
      </c>
      <c r="D1933" s="77" t="n">
        <v>10</v>
      </c>
      <c r="E1933" s="77" t="n">
        <v>5</v>
      </c>
      <c r="F1933" s="77" t="inlineStr">
        <is>
          <t>Differs from upstream baseline</t>
        </is>
      </c>
      <c r="G1933" s="7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77" t="inlineStr">
        <is>
          <t>2026-09-30</t>
        </is>
      </c>
      <c r="B1935" s="77" t="inlineStr">
        <is>
          <t>Moves</t>
        </is>
      </c>
      <c r="C1935" s="77" t="inlineStr">
        <is>
          <t>Signal Beam power</t>
        </is>
      </c>
      <c r="D1935" s="77" t="n">
        <v>75</v>
      </c>
      <c r="E1935" s="77" t="n">
        <v>95</v>
      </c>
      <c r="F1935" s="77" t="inlineStr">
        <is>
          <t>Differs from upstream baseline</t>
        </is>
      </c>
      <c r="G1935" s="7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77" t="inlineStr">
        <is>
          <t>2026-09-30</t>
        </is>
      </c>
      <c r="B1937" s="77" t="inlineStr">
        <is>
          <t>Moves</t>
        </is>
      </c>
      <c r="C1937" s="77" t="inlineStr">
        <is>
          <t>Silver Wind accuracy</t>
        </is>
      </c>
      <c r="D1937" s="77" t="n">
        <v>100</v>
      </c>
      <c r="E1937" s="77" t="n">
        <v>0</v>
      </c>
      <c r="F1937" s="77" t="inlineStr">
        <is>
          <t>Differs from upstream baseline</t>
        </is>
      </c>
      <c r="G1937" s="7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77" t="inlineStr">
        <is>
          <t>2026-09-30</t>
        </is>
      </c>
      <c r="B1939" s="77" t="inlineStr">
        <is>
          <t>Moves</t>
        </is>
      </c>
      <c r="C1939" s="77" t="inlineStr">
        <is>
          <t>Sing pp</t>
        </is>
      </c>
      <c r="D1939" s="77" t="n">
        <v>15</v>
      </c>
      <c r="E1939" s="77" t="n">
        <v>8</v>
      </c>
      <c r="F1939" s="77" t="inlineStr">
        <is>
          <t>Differs from upstream baseline</t>
        </is>
      </c>
      <c r="G1939" s="7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77" t="inlineStr">
        <is>
          <t>2026-09-30</t>
        </is>
      </c>
      <c r="B1941" s="77" t="inlineStr">
        <is>
          <t>Moves</t>
        </is>
      </c>
      <c r="C1941" s="77" t="inlineStr">
        <is>
          <t>Sky Attack power</t>
        </is>
      </c>
      <c r="D1941" s="77" t="n">
        <v>140</v>
      </c>
      <c r="E1941" s="77" t="n">
        <v>120</v>
      </c>
      <c r="F1941" s="77" t="inlineStr">
        <is>
          <t>Differs from upstream baseline</t>
        </is>
      </c>
      <c r="G1941" s="7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77" t="inlineStr">
        <is>
          <t>2026-09-30</t>
        </is>
      </c>
      <c r="B1943" s="77" t="inlineStr">
        <is>
          <t>Moves</t>
        </is>
      </c>
      <c r="C1943" s="77" t="inlineStr">
        <is>
          <t>Sky Drop power</t>
        </is>
      </c>
      <c r="D1943" s="77" t="n">
        <v>60</v>
      </c>
      <c r="E1943" s="77" t="n">
        <v>70</v>
      </c>
      <c r="F1943" s="77" t="inlineStr">
        <is>
          <t>Differs from upstream baseline</t>
        </is>
      </c>
      <c r="G1943" s="7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77" t="inlineStr">
        <is>
          <t>2026-09-30</t>
        </is>
      </c>
      <c r="B1945" s="77" t="inlineStr">
        <is>
          <t>Moves</t>
        </is>
      </c>
      <c r="C1945" s="77" t="inlineStr">
        <is>
          <t>Sky Uppercut accuracy</t>
        </is>
      </c>
      <c r="D1945" s="77" t="n">
        <v>90</v>
      </c>
      <c r="E1945" s="77" t="n">
        <v>100</v>
      </c>
      <c r="F1945" s="77" t="inlineStr">
        <is>
          <t>Differs from upstream baseline</t>
        </is>
      </c>
      <c r="G1945" s="7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77" t="inlineStr">
        <is>
          <t>2026-09-30</t>
        </is>
      </c>
      <c r="B1947" s="77" t="inlineStr">
        <is>
          <t>Moves</t>
        </is>
      </c>
      <c r="C1947" s="77" t="inlineStr">
        <is>
          <t>Slack Off pp</t>
        </is>
      </c>
      <c r="D1947" s="77" t="n">
        <v>5</v>
      </c>
      <c r="E1947" s="77" t="n">
        <v>10</v>
      </c>
      <c r="F1947" s="77" t="inlineStr">
        <is>
          <t>Differs from upstream baseline</t>
        </is>
      </c>
      <c r="G1947" s="7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77" t="inlineStr">
        <is>
          <t>2026-09-30</t>
        </is>
      </c>
      <c r="B1949" s="77" t="inlineStr">
        <is>
          <t>Moves</t>
        </is>
      </c>
      <c r="C1949" s="77" t="inlineStr">
        <is>
          <t>Slam accuracy</t>
        </is>
      </c>
      <c r="D1949" s="77" t="n">
        <v>75</v>
      </c>
      <c r="E1949" s="77" t="n">
        <v>100</v>
      </c>
      <c r="F1949" s="77" t="inlineStr">
        <is>
          <t>Differs from upstream baseline</t>
        </is>
      </c>
      <c r="G1949" s="7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77" t="inlineStr">
        <is>
          <t>2026-09-30</t>
        </is>
      </c>
      <c r="B1951" s="77" t="inlineStr">
        <is>
          <t>Moves</t>
        </is>
      </c>
      <c r="C1951" s="77" t="inlineStr">
        <is>
          <t>Sleep Powder accuracy</t>
        </is>
      </c>
      <c r="D1951" s="77" t="n">
        <v>75</v>
      </c>
      <c r="E1951" s="77" t="n">
        <v>90</v>
      </c>
      <c r="F1951" s="77" t="inlineStr">
        <is>
          <t>Differs from upstream baseline</t>
        </is>
      </c>
      <c r="G1951" s="7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77" t="inlineStr">
        <is>
          <t>2026-09-30</t>
        </is>
      </c>
      <c r="B1953" s="77" t="inlineStr">
        <is>
          <t>Moves</t>
        </is>
      </c>
      <c r="C1953" s="77" t="inlineStr">
        <is>
          <t>Sludge power</t>
        </is>
      </c>
      <c r="D1953" s="77" t="n">
        <v>65</v>
      </c>
      <c r="E1953" s="77" t="n">
        <v>70</v>
      </c>
      <c r="F1953" s="77" t="inlineStr">
        <is>
          <t>Differs from upstream baseline</t>
        </is>
      </c>
      <c r="G1953" s="7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77" t="inlineStr">
        <is>
          <t>2026-09-30</t>
        </is>
      </c>
      <c r="B1955" s="77" t="inlineStr">
        <is>
          <t>Moves</t>
        </is>
      </c>
      <c r="C1955" s="77" t="inlineStr">
        <is>
          <t>Smack Down power</t>
        </is>
      </c>
      <c r="D1955" s="77" t="n">
        <v>50</v>
      </c>
      <c r="E1955" s="77" t="n">
        <v>60</v>
      </c>
      <c r="F1955" s="77" t="inlineStr">
        <is>
          <t>Differs from upstream baseline</t>
        </is>
      </c>
      <c r="G1955" s="7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77" t="inlineStr">
        <is>
          <t>2026-09-30</t>
        </is>
      </c>
      <c r="B1957" s="77" t="inlineStr">
        <is>
          <t>Moves</t>
        </is>
      </c>
      <c r="C1957" s="77" t="inlineStr">
        <is>
          <t>Smog power</t>
        </is>
      </c>
      <c r="D1957" s="77" t="n">
        <v>30</v>
      </c>
      <c r="E1957" s="77" t="n">
        <v>60</v>
      </c>
      <c r="F1957" s="77" t="inlineStr">
        <is>
          <t>Differs from upstream baseline</t>
        </is>
      </c>
      <c r="G1957" s="7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77" t="inlineStr">
        <is>
          <t>2026-09-30</t>
        </is>
      </c>
      <c r="B1959" s="77" t="inlineStr">
        <is>
          <t>Moves</t>
        </is>
      </c>
      <c r="C1959" s="77" t="inlineStr">
        <is>
          <t>Smokescreen pp</t>
        </is>
      </c>
      <c r="D1959" s="77" t="n">
        <v>20</v>
      </c>
      <c r="E1959" s="77" t="n">
        <v>5</v>
      </c>
      <c r="F1959" s="77" t="inlineStr">
        <is>
          <t>Differs from upstream baseline</t>
        </is>
      </c>
      <c r="G1959" s="7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77" t="inlineStr">
        <is>
          <t>2026-09-30</t>
        </is>
      </c>
      <c r="B1961" s="77" t="inlineStr">
        <is>
          <t>Moves</t>
        </is>
      </c>
      <c r="C1961" s="77" t="inlineStr">
        <is>
          <t>Snarl accuracy</t>
        </is>
      </c>
      <c r="D1961" s="77" t="n">
        <v>95</v>
      </c>
      <c r="E1961" s="77" t="n">
        <v>100</v>
      </c>
      <c r="F1961" s="77" t="inlineStr">
        <is>
          <t>Differs from upstream baseline</t>
        </is>
      </c>
      <c r="G1961" s="7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77" t="inlineStr">
        <is>
          <t>2026-09-30</t>
        </is>
      </c>
      <c r="B1963" s="77" t="inlineStr">
        <is>
          <t>Moves</t>
        </is>
      </c>
      <c r="C1963" s="77" t="inlineStr">
        <is>
          <t>Soft-Boiled accuracy</t>
        </is>
      </c>
      <c r="D1963" s="77" t="n">
        <v>100</v>
      </c>
      <c r="E1963" s="77" t="n">
        <v>0</v>
      </c>
      <c r="F1963" s="77" t="inlineStr">
        <is>
          <t>Differs from upstream baseline</t>
        </is>
      </c>
      <c r="G1963" s="7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77" t="inlineStr">
        <is>
          <t>2026-09-30</t>
        </is>
      </c>
      <c r="B1965" s="77" t="inlineStr">
        <is>
          <t>Moves</t>
        </is>
      </c>
      <c r="C1965" s="77" t="inlineStr">
        <is>
          <t>Solar Beam pp</t>
        </is>
      </c>
      <c r="D1965" s="77" t="n">
        <v>10</v>
      </c>
      <c r="E1965" s="77" t="n">
        <v>15</v>
      </c>
      <c r="F1965" s="77" t="inlineStr">
        <is>
          <t>Differs from upstream baseline</t>
        </is>
      </c>
      <c r="G1965" s="7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77" t="inlineStr">
        <is>
          <t>2026-09-30</t>
        </is>
      </c>
      <c r="B1967" s="77" t="inlineStr">
        <is>
          <t>Moves</t>
        </is>
      </c>
      <c r="C1967" s="77" t="inlineStr">
        <is>
          <t>Spacial Rend power</t>
        </is>
      </c>
      <c r="D1967" s="77" t="n">
        <v>100</v>
      </c>
      <c r="E1967" s="77" t="n">
        <v>120</v>
      </c>
      <c r="F1967" s="77" t="inlineStr">
        <is>
          <t>Differs from upstream baseline</t>
        </is>
      </c>
      <c r="G1967" s="7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77" t="inlineStr">
        <is>
          <t>2026-09-30</t>
        </is>
      </c>
      <c r="B1969" s="77" t="inlineStr">
        <is>
          <t>Moves</t>
        </is>
      </c>
      <c r="C1969" s="77" t="inlineStr">
        <is>
          <t>Spark power</t>
        </is>
      </c>
      <c r="D1969" s="77" t="n">
        <v>65</v>
      </c>
      <c r="E1969" s="77" t="n">
        <v>70</v>
      </c>
      <c r="F1969" s="77" t="inlineStr">
        <is>
          <t>Differs from upstream baseline</t>
        </is>
      </c>
      <c r="G1969" s="7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77" t="inlineStr">
        <is>
          <t>2026-09-30</t>
        </is>
      </c>
      <c r="B1971" s="77" t="inlineStr">
        <is>
          <t>Moves</t>
        </is>
      </c>
      <c r="C1971" s="77" t="inlineStr">
        <is>
          <t>Steamroller power</t>
        </is>
      </c>
      <c r="D1971" s="77" t="n">
        <v>65</v>
      </c>
      <c r="E1971" s="77" t="n">
        <v>75</v>
      </c>
      <c r="F1971" s="77" t="inlineStr">
        <is>
          <t>Differs from upstream baseline</t>
        </is>
      </c>
      <c r="G1971" s="7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77" t="inlineStr">
        <is>
          <t>2026-09-30</t>
        </is>
      </c>
      <c r="B1973" s="77" t="inlineStr">
        <is>
          <t>Moves</t>
        </is>
      </c>
      <c r="C1973" s="77" t="inlineStr">
        <is>
          <t>Steel Wing power</t>
        </is>
      </c>
      <c r="D1973" s="77" t="n">
        <v>70</v>
      </c>
      <c r="E1973" s="77" t="n">
        <v>80</v>
      </c>
      <c r="F1973" s="77" t="inlineStr">
        <is>
          <t>Differs from upstream baseline</t>
        </is>
      </c>
      <c r="G1973" s="7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77" t="inlineStr">
        <is>
          <t>2026-09-30</t>
        </is>
      </c>
      <c r="B1975" s="77" t="inlineStr">
        <is>
          <t>Moves</t>
        </is>
      </c>
      <c r="C1975" s="77" t="inlineStr">
        <is>
          <t>Stockpile pp</t>
        </is>
      </c>
      <c r="D1975" s="77" t="n">
        <v>20</v>
      </c>
      <c r="E1975" s="77" t="n">
        <v>10</v>
      </c>
      <c r="F1975" s="77" t="inlineStr">
        <is>
          <t>Differs from upstream baseline</t>
        </is>
      </c>
      <c r="G1975" s="7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77" t="inlineStr">
        <is>
          <t>2026-09-30</t>
        </is>
      </c>
      <c r="B1977" s="77" t="inlineStr">
        <is>
          <t>Moves</t>
        </is>
      </c>
      <c r="C1977" s="77" t="inlineStr">
        <is>
          <t>Stomp type</t>
        </is>
      </c>
      <c r="D1977" s="77" t="inlineStr">
        <is>
          <t>TYPE_NORMAL</t>
        </is>
      </c>
      <c r="E1977" s="77" t="inlineStr">
        <is>
          <t>TYPE_GROUND</t>
        </is>
      </c>
      <c r="F1977" s="77" t="inlineStr">
        <is>
          <t>Differs from upstream baseline</t>
        </is>
      </c>
      <c r="G1977" s="7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77" t="inlineStr">
        <is>
          <t>2026-09-30</t>
        </is>
      </c>
      <c r="B1979" s="77" t="inlineStr">
        <is>
          <t>Moves</t>
        </is>
      </c>
      <c r="C1979" s="77" t="inlineStr">
        <is>
          <t>Storm Throw power</t>
        </is>
      </c>
      <c r="D1979" s="77" t="n">
        <v>60</v>
      </c>
      <c r="E1979" s="77" t="n">
        <v>70</v>
      </c>
      <c r="F1979" s="77" t="inlineStr">
        <is>
          <t>Differs from upstream baseline</t>
        </is>
      </c>
      <c r="G1979" s="7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77" t="inlineStr">
        <is>
          <t>2026-09-30</t>
        </is>
      </c>
      <c r="B1981" s="77" t="inlineStr">
        <is>
          <t>Moves</t>
        </is>
      </c>
      <c r="C1981" s="77" t="inlineStr">
        <is>
          <t>Struggle Bug power</t>
        </is>
      </c>
      <c r="D1981" s="77" t="n">
        <v>50</v>
      </c>
      <c r="E1981" s="77" t="n">
        <v>60</v>
      </c>
      <c r="F1981" s="77" t="inlineStr">
        <is>
          <t>Differs from upstream baseline</t>
        </is>
      </c>
      <c r="G1981" s="7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77" t="inlineStr">
        <is>
          <t>2026-09-30</t>
        </is>
      </c>
      <c r="B1983" s="77" t="inlineStr">
        <is>
          <t>Moves</t>
        </is>
      </c>
      <c r="C1983" s="77" t="inlineStr">
        <is>
          <t>Submission power</t>
        </is>
      </c>
      <c r="D1983" s="77" t="n">
        <v>80</v>
      </c>
      <c r="E1983" s="77" t="n">
        <v>90</v>
      </c>
      <c r="F1983" s="77" t="inlineStr">
        <is>
          <t>Differs from upstream baseline</t>
        </is>
      </c>
      <c r="G1983" s="7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77" t="inlineStr">
        <is>
          <t>2026-09-30</t>
        </is>
      </c>
      <c r="B1985" s="77" t="inlineStr">
        <is>
          <t>Moves</t>
        </is>
      </c>
      <c r="C1985" s="77" t="inlineStr">
        <is>
          <t>Submission pp</t>
        </is>
      </c>
      <c r="D1985" s="77" t="n">
        <v>20</v>
      </c>
      <c r="E1985" s="77" t="n">
        <v>8</v>
      </c>
      <c r="F1985" s="77" t="inlineStr">
        <is>
          <t>Differs from upstream baseline</t>
        </is>
      </c>
      <c r="G1985" s="7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77" t="inlineStr">
        <is>
          <t>2026-09-30</t>
        </is>
      </c>
      <c r="B1987" s="77" t="inlineStr">
        <is>
          <t>Moves</t>
        </is>
      </c>
      <c r="C1987" s="77" t="inlineStr">
        <is>
          <t>Sucker Punch power</t>
        </is>
      </c>
      <c r="D1987" s="77" t="n">
        <v>70</v>
      </c>
      <c r="E1987" s="77" t="n">
        <v>80</v>
      </c>
      <c r="F1987" s="77" t="inlineStr">
        <is>
          <t>Differs from upstream baseline</t>
        </is>
      </c>
      <c r="G1987" s="7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77" t="inlineStr">
        <is>
          <t>2026-09-30</t>
        </is>
      </c>
      <c r="B1989" s="77" t="inlineStr">
        <is>
          <t>Moves</t>
        </is>
      </c>
      <c r="C1989" s="77" t="inlineStr">
        <is>
          <t>Superpower power</t>
        </is>
      </c>
      <c r="D1989" s="77" t="n">
        <v>120</v>
      </c>
      <c r="E1989" s="77" t="n">
        <v>140</v>
      </c>
      <c r="F1989" s="77" t="inlineStr">
        <is>
          <t>Differs from upstream baseline</t>
        </is>
      </c>
      <c r="G1989" s="7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77" t="inlineStr">
        <is>
          <t>2026-09-30</t>
        </is>
      </c>
      <c r="B1991" s="77" t="inlineStr">
        <is>
          <t>Moves</t>
        </is>
      </c>
      <c r="C1991" s="77" t="inlineStr">
        <is>
          <t>Super Fang accuracy</t>
        </is>
      </c>
      <c r="D1991" s="77" t="n">
        <v>90</v>
      </c>
      <c r="E1991" s="77" t="n">
        <v>100</v>
      </c>
      <c r="F1991" s="77" t="inlineStr">
        <is>
          <t>Differs from upstream baseline</t>
        </is>
      </c>
      <c r="G1991" s="7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77" t="inlineStr">
        <is>
          <t>2026-09-30</t>
        </is>
      </c>
      <c r="B1993" s="77" t="inlineStr">
        <is>
          <t>Moves</t>
        </is>
      </c>
      <c r="C1993" s="77" t="inlineStr">
        <is>
          <t>Surf power</t>
        </is>
      </c>
      <c r="D1993" s="77" t="n">
        <v>90</v>
      </c>
      <c r="E1993" s="77" t="n">
        <v>95</v>
      </c>
      <c r="F1993" s="77" t="inlineStr">
        <is>
          <t>Differs from upstream baseline</t>
        </is>
      </c>
      <c r="G1993" s="7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77" t="inlineStr">
        <is>
          <t>2026-09-30</t>
        </is>
      </c>
      <c r="B1995" s="77" t="inlineStr">
        <is>
          <t>Moves</t>
        </is>
      </c>
      <c r="C1995" s="77" t="inlineStr">
        <is>
          <t>Swallow power</t>
        </is>
      </c>
      <c r="D1995" s="77" t="n">
        <v>0</v>
      </c>
      <c r="E1995" s="77" t="n">
        <v>90</v>
      </c>
      <c r="F1995" s="77" t="inlineStr">
        <is>
          <t>Differs from upstream baseline</t>
        </is>
      </c>
      <c r="G1995" s="7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77" t="inlineStr">
        <is>
          <t>2026-09-30</t>
        </is>
      </c>
      <c r="B1997" s="77" t="inlineStr">
        <is>
          <t>Moves</t>
        </is>
      </c>
      <c r="C1997" s="77" t="inlineStr">
        <is>
          <t>Swallow type</t>
        </is>
      </c>
      <c r="D1997" s="77" t="inlineStr">
        <is>
          <t>TYPE_NORMAL</t>
        </is>
      </c>
      <c r="E1997" s="77" t="inlineStr">
        <is>
          <t>TYPE_POISON</t>
        </is>
      </c>
      <c r="F1997" s="77" t="inlineStr">
        <is>
          <t>Differs from upstream baseline</t>
        </is>
      </c>
      <c r="G1997" s="7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77" t="inlineStr">
        <is>
          <t>2026-09-30</t>
        </is>
      </c>
      <c r="B1999" s="77" t="inlineStr">
        <is>
          <t>Moves</t>
        </is>
      </c>
      <c r="C1999" s="77" t="inlineStr">
        <is>
          <t>Sweet Scent pp</t>
        </is>
      </c>
      <c r="D1999" s="77" t="n">
        <v>20</v>
      </c>
      <c r="E1999" s="77" t="n">
        <v>2</v>
      </c>
      <c r="F1999" s="77" t="inlineStr">
        <is>
          <t>Differs from upstream baseline</t>
        </is>
      </c>
      <c r="G1999" s="7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77" t="inlineStr">
        <is>
          <t>2026-09-30</t>
        </is>
      </c>
      <c r="B2001" s="77" t="inlineStr">
        <is>
          <t>Moves</t>
        </is>
      </c>
      <c r="C2001" s="77" t="inlineStr">
        <is>
          <t>Tackle power</t>
        </is>
      </c>
      <c r="D2001" s="77" t="n">
        <v>40</v>
      </c>
      <c r="E2001" s="77" t="n">
        <v>35</v>
      </c>
      <c r="F2001" s="77" t="inlineStr">
        <is>
          <t>Differs from upstream baseline</t>
        </is>
      </c>
      <c r="G2001" s="7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77" t="inlineStr">
        <is>
          <t>2026-09-30</t>
        </is>
      </c>
      <c r="B2003" s="77" t="inlineStr">
        <is>
          <t>Moves</t>
        </is>
      </c>
      <c r="C2003" s="77" t="inlineStr">
        <is>
          <t>Tail Slap power</t>
        </is>
      </c>
      <c r="D2003" s="77" t="n">
        <v>25</v>
      </c>
      <c r="E2003" s="77" t="n">
        <v>30</v>
      </c>
      <c r="F2003" s="77" t="inlineStr">
        <is>
          <t>Differs from upstream baseline</t>
        </is>
      </c>
      <c r="G2003" s="7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77" t="inlineStr">
        <is>
          <t>2026-09-30</t>
        </is>
      </c>
      <c r="B2005" s="77" t="inlineStr">
        <is>
          <t>Moves</t>
        </is>
      </c>
      <c r="C2005" s="77" t="inlineStr">
        <is>
          <t>Tail Whip pp</t>
        </is>
      </c>
      <c r="D2005" s="77" t="n">
        <v>30</v>
      </c>
      <c r="E2005" s="77" t="n">
        <v>1</v>
      </c>
      <c r="F2005" s="77" t="inlineStr">
        <is>
          <t>Differs from upstream baseline</t>
        </is>
      </c>
      <c r="G2005" s="7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77" t="inlineStr">
        <is>
          <t>2026-09-30</t>
        </is>
      </c>
      <c r="B2007" s="77" t="inlineStr">
        <is>
          <t>Moves</t>
        </is>
      </c>
      <c r="C2007" s="77" t="inlineStr">
        <is>
          <t>Taunt pp</t>
        </is>
      </c>
      <c r="D2007" s="77" t="n">
        <v>20</v>
      </c>
      <c r="E2007" s="77" t="n">
        <v>15</v>
      </c>
      <c r="F2007" s="77" t="inlineStr">
        <is>
          <t>Differs from upstream baseline</t>
        </is>
      </c>
      <c r="G2007" s="7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77" t="inlineStr">
        <is>
          <t>2026-09-30</t>
        </is>
      </c>
      <c r="B2009" s="77" t="inlineStr">
        <is>
          <t>Moves</t>
        </is>
      </c>
      <c r="C2009" s="77" t="inlineStr">
        <is>
          <t>Thief pp</t>
        </is>
      </c>
      <c r="D2009" s="77" t="n">
        <v>25</v>
      </c>
      <c r="E2009" s="77" t="n">
        <v>10</v>
      </c>
      <c r="F2009" s="77" t="inlineStr">
        <is>
          <t>Differs from upstream baseline</t>
        </is>
      </c>
      <c r="G2009" s="7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77" t="inlineStr">
        <is>
          <t>2026-09-30</t>
        </is>
      </c>
      <c r="B2011" s="77" t="inlineStr">
        <is>
          <t>Moves</t>
        </is>
      </c>
      <c r="C2011" s="77" t="inlineStr">
        <is>
          <t>Thousand Waves power</t>
        </is>
      </c>
      <c r="D2011" s="77" t="n">
        <v>90</v>
      </c>
      <c r="E2011" s="77" t="n">
        <v>95</v>
      </c>
      <c r="F2011" s="77" t="inlineStr">
        <is>
          <t>Differs from upstream baseline</t>
        </is>
      </c>
      <c r="G2011" s="7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77" t="inlineStr">
        <is>
          <t>2026-09-30</t>
        </is>
      </c>
      <c r="B2013" s="77" t="inlineStr">
        <is>
          <t>Moves</t>
        </is>
      </c>
      <c r="C2013" s="77" t="inlineStr">
        <is>
          <t>Thunder power</t>
        </is>
      </c>
      <c r="D2013" s="77" t="n">
        <v>110</v>
      </c>
      <c r="E2013" s="77" t="n">
        <v>120</v>
      </c>
      <c r="F2013" s="77" t="inlineStr">
        <is>
          <t>Differs from upstream baseline</t>
        </is>
      </c>
      <c r="G2013" s="7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77" t="inlineStr">
        <is>
          <t>2026-09-30</t>
        </is>
      </c>
      <c r="B2015" s="77" t="inlineStr">
        <is>
          <t>Moves</t>
        </is>
      </c>
      <c r="C2015" s="77" t="inlineStr">
        <is>
          <t>Thunder Fang power</t>
        </is>
      </c>
      <c r="D2015" s="77" t="n">
        <v>65</v>
      </c>
      <c r="E2015" s="77" t="n">
        <v>90</v>
      </c>
      <c r="F2015" s="77" t="inlineStr">
        <is>
          <t>Differs from upstream baseline</t>
        </is>
      </c>
      <c r="G2015" s="7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77" t="inlineStr">
        <is>
          <t>2026-09-30</t>
        </is>
      </c>
      <c r="B2017" s="77" t="inlineStr">
        <is>
          <t>Moves</t>
        </is>
      </c>
      <c r="C2017" s="77" t="inlineStr">
        <is>
          <t>Thunder Punch power</t>
        </is>
      </c>
      <c r="D2017" s="77" t="n">
        <v>75</v>
      </c>
      <c r="E2017" s="77" t="n">
        <v>95</v>
      </c>
      <c r="F2017" s="77" t="inlineStr">
        <is>
          <t>Differs from upstream baseline</t>
        </is>
      </c>
      <c r="G2017" s="7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77" t="inlineStr">
        <is>
          <t>2026-09-30</t>
        </is>
      </c>
      <c r="B2019" s="77" t="inlineStr">
        <is>
          <t>Moves</t>
        </is>
      </c>
      <c r="C2019" s="77" t="inlineStr">
        <is>
          <t>Tickle pp</t>
        </is>
      </c>
      <c r="D2019" s="77" t="n">
        <v>20</v>
      </c>
      <c r="E2019" s="77" t="n">
        <v>6</v>
      </c>
      <c r="F2019" s="77" t="inlineStr">
        <is>
          <t>Differs from upstream baseline</t>
        </is>
      </c>
      <c r="G2019" s="7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77" t="inlineStr">
        <is>
          <t>2026-09-30</t>
        </is>
      </c>
      <c r="B2021" s="77" t="inlineStr">
        <is>
          <t>Moves</t>
        </is>
      </c>
      <c r="C2021" s="77" t="inlineStr">
        <is>
          <t>Trick Room pp</t>
        </is>
      </c>
      <c r="D2021" s="77" t="n">
        <v>5</v>
      </c>
      <c r="E2021" s="77" t="n">
        <v>1</v>
      </c>
      <c r="F2021" s="77" t="inlineStr">
        <is>
          <t>Differs from upstream baseline</t>
        </is>
      </c>
      <c r="G2021" s="7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77" t="inlineStr">
        <is>
          <t>2026-09-30</t>
        </is>
      </c>
      <c r="B2023" s="77" t="inlineStr">
        <is>
          <t>Moves</t>
        </is>
      </c>
      <c r="C2023" s="77" t="inlineStr">
        <is>
          <t>Triple Axel accuracy</t>
        </is>
      </c>
      <c r="D2023" s="77" t="n">
        <v>90</v>
      </c>
      <c r="E2023" s="77" t="n">
        <v>100</v>
      </c>
      <c r="F2023" s="77" t="inlineStr">
        <is>
          <t>Differs from upstream baseline</t>
        </is>
      </c>
      <c r="G2023" s="7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77" t="inlineStr">
        <is>
          <t>2026-09-30</t>
        </is>
      </c>
      <c r="B2025" s="77" t="inlineStr">
        <is>
          <t>Moves</t>
        </is>
      </c>
      <c r="C2025" s="77" t="inlineStr">
        <is>
          <t>Triple Kick power</t>
        </is>
      </c>
      <c r="D2025" s="77" t="n">
        <v>10</v>
      </c>
      <c r="E2025" s="77" t="n">
        <v>30</v>
      </c>
      <c r="F2025" s="77" t="inlineStr">
        <is>
          <t>Differs from upstream baseline</t>
        </is>
      </c>
      <c r="G2025" s="7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77" t="inlineStr">
        <is>
          <t>2026-09-30</t>
        </is>
      </c>
      <c r="B2027" s="77" t="inlineStr">
        <is>
          <t>Moves</t>
        </is>
      </c>
      <c r="C2027" s="77" t="inlineStr">
        <is>
          <t>Tri Attack power</t>
        </is>
      </c>
      <c r="D2027" s="77" t="n">
        <v>80</v>
      </c>
      <c r="E2027" s="77" t="n">
        <v>95</v>
      </c>
      <c r="F2027" s="77" t="inlineStr">
        <is>
          <t>Differs from upstream baseline</t>
        </is>
      </c>
      <c r="G2027" s="7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77" t="inlineStr">
        <is>
          <t>2026-09-30</t>
        </is>
      </c>
      <c r="B2029" s="77" t="inlineStr">
        <is>
          <t>Moves</t>
        </is>
      </c>
      <c r="C2029" s="77" t="inlineStr">
        <is>
          <t>Twineedle power</t>
        </is>
      </c>
      <c r="D2029" s="77" t="n">
        <v>25</v>
      </c>
      <c r="E2029" s="77" t="n">
        <v>50</v>
      </c>
      <c r="F2029" s="77" t="inlineStr">
        <is>
          <t>Differs from upstream baseline</t>
        </is>
      </c>
      <c r="G2029" s="7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77" t="inlineStr">
        <is>
          <t>2026-09-30</t>
        </is>
      </c>
      <c r="B2031" s="77" t="inlineStr">
        <is>
          <t>Moves</t>
        </is>
      </c>
      <c r="C2031" s="77" t="inlineStr">
        <is>
          <t>Twister pp</t>
        </is>
      </c>
      <c r="D2031" s="77" t="n">
        <v>20</v>
      </c>
      <c r="E2031" s="77" t="n">
        <v>15</v>
      </c>
      <c r="F2031" s="77" t="inlineStr">
        <is>
          <t>Differs from upstream baseline</t>
        </is>
      </c>
      <c r="G2031" s="7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77" t="inlineStr">
        <is>
          <t>2026-09-30</t>
        </is>
      </c>
      <c r="B2033" s="77" t="inlineStr">
        <is>
          <t>Moves</t>
        </is>
      </c>
      <c r="C2033" s="77" t="inlineStr">
        <is>
          <t>U-turn power</t>
        </is>
      </c>
      <c r="D2033" s="77" t="n">
        <v>70</v>
      </c>
      <c r="E2033" s="77" t="n">
        <v>80</v>
      </c>
      <c r="F2033" s="77" t="inlineStr">
        <is>
          <t>Differs from upstream baseline</t>
        </is>
      </c>
      <c r="G2033" s="7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77" t="inlineStr">
        <is>
          <t>2026-09-30</t>
        </is>
      </c>
      <c r="B2035" s="77" t="inlineStr">
        <is>
          <t>Moves</t>
        </is>
      </c>
      <c r="C2035" s="77" t="inlineStr">
        <is>
          <t>Vine Whip power</t>
        </is>
      </c>
      <c r="D2035" s="77" t="n">
        <v>45</v>
      </c>
      <c r="E2035" s="77" t="n">
        <v>35</v>
      </c>
      <c r="F2035" s="77" t="inlineStr">
        <is>
          <t>Differs from upstream baseline</t>
        </is>
      </c>
      <c r="G2035" s="7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77" t="inlineStr">
        <is>
          <t>2026-09-30</t>
        </is>
      </c>
      <c r="B2037" s="77" t="inlineStr">
        <is>
          <t>Moves</t>
        </is>
      </c>
      <c r="C2037" s="77" t="inlineStr">
        <is>
          <t>Vise Grip power</t>
        </is>
      </c>
      <c r="D2037" s="77" t="n">
        <v>55</v>
      </c>
      <c r="E2037" s="77" t="n">
        <v>90</v>
      </c>
      <c r="F2037" s="77" t="inlineStr">
        <is>
          <t>Differs from upstream baseline</t>
        </is>
      </c>
      <c r="G2037" s="7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77" t="inlineStr">
        <is>
          <t>2026-09-30</t>
        </is>
      </c>
      <c r="B2039" s="77" t="inlineStr">
        <is>
          <t>Moves</t>
        </is>
      </c>
      <c r="C2039" s="77" t="inlineStr">
        <is>
          <t>Volt Switch power</t>
        </is>
      </c>
      <c r="D2039" s="77" t="n">
        <v>70</v>
      </c>
      <c r="E2039" s="77" t="n">
        <v>75</v>
      </c>
      <c r="F2039" s="77" t="inlineStr">
        <is>
          <t>Differs from upstream baseline</t>
        </is>
      </c>
      <c r="G2039" s="7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77" t="inlineStr">
        <is>
          <t>2026-09-30</t>
        </is>
      </c>
      <c r="B2041" s="77" t="inlineStr">
        <is>
          <t>Moves</t>
        </is>
      </c>
      <c r="C2041" s="77" t="inlineStr">
        <is>
          <t>Volt Tackle pp</t>
        </is>
      </c>
      <c r="D2041" s="77" t="n">
        <v>15</v>
      </c>
      <c r="E2041" s="77" t="n">
        <v>5</v>
      </c>
      <c r="F2041" s="77" t="inlineStr">
        <is>
          <t>Differs from upstream baseline</t>
        </is>
      </c>
      <c r="G2041" s="7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77" t="inlineStr">
        <is>
          <t>2026-09-30</t>
        </is>
      </c>
      <c r="B2043" s="77" t="inlineStr">
        <is>
          <t>Moves</t>
        </is>
      </c>
      <c r="C2043" s="77" t="inlineStr">
        <is>
          <t>Water Pulse accuracy</t>
        </is>
      </c>
      <c r="D2043" s="77" t="n">
        <v>100</v>
      </c>
      <c r="E2043" s="77" t="n">
        <v>0</v>
      </c>
      <c r="F2043" s="77" t="inlineStr">
        <is>
          <t>Differs from upstream baseline</t>
        </is>
      </c>
      <c r="G2043" s="7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77" t="inlineStr">
        <is>
          <t>2026-09-30</t>
        </is>
      </c>
      <c r="B2045" s="77" t="inlineStr">
        <is>
          <t>Moves</t>
        </is>
      </c>
      <c r="C2045" s="77" t="inlineStr">
        <is>
          <t>Whirlpool power</t>
        </is>
      </c>
      <c r="D2045" s="77" t="n">
        <v>35</v>
      </c>
      <c r="E2045" s="77" t="n">
        <v>90</v>
      </c>
      <c r="F2045" s="77" t="inlineStr">
        <is>
          <t>Differs from upstream baseline</t>
        </is>
      </c>
      <c r="G2045" s="7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77" t="inlineStr">
        <is>
          <t>2026-09-30</t>
        </is>
      </c>
      <c r="B2047" s="77" t="inlineStr">
        <is>
          <t>Moves</t>
        </is>
      </c>
      <c r="C2047" s="77" t="inlineStr">
        <is>
          <t>Whirlwind accuracy</t>
        </is>
      </c>
      <c r="D2047" s="77" t="n">
        <v>0</v>
      </c>
      <c r="E2047" s="77" t="n">
        <v>100</v>
      </c>
      <c r="F2047" s="77" t="inlineStr">
        <is>
          <t>Differs from upstream baseline</t>
        </is>
      </c>
      <c r="G2047" s="7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77" t="inlineStr">
        <is>
          <t>2026-09-30</t>
        </is>
      </c>
      <c r="B2049" s="77" t="inlineStr">
        <is>
          <t>Moves</t>
        </is>
      </c>
      <c r="C2049" s="77" t="inlineStr">
        <is>
          <t>Wild Charge pp</t>
        </is>
      </c>
      <c r="D2049" s="77" t="n">
        <v>15</v>
      </c>
      <c r="E2049" s="77" t="n">
        <v>20</v>
      </c>
      <c r="F2049" s="77" t="inlineStr">
        <is>
          <t>Differs from upstream baseline</t>
        </is>
      </c>
      <c r="G2049" s="7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77" t="inlineStr">
        <is>
          <t>2026-09-30</t>
        </is>
      </c>
      <c r="B2051" s="77" t="inlineStr">
        <is>
          <t>Moves</t>
        </is>
      </c>
      <c r="C2051" s="77" t="inlineStr">
        <is>
          <t>Withdraw pp</t>
        </is>
      </c>
      <c r="D2051" s="77" t="n">
        <v>40</v>
      </c>
      <c r="E2051" s="77" t="n">
        <v>5</v>
      </c>
      <c r="F2051" s="77" t="inlineStr">
        <is>
          <t>Differs from upstream baseline</t>
        </is>
      </c>
      <c r="G2051" s="7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77" t="inlineStr">
        <is>
          <t>2026-09-30</t>
        </is>
      </c>
      <c r="B2053" s="77" t="inlineStr">
        <is>
          <t>Moves</t>
        </is>
      </c>
      <c r="C2053" s="77" t="inlineStr">
        <is>
          <t>Wrap accuracy</t>
        </is>
      </c>
      <c r="D2053" s="77" t="n">
        <v>90</v>
      </c>
      <c r="E2053" s="77" t="n">
        <v>100</v>
      </c>
      <c r="F2053" s="77" t="inlineStr">
        <is>
          <t>Differs from upstream baseline</t>
        </is>
      </c>
      <c r="G2053" s="7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77" t="inlineStr">
        <is>
          <t>2026-09-30</t>
        </is>
      </c>
      <c r="B2055" s="77" t="inlineStr">
        <is>
          <t>Moves</t>
        </is>
      </c>
      <c r="C2055" s="77" t="inlineStr">
        <is>
          <t>Yawn accuracy</t>
        </is>
      </c>
      <c r="D2055" s="77" t="n">
        <v>0</v>
      </c>
      <c r="E2055" s="77" t="n">
        <v>70</v>
      </c>
      <c r="F2055" s="77" t="inlineStr">
        <is>
          <t>Differs from upstream baseline</t>
        </is>
      </c>
      <c r="G2055" s="7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77" t="inlineStr">
        <is>
          <t>2026-10-01</t>
        </is>
      </c>
      <c r="B2057" s="77" t="inlineStr">
        <is>
          <t>Abilities</t>
        </is>
      </c>
      <c r="C2057" s="77" t="inlineStr">
        <is>
          <t>Abomasnow abilities</t>
        </is>
      </c>
      <c r="D2057" s="77" t="inlineStr">
        <is>
          <t>Snow Warning / Soundproof</t>
        </is>
      </c>
      <c r="E2057" s="77" t="inlineStr">
        <is>
          <t>Adaptability / Adaptability / Soundproof</t>
        </is>
      </c>
      <c r="F2057" s="77" t="inlineStr">
        <is>
          <t>Differs from upstream baseline</t>
        </is>
      </c>
      <c r="G2057" s="7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77" t="inlineStr">
        <is>
          <t>2026-10-01</t>
        </is>
      </c>
      <c r="B2059" s="77" t="inlineStr">
        <is>
          <t>Abilities</t>
        </is>
      </c>
      <c r="C2059" s="77" t="inlineStr">
        <is>
          <t>Abra abilities</t>
        </is>
      </c>
      <c r="D2059" s="77" t="inlineStr">
        <is>
          <t>Synchronize / Inner Focus / Magic Guard</t>
        </is>
      </c>
      <c r="E2059" s="77" t="inlineStr">
        <is>
          <t>Magic Guard / Magic Guard / Magic Guard</t>
        </is>
      </c>
      <c r="F2059" s="77" t="inlineStr">
        <is>
          <t>Differs from upstream baseline</t>
        </is>
      </c>
      <c r="G2059" s="7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77" t="inlineStr">
        <is>
          <t>2026-10-01</t>
        </is>
      </c>
      <c r="B2061" s="77" t="inlineStr">
        <is>
          <t>Pokemon Stats</t>
        </is>
      </c>
      <c r="C2061" s="77" t="inlineStr">
        <is>
          <t>Absol baseSpAttack</t>
        </is>
      </c>
      <c r="D2061" s="77" t="n">
        <v>75</v>
      </c>
      <c r="E2061" s="77" t="n">
        <v>115</v>
      </c>
      <c r="F2061" s="77" t="inlineStr">
        <is>
          <t>Differs from upstream baseline</t>
        </is>
      </c>
      <c r="G2061" s="7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77" t="inlineStr">
        <is>
          <t>2026-10-01</t>
        </is>
      </c>
      <c r="B2063" s="77" t="inlineStr">
        <is>
          <t>Abilities</t>
        </is>
      </c>
      <c r="C2063" s="77" t="inlineStr">
        <is>
          <t>Absol abilities</t>
        </is>
      </c>
      <c r="D2063" s="77" t="inlineStr">
        <is>
          <t>Pressure / Super Luck / Justified</t>
        </is>
      </c>
      <c r="E2063" s="77" t="inlineStr">
        <is>
          <t>Super Luck / Super Luck / Justified</t>
        </is>
      </c>
      <c r="F2063" s="77" t="inlineStr">
        <is>
          <t>Differs from upstream baseline</t>
        </is>
      </c>
      <c r="G2063" s="7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77" t="inlineStr">
        <is>
          <t>2026-10-01</t>
        </is>
      </c>
      <c r="B2065" s="77" t="inlineStr">
        <is>
          <t>Pokemon Stats</t>
        </is>
      </c>
      <c r="C2065" s="77" t="inlineStr">
        <is>
          <t>Absol baseSpeed</t>
        </is>
      </c>
      <c r="D2065" s="77" t="n">
        <v>115</v>
      </c>
      <c r="E2065" s="77" t="n">
        <v>135</v>
      </c>
      <c r="F2065" s="77" t="inlineStr">
        <is>
          <t>Differs from upstream baseline</t>
        </is>
      </c>
      <c r="G2065" s="7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77" t="inlineStr">
        <is>
          <t>2026-10-01</t>
        </is>
      </c>
      <c r="B2067" s="77" t="inlineStr">
        <is>
          <t>Pokemon Stats</t>
        </is>
      </c>
      <c r="C2067" s="77" t="inlineStr">
        <is>
          <t>Accelgor baseAttack</t>
        </is>
      </c>
      <c r="D2067" s="77" t="n">
        <v>70</v>
      </c>
      <c r="E2067" s="77" t="n">
        <v>72</v>
      </c>
      <c r="F2067" s="77" t="inlineStr">
        <is>
          <t>Differs from upstream baseline</t>
        </is>
      </c>
      <c r="G2067" s="7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77" t="inlineStr">
        <is>
          <t>2026-10-01</t>
        </is>
      </c>
      <c r="B2069" s="77" t="inlineStr">
        <is>
          <t>Pokemon Stats</t>
        </is>
      </c>
      <c r="C2069" s="77" t="inlineStr">
        <is>
          <t>Accelgor baseSpAttack</t>
        </is>
      </c>
      <c r="D2069" s="77" t="n">
        <v>100</v>
      </c>
      <c r="E2069" s="77" t="n">
        <v>110</v>
      </c>
      <c r="F2069" s="77" t="inlineStr">
        <is>
          <t>Differs from upstream baseline</t>
        </is>
      </c>
      <c r="G2069" s="7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77" t="inlineStr">
        <is>
          <t>2026-10-01</t>
        </is>
      </c>
      <c r="B2071" s="77" t="inlineStr">
        <is>
          <t>Pokemon Stats</t>
        </is>
      </c>
      <c r="C2071" s="77" t="inlineStr">
        <is>
          <t>Aegislash baseHP</t>
        </is>
      </c>
      <c r="D2071" s="77" t="n">
        <v>60</v>
      </c>
      <c r="E2071" s="77" t="n">
        <v>64</v>
      </c>
      <c r="F2071" s="77" t="inlineStr">
        <is>
          <t>Differs from upstream baseline</t>
        </is>
      </c>
      <c r="G2071" s="7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77" t="inlineStr">
        <is>
          <t>2026-10-01</t>
        </is>
      </c>
      <c r="B2073" s="77" t="inlineStr">
        <is>
          <t>Pokemon Stats</t>
        </is>
      </c>
      <c r="C2073" s="77" t="inlineStr">
        <is>
          <t>Aegislash baseSpAttack</t>
        </is>
      </c>
      <c r="D2073" s="77" t="n">
        <v>50</v>
      </c>
      <c r="E2073" s="77" t="n">
        <v>52</v>
      </c>
      <c r="F2073" s="77" t="inlineStr">
        <is>
          <t>Differs from upstream baseline</t>
        </is>
      </c>
      <c r="G2073" s="7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77" t="inlineStr">
        <is>
          <t>2026-10-01</t>
        </is>
      </c>
      <c r="B2075" s="77" t="inlineStr">
        <is>
          <t>Abilities</t>
        </is>
      </c>
      <c r="C2075" s="77" t="inlineStr">
        <is>
          <t>Aerodactyl abilities</t>
        </is>
      </c>
      <c r="D2075" s="77" t="inlineStr">
        <is>
          <t>Rock Head / Pressure / Unnerve</t>
        </is>
      </c>
      <c r="E2075" s="77" t="inlineStr">
        <is>
          <t>Rock Head / Rock Head / Unnerve</t>
        </is>
      </c>
      <c r="F2075" s="77" t="inlineStr">
        <is>
          <t>Differs from upstream baseline</t>
        </is>
      </c>
      <c r="G2075" s="7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77" t="inlineStr">
        <is>
          <t>2026-10-01</t>
        </is>
      </c>
      <c r="B2077" s="77" t="inlineStr">
        <is>
          <t>Abilities</t>
        </is>
      </c>
      <c r="C2077" s="77" t="inlineStr">
        <is>
          <t>Aipom abilities</t>
        </is>
      </c>
      <c r="D2077" s="77" t="inlineStr">
        <is>
          <t>Run Away / Pickup / Skill Link</t>
        </is>
      </c>
      <c r="E2077" s="77" t="inlineStr">
        <is>
          <t>Technician / Technician / Skill Link</t>
        </is>
      </c>
      <c r="F2077" s="77" t="inlineStr">
        <is>
          <t>Differs from upstream baseline</t>
        </is>
      </c>
      <c r="G2077" s="7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77" t="inlineStr">
        <is>
          <t>2026-10-01</t>
        </is>
      </c>
      <c r="B2079" s="77" t="inlineStr">
        <is>
          <t>Abilities</t>
        </is>
      </c>
      <c r="C2079" s="77" t="inlineStr">
        <is>
          <t>Alakazam abilities</t>
        </is>
      </c>
      <c r="D2079" s="77" t="inlineStr">
        <is>
          <t>Synchronize / Inner Focus / Magic Guard</t>
        </is>
      </c>
      <c r="E2079" s="77" t="inlineStr">
        <is>
          <t>Magic Guard / Inner Focus / Magic Guard</t>
        </is>
      </c>
      <c r="F2079" s="77" t="inlineStr">
        <is>
          <t>Differs from upstream baseline</t>
        </is>
      </c>
      <c r="G2079" s="7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77" t="inlineStr">
        <is>
          <t>2026-10-01</t>
        </is>
      </c>
      <c r="B2081" s="77" t="inlineStr">
        <is>
          <t>Pokemon Stats</t>
        </is>
      </c>
      <c r="C2081" s="77" t="inlineStr">
        <is>
          <t>Alomomola baseAttack</t>
        </is>
      </c>
      <c r="D2081" s="77" t="n">
        <v>75</v>
      </c>
      <c r="E2081" s="77" t="n">
        <v>86</v>
      </c>
      <c r="F2081" s="77" t="inlineStr">
        <is>
          <t>Differs from upstream baseline</t>
        </is>
      </c>
      <c r="G2081" s="7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77" t="inlineStr">
        <is>
          <t>2026-10-01</t>
        </is>
      </c>
      <c r="B2083" s="77" t="inlineStr">
        <is>
          <t>Pokemon Stats</t>
        </is>
      </c>
      <c r="C2083" s="77" t="inlineStr">
        <is>
          <t>Alomomola baseSpDefense</t>
        </is>
      </c>
      <c r="D2083" s="77" t="n">
        <v>45</v>
      </c>
      <c r="E2083" s="77" t="n">
        <v>55</v>
      </c>
      <c r="F2083" s="77" t="inlineStr">
        <is>
          <t>Differs from upstream baseline</t>
        </is>
      </c>
      <c r="G2083" s="7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77" t="inlineStr">
        <is>
          <t>2026-10-01</t>
        </is>
      </c>
      <c r="B2085" s="77" t="inlineStr">
        <is>
          <t>Pokemon Stats</t>
        </is>
      </c>
      <c r="C2085" s="77" t="inlineStr">
        <is>
          <t>Altaria baseAttack</t>
        </is>
      </c>
      <c r="D2085" s="77" t="n">
        <v>70</v>
      </c>
      <c r="E2085" s="77" t="n">
        <v>80</v>
      </c>
      <c r="F2085" s="77" t="inlineStr">
        <is>
          <t>Differs from upstream baseline</t>
        </is>
      </c>
      <c r="G2085" s="7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77" t="inlineStr">
        <is>
          <t>2026-10-01</t>
        </is>
      </c>
      <c r="B2087" s="77" t="inlineStr">
        <is>
          <t>Abilities</t>
        </is>
      </c>
      <c r="C2087" s="77" t="inlineStr">
        <is>
          <t>Altaria abilities</t>
        </is>
      </c>
      <c r="D2087" s="77" t="inlineStr">
        <is>
          <t>Natural Cure / Cloud Nine</t>
        </is>
      </c>
      <c r="E2087" s="77" t="inlineStr">
        <is>
          <t>Serene Grace / Cloud Nine</t>
        </is>
      </c>
      <c r="F2087" s="77" t="inlineStr">
        <is>
          <t>Differs from upstream baseline</t>
        </is>
      </c>
      <c r="G2087" s="7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77" t="inlineStr">
        <is>
          <t>2026-10-01</t>
        </is>
      </c>
      <c r="B2089" s="77" t="inlineStr">
        <is>
          <t>Pokemon Stats</t>
        </is>
      </c>
      <c r="C2089" s="77" t="inlineStr">
        <is>
          <t>Altaria baseSpAttack</t>
        </is>
      </c>
      <c r="D2089" s="77" t="n">
        <v>110</v>
      </c>
      <c r="E2089" s="77" t="n">
        <v>120</v>
      </c>
      <c r="F2089" s="77" t="inlineStr">
        <is>
          <t>Differs from upstream baseline</t>
        </is>
      </c>
      <c r="G2089" s="7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77" t="inlineStr">
        <is>
          <t>2026-10-01</t>
        </is>
      </c>
      <c r="B2091" s="77" t="inlineStr">
        <is>
          <t>Abilities</t>
        </is>
      </c>
      <c r="C2091" s="77" t="inlineStr">
        <is>
          <t>Ambipom abilities</t>
        </is>
      </c>
      <c r="D2091" s="77" t="inlineStr">
        <is>
          <t>Technician / Pickup / Skill Link</t>
        </is>
      </c>
      <c r="E2091" s="77" t="inlineStr">
        <is>
          <t>Technician / Technician / Skill Link</t>
        </is>
      </c>
      <c r="F2091" s="77" t="inlineStr">
        <is>
          <t>Differs from upstream baseline</t>
        </is>
      </c>
      <c r="G2091" s="7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77" t="inlineStr">
        <is>
          <t>2026-10-01</t>
        </is>
      </c>
      <c r="B2093" s="77" t="inlineStr">
        <is>
          <t>Pokemon Stats</t>
        </is>
      </c>
      <c r="C2093" s="77" t="inlineStr">
        <is>
          <t>Amoonguss baseSpeed</t>
        </is>
      </c>
      <c r="D2093" s="77" t="n">
        <v>30</v>
      </c>
      <c r="E2093" s="77" t="n">
        <v>32</v>
      </c>
      <c r="F2093" s="77" t="inlineStr">
        <is>
          <t>Differs from upstream baseline</t>
        </is>
      </c>
      <c r="G2093" s="7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77" t="inlineStr">
        <is>
          <t>2026-10-01</t>
        </is>
      </c>
      <c r="B2095" s="77" t="inlineStr">
        <is>
          <t>Pokemon Stats</t>
        </is>
      </c>
      <c r="C2095" s="77" t="inlineStr">
        <is>
          <t>Ampharos baseSpAttack</t>
        </is>
      </c>
      <c r="D2095" s="77" t="n">
        <v>115</v>
      </c>
      <c r="E2095" s="77" t="n">
        <v>125</v>
      </c>
      <c r="F2095" s="77" t="inlineStr">
        <is>
          <t>Differs from upstream baseline</t>
        </is>
      </c>
      <c r="G2095" s="7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77" t="inlineStr">
        <is>
          <t>2026-10-01</t>
        </is>
      </c>
      <c r="B2097" s="77" t="inlineStr">
        <is>
          <t>Pokemon Stats</t>
        </is>
      </c>
      <c r="C2097" s="77" t="inlineStr">
        <is>
          <t>Ampharos baseDefense</t>
        </is>
      </c>
      <c r="D2097" s="77" t="n">
        <v>20</v>
      </c>
      <c r="E2097" s="77" t="n">
        <v>95</v>
      </c>
      <c r="F2097" s="77" t="inlineStr">
        <is>
          <t>Differs from upstream baseline</t>
        </is>
      </c>
      <c r="G2097" s="7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77" t="inlineStr">
        <is>
          <t>2026-10-01</t>
        </is>
      </c>
      <c r="B2099" s="77" t="inlineStr">
        <is>
          <t>Pokemon Stats</t>
        </is>
      </c>
      <c r="C2099" s="77" t="inlineStr">
        <is>
          <t>Annihilape baseAttack</t>
        </is>
      </c>
      <c r="D2099" s="77" t="n">
        <v>115</v>
      </c>
      <c r="E2099" s="77" t="n">
        <v>126</v>
      </c>
      <c r="F2099" s="77" t="inlineStr">
        <is>
          <t>Differs from upstream baseline</t>
        </is>
      </c>
      <c r="G2099" s="7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77" t="inlineStr">
        <is>
          <t>2026-10-01</t>
        </is>
      </c>
      <c r="B2101" s="77" t="inlineStr">
        <is>
          <t>Pokemon Stats</t>
        </is>
      </c>
      <c r="C2101" s="77" t="inlineStr">
        <is>
          <t>Annihilape baseSpeed</t>
        </is>
      </c>
      <c r="D2101" s="77" t="n">
        <v>90</v>
      </c>
      <c r="E2101" s="77" t="n">
        <v>99</v>
      </c>
      <c r="F2101" s="77" t="inlineStr">
        <is>
          <t>Differs from upstream baseline</t>
        </is>
      </c>
      <c r="G2101" s="7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77" t="inlineStr">
        <is>
          <t>2026-10-01</t>
        </is>
      </c>
      <c r="B2103" s="77" t="inlineStr">
        <is>
          <t>Abilities</t>
        </is>
      </c>
      <c r="C2103" s="77" t="inlineStr">
        <is>
          <t>Arbok abilities</t>
        </is>
      </c>
      <c r="D2103" s="77" t="inlineStr">
        <is>
          <t>Intimidate / Shed Skin / Unnerve</t>
        </is>
      </c>
      <c r="E2103" s="77" t="inlineStr">
        <is>
          <t>Intimidate / Intimidate / Unnerve</t>
        </is>
      </c>
      <c r="F2103" s="77" t="inlineStr">
        <is>
          <t>Differs from upstream baseline</t>
        </is>
      </c>
      <c r="G2103" s="7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77" t="inlineStr">
        <is>
          <t>2026-10-01</t>
        </is>
      </c>
      <c r="B2105" s="77" t="inlineStr">
        <is>
          <t>Pokemon Stats</t>
        </is>
      </c>
      <c r="C2105" s="77" t="inlineStr">
        <is>
          <t>Archeops baseHP</t>
        </is>
      </c>
      <c r="D2105" s="77" t="n">
        <v>75</v>
      </c>
      <c r="E2105" s="77" t="n">
        <v>85</v>
      </c>
      <c r="F2105" s="77" t="inlineStr">
        <is>
          <t>Differs from upstream baseline</t>
        </is>
      </c>
      <c r="G2105" s="7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77" t="inlineStr">
        <is>
          <t>2026-10-01</t>
        </is>
      </c>
      <c r="B2107" s="77" t="inlineStr">
        <is>
          <t>Abilities</t>
        </is>
      </c>
      <c r="C2107" s="77" t="inlineStr">
        <is>
          <t>Archeops abilities</t>
        </is>
      </c>
      <c r="D2107" s="77" t="inlineStr">
        <is>
          <t>Defeatist</t>
        </is>
      </c>
      <c r="E2107" s="77" t="inlineStr">
        <is>
          <t>Defeatist / Unburden / Early Bird</t>
        </is>
      </c>
      <c r="F2107" s="77" t="inlineStr">
        <is>
          <t>Differs from upstream baseline</t>
        </is>
      </c>
      <c r="G2107" s="7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77" t="inlineStr">
        <is>
          <t>2026-10-01</t>
        </is>
      </c>
      <c r="B2109" s="77" t="inlineStr">
        <is>
          <t>Pokemon Stats</t>
        </is>
      </c>
      <c r="C2109" s="77" t="inlineStr">
        <is>
          <t>Ariados baseDefense</t>
        </is>
      </c>
      <c r="D2109" s="77" t="n">
        <v>70</v>
      </c>
      <c r="E2109" s="77" t="n">
        <v>80</v>
      </c>
      <c r="F2109" s="77" t="inlineStr">
        <is>
          <t>Differs from upstream baseline</t>
        </is>
      </c>
      <c r="G2109" s="7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77" t="inlineStr">
        <is>
          <t>2026-10-01</t>
        </is>
      </c>
      <c r="B2111" s="77" t="inlineStr">
        <is>
          <t>Pokemon Stats</t>
        </is>
      </c>
      <c r="C2111" s="77" t="inlineStr">
        <is>
          <t>Ariados baseSpeed</t>
        </is>
      </c>
      <c r="D2111" s="77" t="n">
        <v>40</v>
      </c>
      <c r="E2111" s="77" t="n">
        <v>70</v>
      </c>
      <c r="F2111" s="77" t="inlineStr">
        <is>
          <t>Differs from upstream baseline</t>
        </is>
      </c>
      <c r="G2111" s="7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77" t="inlineStr">
        <is>
          <t>2026-10-01</t>
        </is>
      </c>
      <c r="B2113" s="77" t="inlineStr">
        <is>
          <t>Abilities</t>
        </is>
      </c>
      <c r="C2113" s="77" t="inlineStr">
        <is>
          <t>Armaldo abilities</t>
        </is>
      </c>
      <c r="D2113" s="77" t="inlineStr">
        <is>
          <t>Battle Armor / Swift Swim</t>
        </is>
      </c>
      <c r="E2113" s="77" t="inlineStr">
        <is>
          <t>Swift Swim / Battle Armor / Swift Swim</t>
        </is>
      </c>
      <c r="F2113" s="77" t="inlineStr">
        <is>
          <t>Differs from upstream baseline</t>
        </is>
      </c>
      <c r="G2113" s="7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77" t="inlineStr">
        <is>
          <t>2026-10-01</t>
        </is>
      </c>
      <c r="B2115" s="77" t="inlineStr">
        <is>
          <t>Pokemon Stats</t>
        </is>
      </c>
      <c r="C2115" s="77" t="inlineStr">
        <is>
          <t>Aromatisse baseDefense</t>
        </is>
      </c>
      <c r="D2115" s="77" t="n">
        <v>72</v>
      </c>
      <c r="E2115" s="77" t="n">
        <v>73</v>
      </c>
      <c r="F2115" s="77" t="inlineStr">
        <is>
          <t>Differs from upstream baseline</t>
        </is>
      </c>
      <c r="G2115" s="7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77" t="inlineStr">
        <is>
          <t>2026-10-01</t>
        </is>
      </c>
      <c r="B2117" s="77" t="inlineStr">
        <is>
          <t>Pokemon Stats</t>
        </is>
      </c>
      <c r="C2117" s="77" t="inlineStr">
        <is>
          <t>Aromatisse baseSpeed</t>
        </is>
      </c>
      <c r="D2117" s="77" t="n">
        <v>29</v>
      </c>
      <c r="E2117" s="77" t="n">
        <v>33</v>
      </c>
      <c r="F2117" s="77" t="inlineStr">
        <is>
          <t>Differs from upstream baseline</t>
        </is>
      </c>
      <c r="G2117" s="7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77" t="inlineStr">
        <is>
          <t>2026-10-01</t>
        </is>
      </c>
      <c r="B2119" s="77" t="inlineStr">
        <is>
          <t>Pokemon Stats</t>
        </is>
      </c>
      <c r="C2119" s="77" t="inlineStr">
        <is>
          <t>Aron baseDefense</t>
        </is>
      </c>
      <c r="D2119" s="77" t="n">
        <v>100</v>
      </c>
      <c r="E2119" s="77" t="n">
        <v>120</v>
      </c>
      <c r="F2119" s="77" t="inlineStr">
        <is>
          <t>Differs from upstream baseline</t>
        </is>
      </c>
      <c r="G2119" s="7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77" t="inlineStr">
        <is>
          <t>2026-10-01</t>
        </is>
      </c>
      <c r="B2121" s="77" t="inlineStr">
        <is>
          <t>Pokemon Stats</t>
        </is>
      </c>
      <c r="C2121" s="77" t="inlineStr">
        <is>
          <t>Articuno baseSpAttack</t>
        </is>
      </c>
      <c r="D2121" s="77" t="n">
        <v>95</v>
      </c>
      <c r="E2121" s="77" t="n">
        <v>125</v>
      </c>
      <c r="F2121" s="77" t="inlineStr">
        <is>
          <t>Differs from upstream baseline</t>
        </is>
      </c>
      <c r="G2121" s="7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77" t="inlineStr">
        <is>
          <t>2026-10-01</t>
        </is>
      </c>
      <c r="B2123" s="77" t="inlineStr">
        <is>
          <t>Abilities</t>
        </is>
      </c>
      <c r="C2123" s="77" t="inlineStr">
        <is>
          <t>Articuno abilities</t>
        </is>
      </c>
      <c r="D2123" s="77" t="inlineStr">
        <is>
          <t>Pressure / Snow Cloak</t>
        </is>
      </c>
      <c r="E2123" s="77" t="inlineStr">
        <is>
          <t>Snow Cloak / Snow Cloak / Snow Cloak</t>
        </is>
      </c>
      <c r="F2123" s="77" t="inlineStr">
        <is>
          <t>Differs from upstream baseline</t>
        </is>
      </c>
      <c r="G2123" s="7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77" t="inlineStr">
        <is>
          <t>2026-10-01</t>
        </is>
      </c>
      <c r="B2125" s="77" t="inlineStr">
        <is>
          <t>Pokemon Stats</t>
        </is>
      </c>
      <c r="C2125" s="77" t="inlineStr">
        <is>
          <t>Audino baseDefense</t>
        </is>
      </c>
      <c r="D2125" s="77" t="n">
        <v>86</v>
      </c>
      <c r="E2125" s="77" t="n">
        <v>101</v>
      </c>
      <c r="F2125" s="77" t="inlineStr">
        <is>
          <t>Differs from upstream baseline</t>
        </is>
      </c>
      <c r="G2125" s="7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77" t="inlineStr">
        <is>
          <t>2026-10-01</t>
        </is>
      </c>
      <c r="B2127" s="77" t="inlineStr">
        <is>
          <t>Pokemon Stats</t>
        </is>
      </c>
      <c r="C2127" s="77" t="inlineStr">
        <is>
          <t>Audino baseSpeed</t>
        </is>
      </c>
      <c r="D2127" s="77" t="n">
        <v>50</v>
      </c>
      <c r="E2127" s="77" t="n">
        <v>77</v>
      </c>
      <c r="F2127" s="77" t="inlineStr">
        <is>
          <t>Differs from upstream baseline</t>
        </is>
      </c>
      <c r="G2127" s="7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77" t="inlineStr">
        <is>
          <t>2026-10-01</t>
        </is>
      </c>
      <c r="B2129" s="77" t="inlineStr">
        <is>
          <t>Pokemon Stats</t>
        </is>
      </c>
      <c r="C2129" s="77" t="inlineStr">
        <is>
          <t>Aurorus baseHP</t>
        </is>
      </c>
      <c r="D2129" s="77" t="n">
        <v>123</v>
      </c>
      <c r="E2129" s="77" t="n">
        <v>138</v>
      </c>
      <c r="F2129" s="77" t="inlineStr">
        <is>
          <t>Differs from upstream baseline</t>
        </is>
      </c>
      <c r="G2129" s="7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77" t="inlineStr">
        <is>
          <t>2026-10-01</t>
        </is>
      </c>
      <c r="B2131" s="77" t="inlineStr">
        <is>
          <t>Abilities</t>
        </is>
      </c>
      <c r="C2131" s="77" t="inlineStr">
        <is>
          <t>Aurorus abilities</t>
        </is>
      </c>
      <c r="D2131" s="77" t="inlineStr">
        <is>
          <t>Refrigerate / Snow Warning</t>
        </is>
      </c>
      <c r="E2131" s="77" t="inlineStr">
        <is>
          <t>Refrigerate / Refrigerate / Filter</t>
        </is>
      </c>
      <c r="F2131" s="77" t="inlineStr">
        <is>
          <t>Differs from upstream baseline</t>
        </is>
      </c>
      <c r="G2131" s="7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77" t="inlineStr">
        <is>
          <t>2026-10-01</t>
        </is>
      </c>
      <c r="B2133" s="77" t="inlineStr">
        <is>
          <t>Pokemon Stats</t>
        </is>
      </c>
      <c r="C2133" s="77" t="inlineStr">
        <is>
          <t>Avalugg baseSpAttack</t>
        </is>
      </c>
      <c r="D2133" s="77" t="n">
        <v>44</v>
      </c>
      <c r="E2133" s="77" t="n">
        <v>30</v>
      </c>
      <c r="F2133" s="77" t="inlineStr">
        <is>
          <t>Differs from upstream baseline</t>
        </is>
      </c>
      <c r="G2133" s="7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77" t="inlineStr">
        <is>
          <t>2026-10-01</t>
        </is>
      </c>
      <c r="B2135" s="77" t="inlineStr">
        <is>
          <t>Pokemon Stats</t>
        </is>
      </c>
      <c r="C2135" s="77" t="inlineStr">
        <is>
          <t>Azelf baseAttack</t>
        </is>
      </c>
      <c r="D2135" s="77" t="n">
        <v>125</v>
      </c>
      <c r="E2135" s="77" t="n">
        <v>135</v>
      </c>
      <c r="F2135" s="77" t="inlineStr">
        <is>
          <t>Differs from upstream baseline</t>
        </is>
      </c>
      <c r="G2135" s="7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77" t="inlineStr">
        <is>
          <t>2026-10-01</t>
        </is>
      </c>
      <c r="B2137" s="77" t="inlineStr">
        <is>
          <t>Pokemon Stats</t>
        </is>
      </c>
      <c r="C2137" s="77" t="inlineStr">
        <is>
          <t>Azumarill baseAttack</t>
        </is>
      </c>
      <c r="D2137" s="77" t="n">
        <v>50</v>
      </c>
      <c r="E2137" s="77" t="n">
        <v>60</v>
      </c>
      <c r="F2137" s="77" t="inlineStr">
        <is>
          <t>Differs from upstream baseline</t>
        </is>
      </c>
      <c r="G2137" s="7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77" t="inlineStr">
        <is>
          <t>2026-10-01</t>
        </is>
      </c>
      <c r="B2139" s="77" t="inlineStr">
        <is>
          <t>Abilities</t>
        </is>
      </c>
      <c r="C2139" s="77" t="inlineStr">
        <is>
          <t>Azumarill abilities</t>
        </is>
      </c>
      <c r="D2139" s="77" t="inlineStr">
        <is>
          <t>Thick Fat / Huge Power / Sap Sipper</t>
        </is>
      </c>
      <c r="E2139" s="77" t="inlineStr">
        <is>
          <t>Huge Power / Huge Power / Sap Sipper</t>
        </is>
      </c>
      <c r="F2139" s="77" t="inlineStr">
        <is>
          <t>Differs from upstream baseline</t>
        </is>
      </c>
      <c r="G2139" s="7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77" t="inlineStr">
        <is>
          <t>2026-10-01</t>
        </is>
      </c>
      <c r="B2141" s="77" t="inlineStr">
        <is>
          <t>Abilities</t>
        </is>
      </c>
      <c r="C2141" s="77" t="inlineStr">
        <is>
          <t>Azurill abilities</t>
        </is>
      </c>
      <c r="D2141" s="77" t="inlineStr">
        <is>
          <t>Thick Fat / Huge Power / Sap Sipper</t>
        </is>
      </c>
      <c r="E2141" s="77" t="inlineStr">
        <is>
          <t>Huge Power / Huge Power / Sap Sipper</t>
        </is>
      </c>
      <c r="F2141" s="77" t="inlineStr">
        <is>
          <t>Differs from upstream baseline</t>
        </is>
      </c>
      <c r="G2141" s="7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77" t="inlineStr">
        <is>
          <t>2026-10-01</t>
        </is>
      </c>
      <c r="B2143" s="77" t="inlineStr">
        <is>
          <t>Abilities</t>
        </is>
      </c>
      <c r="C2143" s="77" t="inlineStr">
        <is>
          <t>Bagon abilities</t>
        </is>
      </c>
      <c r="D2143" s="77" t="inlineStr">
        <is>
          <t>Rock Head / Sheer Force</t>
        </is>
      </c>
      <c r="E2143" s="77" t="inlineStr">
        <is>
          <t>Rock Head / Rock Head / Sheer Force</t>
        </is>
      </c>
      <c r="F2143" s="77" t="inlineStr">
        <is>
          <t>Differs from upstream baseline</t>
        </is>
      </c>
      <c r="G2143" s="7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77" t="inlineStr">
        <is>
          <t>2026-10-01</t>
        </is>
      </c>
      <c r="B2145" s="77" t="inlineStr">
        <is>
          <t>Pokemon Stats</t>
        </is>
      </c>
      <c r="C2145" s="77" t="inlineStr">
        <is>
          <t>Banette baseSpeed</t>
        </is>
      </c>
      <c r="D2145" s="77" t="n">
        <v>65</v>
      </c>
      <c r="E2145" s="77" t="n">
        <v>85</v>
      </c>
      <c r="F2145" s="77" t="inlineStr">
        <is>
          <t>Differs from upstream baseline</t>
        </is>
      </c>
      <c r="G2145" s="7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77" t="inlineStr">
        <is>
          <t>2026-10-01</t>
        </is>
      </c>
      <c r="B2147" s="77" t="inlineStr">
        <is>
          <t>Pokemon Stats</t>
        </is>
      </c>
      <c r="C2147" s="77" t="inlineStr">
        <is>
          <t>Banette baseAttack</t>
        </is>
      </c>
      <c r="D2147" s="77" t="n">
        <v>165</v>
      </c>
      <c r="E2147" s="77" t="n">
        <v>175</v>
      </c>
      <c r="F2147" s="77" t="inlineStr">
        <is>
          <t>Differs from upstream baseline</t>
        </is>
      </c>
      <c r="G2147" s="7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77" t="inlineStr">
        <is>
          <t>2026-10-01</t>
        </is>
      </c>
      <c r="B2149" s="77" t="inlineStr">
        <is>
          <t>Pokemon Stats</t>
        </is>
      </c>
      <c r="C2149" s="77" t="inlineStr">
        <is>
          <t>Barbaracle baseHP</t>
        </is>
      </c>
      <c r="D2149" s="77" t="n">
        <v>72</v>
      </c>
      <c r="E2149" s="77" t="n">
        <v>82</v>
      </c>
      <c r="F2149" s="77" t="inlineStr">
        <is>
          <t>Differs from upstream baseline</t>
        </is>
      </c>
      <c r="G2149" s="7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77" t="inlineStr">
        <is>
          <t>2026-10-01</t>
        </is>
      </c>
      <c r="B2151" s="77" t="inlineStr">
        <is>
          <t>Pokemon Stats</t>
        </is>
      </c>
      <c r="C2151" s="77" t="inlineStr">
        <is>
          <t>Barbaracle baseSpAttack</t>
        </is>
      </c>
      <c r="D2151" s="77" t="n">
        <v>54</v>
      </c>
      <c r="E2151" s="77" t="n">
        <v>30</v>
      </c>
      <c r="F2151" s="77" t="inlineStr">
        <is>
          <t>Differs from upstream baseline</t>
        </is>
      </c>
      <c r="G2151" s="7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77" t="inlineStr">
        <is>
          <t>2026-10-01</t>
        </is>
      </c>
      <c r="B2153" s="77" t="inlineStr">
        <is>
          <t>Pokemon Stats</t>
        </is>
      </c>
      <c r="C2153" s="77" t="inlineStr">
        <is>
          <t>Barbaracle baseSpeed</t>
        </is>
      </c>
      <c r="D2153" s="77" t="n">
        <v>68</v>
      </c>
      <c r="E2153" s="77" t="n">
        <v>79</v>
      </c>
      <c r="F2153" s="77" t="inlineStr">
        <is>
          <t>Differs from upstream baseline</t>
        </is>
      </c>
      <c r="G2153" s="7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77" t="inlineStr">
        <is>
          <t>2026-10-01</t>
        </is>
      </c>
      <c r="B2155" s="77" t="inlineStr">
        <is>
          <t>Pokemon Stats</t>
        </is>
      </c>
      <c r="C2155" s="77" t="inlineStr">
        <is>
          <t>Basculin baseDefense</t>
        </is>
      </c>
      <c r="D2155" s="77" t="n">
        <v>65</v>
      </c>
      <c r="E2155" s="77" t="n">
        <v>81</v>
      </c>
      <c r="F2155" s="77" t="inlineStr">
        <is>
          <t>Differs from upstream baseline</t>
        </is>
      </c>
      <c r="G2155" s="7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77" t="inlineStr">
        <is>
          <t>2026-10-01</t>
        </is>
      </c>
      <c r="B2157" s="77" t="inlineStr">
        <is>
          <t>Pokemon Stats</t>
        </is>
      </c>
      <c r="C2157" s="77" t="inlineStr">
        <is>
          <t>Basculin baseHP</t>
        </is>
      </c>
      <c r="D2157" s="77" t="n">
        <v>70</v>
      </c>
      <c r="E2157" s="77" t="n">
        <v>80</v>
      </c>
      <c r="F2157" s="77" t="inlineStr">
        <is>
          <t>Differs from upstream baseline</t>
        </is>
      </c>
      <c r="G2157" s="7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77" t="inlineStr">
        <is>
          <t>2026-10-01</t>
        </is>
      </c>
      <c r="B2159" s="77" t="inlineStr">
        <is>
          <t>Abilities</t>
        </is>
      </c>
      <c r="C2159" s="77" t="inlineStr">
        <is>
          <t>Basculin abilities</t>
        </is>
      </c>
      <c r="D2159" s="77" t="inlineStr">
        <is>
          <t>Reckless / Adaptability / Mold Breaker</t>
        </is>
      </c>
      <c r="E2159" s="77" t="inlineStr">
        <is>
          <t>Adaptability / Reckless / Mold Breaker</t>
        </is>
      </c>
      <c r="F2159" s="77" t="inlineStr">
        <is>
          <t>Differs from upstream baseline</t>
        </is>
      </c>
      <c r="G2159" s="7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77" t="inlineStr">
        <is>
          <t>2026-10-01</t>
        </is>
      </c>
      <c r="B2161" s="77" t="inlineStr">
        <is>
          <t>Pokemon Stats</t>
        </is>
      </c>
      <c r="C2161" s="77" t="inlineStr">
        <is>
          <t>Bastiodon baseHP</t>
        </is>
      </c>
      <c r="D2161" s="77" t="n">
        <v>60</v>
      </c>
      <c r="E2161" s="77" t="n">
        <v>80</v>
      </c>
      <c r="F2161" s="77" t="inlineStr">
        <is>
          <t>Differs from upstream baseline</t>
        </is>
      </c>
      <c r="G2161" s="7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77" t="inlineStr">
        <is>
          <t>2026-10-01</t>
        </is>
      </c>
      <c r="B2163" s="77" t="inlineStr">
        <is>
          <t>Pokemon Stats</t>
        </is>
      </c>
      <c r="C2163" s="77" t="inlineStr">
        <is>
          <t>Bastiodon baseSpAttack</t>
        </is>
      </c>
      <c r="D2163" s="77" t="n">
        <v>47</v>
      </c>
      <c r="E2163" s="77" t="n">
        <v>7</v>
      </c>
      <c r="F2163" s="77" t="inlineStr">
        <is>
          <t>Differs from upstream baseline</t>
        </is>
      </c>
      <c r="G2163" s="7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77" t="inlineStr">
        <is>
          <t>2026-10-01</t>
        </is>
      </c>
      <c r="B2165" s="77" t="inlineStr">
        <is>
          <t>Pokemon Stats</t>
        </is>
      </c>
      <c r="C2165" s="77" t="inlineStr">
        <is>
          <t>Beartic baseAttack</t>
        </is>
      </c>
      <c r="D2165" s="77" t="n">
        <v>130</v>
      </c>
      <c r="E2165" s="77" t="n">
        <v>152</v>
      </c>
      <c r="F2165" s="77" t="inlineStr">
        <is>
          <t>Differs from upstream baseline</t>
        </is>
      </c>
      <c r="G2165" s="7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77" t="inlineStr">
        <is>
          <t>2026-10-01</t>
        </is>
      </c>
      <c r="B2167" s="77" t="inlineStr">
        <is>
          <t>Pokemon Stats</t>
        </is>
      </c>
      <c r="C2167" s="77" t="inlineStr">
        <is>
          <t>Beartic baseSpDefense</t>
        </is>
      </c>
      <c r="D2167" s="77" t="n">
        <v>80</v>
      </c>
      <c r="E2167" s="77" t="n">
        <v>90</v>
      </c>
      <c r="F2167" s="77" t="inlineStr">
        <is>
          <t>Differs from upstream baseline</t>
        </is>
      </c>
      <c r="G2167" s="7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77" t="inlineStr">
        <is>
          <t>2026-10-01</t>
        </is>
      </c>
      <c r="B2169" s="77" t="inlineStr">
        <is>
          <t>Abilities</t>
        </is>
      </c>
      <c r="C2169" s="77" t="inlineStr">
        <is>
          <t>Beautifly abilities</t>
        </is>
      </c>
      <c r="D2169" s="77" t="inlineStr">
        <is>
          <t>Swarm / Rivalry</t>
        </is>
      </c>
      <c r="E2169" s="77" t="inlineStr">
        <is>
          <t>Tinted Lens / Shield Dust / Rivalry</t>
        </is>
      </c>
      <c r="F2169" s="77" t="inlineStr">
        <is>
          <t>Differs from upstream baseline</t>
        </is>
      </c>
      <c r="G2169" s="7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77" t="inlineStr">
        <is>
          <t>2026-10-01</t>
        </is>
      </c>
      <c r="B2171" s="77" t="inlineStr">
        <is>
          <t>Pokemon Stats</t>
        </is>
      </c>
      <c r="C2171" s="77" t="inlineStr">
        <is>
          <t>Beheeyem baseAttack</t>
        </is>
      </c>
      <c r="D2171" s="77" t="n">
        <v>75</v>
      </c>
      <c r="E2171" s="77" t="n">
        <v>35</v>
      </c>
      <c r="F2171" s="77" t="inlineStr">
        <is>
          <t>Differs from upstream baseline</t>
        </is>
      </c>
      <c r="G2171" s="7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77" t="inlineStr">
        <is>
          <t>2026-10-01</t>
        </is>
      </c>
      <c r="B2173" s="77" t="inlineStr">
        <is>
          <t>Pokemon Stats</t>
        </is>
      </c>
      <c r="C2173" s="77" t="inlineStr">
        <is>
          <t>Beheeyem baseSpAttack</t>
        </is>
      </c>
      <c r="D2173" s="77" t="n">
        <v>125</v>
      </c>
      <c r="E2173" s="77" t="n">
        <v>165</v>
      </c>
      <c r="F2173" s="77" t="inlineStr">
        <is>
          <t>Differs from upstream baseline</t>
        </is>
      </c>
      <c r="G2173" s="7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77" t="inlineStr">
        <is>
          <t>2026-10-01</t>
        </is>
      </c>
      <c r="B2175" s="77" t="inlineStr">
        <is>
          <t>Abilities</t>
        </is>
      </c>
      <c r="C2175" s="77" t="inlineStr">
        <is>
          <t>Beheeyem abilities</t>
        </is>
      </c>
      <c r="D2175" s="77" t="inlineStr">
        <is>
          <t>Telepathy / Synchronize / Analytic</t>
        </is>
      </c>
      <c r="E2175" s="77" t="inlineStr">
        <is>
          <t>Telepathy / Analytic / Trace</t>
        </is>
      </c>
      <c r="F2175" s="77" t="inlineStr">
        <is>
          <t>Differs from upstream baseline</t>
        </is>
      </c>
      <c r="G2175" s="7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77" t="inlineStr">
        <is>
          <t>2026-10-01</t>
        </is>
      </c>
      <c r="B2177" s="77" t="inlineStr">
        <is>
          <t>Pokemon Stats</t>
        </is>
      </c>
      <c r="C2177" s="77" t="inlineStr">
        <is>
          <t>Bellossom baseSpAttack</t>
        </is>
      </c>
      <c r="D2177" s="77" t="n">
        <v>90</v>
      </c>
      <c r="E2177" s="77" t="n">
        <v>100</v>
      </c>
      <c r="F2177" s="77" t="inlineStr">
        <is>
          <t>Differs from upstream baseline</t>
        </is>
      </c>
      <c r="G2177" s="7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77" t="inlineStr">
        <is>
          <t>2026-10-01</t>
        </is>
      </c>
      <c r="B2179" s="77" t="inlineStr">
        <is>
          <t>Pokemon Stats</t>
        </is>
      </c>
      <c r="C2179" s="77" t="inlineStr">
        <is>
          <t>Bisharp baseAttack</t>
        </is>
      </c>
      <c r="D2179" s="77" t="n">
        <v>125</v>
      </c>
      <c r="E2179" s="77" t="n">
        <v>141</v>
      </c>
      <c r="F2179" s="77" t="inlineStr">
        <is>
          <t>Differs from upstream baseline</t>
        </is>
      </c>
      <c r="G2179" s="7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77" t="inlineStr">
        <is>
          <t>2026-10-01</t>
        </is>
      </c>
      <c r="B2181" s="77" t="inlineStr">
        <is>
          <t>Pokemon Stats</t>
        </is>
      </c>
      <c r="C2181" s="77" t="inlineStr">
        <is>
          <t>Bisharp baseSpeed</t>
        </is>
      </c>
      <c r="D2181" s="77" t="n">
        <v>70</v>
      </c>
      <c r="E2181" s="77" t="n">
        <v>84</v>
      </c>
      <c r="F2181" s="77" t="inlineStr">
        <is>
          <t>Differs from upstream baseline</t>
        </is>
      </c>
      <c r="G2181" s="7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77" t="inlineStr">
        <is>
          <t>2026-10-01</t>
        </is>
      </c>
      <c r="B2183" s="77" t="inlineStr">
        <is>
          <t>Pokemon Stats</t>
        </is>
      </c>
      <c r="C2183" s="77" t="inlineStr">
        <is>
          <t>Blastoise baseSpAttack</t>
        </is>
      </c>
      <c r="D2183" s="77" t="n">
        <v>85</v>
      </c>
      <c r="E2183" s="77" t="n">
        <v>110</v>
      </c>
      <c r="F2183" s="77" t="inlineStr">
        <is>
          <t>Differs from upstream baseline</t>
        </is>
      </c>
      <c r="G2183" s="7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77" t="inlineStr">
        <is>
          <t>2026-10-01</t>
        </is>
      </c>
      <c r="B2185" s="77" t="inlineStr">
        <is>
          <t>Abilities</t>
        </is>
      </c>
      <c r="C2185" s="77" t="inlineStr">
        <is>
          <t>Blastoise abilities</t>
        </is>
      </c>
      <c r="D2185" s="77" t="inlineStr">
        <is>
          <t>Torrent / Rain Dish</t>
        </is>
      </c>
      <c r="E2185" s="77" t="inlineStr">
        <is>
          <t>Torrent / Shell Armor / Rain Dish</t>
        </is>
      </c>
      <c r="F2185" s="77" t="inlineStr">
        <is>
          <t>Differs from upstream baseline</t>
        </is>
      </c>
      <c r="G2185" s="7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77" t="inlineStr">
        <is>
          <t>2026-10-01</t>
        </is>
      </c>
      <c r="B2187" s="77" t="inlineStr">
        <is>
          <t>Pokemon Stats</t>
        </is>
      </c>
      <c r="C2187" s="77" t="inlineStr">
        <is>
          <t>Blastoise baseSpAttack</t>
        </is>
      </c>
      <c r="D2187" s="77" t="n">
        <v>135</v>
      </c>
      <c r="E2187" s="77" t="n">
        <v>160</v>
      </c>
      <c r="F2187" s="77" t="inlineStr">
        <is>
          <t>Differs from upstream baseline</t>
        </is>
      </c>
      <c r="G2187" s="7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77" t="inlineStr">
        <is>
          <t>2026-10-01</t>
        </is>
      </c>
      <c r="B2189" s="77" t="inlineStr">
        <is>
          <t>Pokemon Stats</t>
        </is>
      </c>
      <c r="C2189" s="77" t="inlineStr">
        <is>
          <t>Blaziken baseSpAttack</t>
        </is>
      </c>
      <c r="D2189" s="77" t="n">
        <v>130</v>
      </c>
      <c r="E2189" s="77" t="n">
        <v>135</v>
      </c>
      <c r="F2189" s="77" t="inlineStr">
        <is>
          <t>Differs from upstream baseline</t>
        </is>
      </c>
      <c r="G2189" s="7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77" t="inlineStr">
        <is>
          <t>2026-10-01</t>
        </is>
      </c>
      <c r="B2191" s="77" t="inlineStr">
        <is>
          <t>Pokemon Stats</t>
        </is>
      </c>
      <c r="C2191" s="77" t="inlineStr">
        <is>
          <t>Blissey baseDefense</t>
        </is>
      </c>
      <c r="D2191" s="77" t="n">
        <v>10</v>
      </c>
      <c r="E2191" s="77" t="n">
        <v>30</v>
      </c>
      <c r="F2191" s="77" t="inlineStr">
        <is>
          <t>Differs from upstream baseline</t>
        </is>
      </c>
      <c r="G2191" s="7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77" t="inlineStr">
        <is>
          <t>2026-10-01</t>
        </is>
      </c>
      <c r="B2193" s="77" t="inlineStr">
        <is>
          <t>Pokemon Stats</t>
        </is>
      </c>
      <c r="C2193" s="77" t="inlineStr">
        <is>
          <t>Blitzle baseHP</t>
        </is>
      </c>
      <c r="D2193" s="77" t="n">
        <v>45</v>
      </c>
      <c r="E2193" s="77" t="n">
        <v>46</v>
      </c>
      <c r="F2193" s="77" t="inlineStr">
        <is>
          <t>Differs from upstream baseline</t>
        </is>
      </c>
      <c r="G2193" s="7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77" t="inlineStr">
        <is>
          <t>2026-10-01</t>
        </is>
      </c>
      <c r="B2195" s="77" t="inlineStr">
        <is>
          <t>Pokemon Stats</t>
        </is>
      </c>
      <c r="C2195" s="77" t="inlineStr">
        <is>
          <t>Blitzle baseSpDefense</t>
        </is>
      </c>
      <c r="D2195" s="77" t="n">
        <v>32</v>
      </c>
      <c r="E2195" s="77" t="n">
        <v>36</v>
      </c>
      <c r="F2195" s="77" t="inlineStr">
        <is>
          <t>Differs from upstream baseline</t>
        </is>
      </c>
      <c r="G2195" s="7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77" t="inlineStr">
        <is>
          <t>2026-10-01</t>
        </is>
      </c>
      <c r="B2197" s="77" t="inlineStr">
        <is>
          <t>Pokemon Stats</t>
        </is>
      </c>
      <c r="C2197" s="77" t="inlineStr">
        <is>
          <t>Boldore baseSpAttack</t>
        </is>
      </c>
      <c r="D2197" s="77" t="n">
        <v>50</v>
      </c>
      <c r="E2197" s="77" t="n">
        <v>30</v>
      </c>
      <c r="F2197" s="77" t="inlineStr">
        <is>
          <t>Differs from upstream baseline</t>
        </is>
      </c>
      <c r="G2197" s="7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77" t="inlineStr">
        <is>
          <t>2026-10-01</t>
        </is>
      </c>
      <c r="B2199" s="77" t="inlineStr">
        <is>
          <t>Pokemon Stats</t>
        </is>
      </c>
      <c r="C2199" s="77" t="inlineStr">
        <is>
          <t>Bouffalant baseHP</t>
        </is>
      </c>
      <c r="D2199" s="77" t="n">
        <v>95</v>
      </c>
      <c r="E2199" s="77" t="n">
        <v>105</v>
      </c>
      <c r="F2199" s="77" t="inlineStr">
        <is>
          <t>Differs from upstream baseline</t>
        </is>
      </c>
      <c r="G2199" s="7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77" t="inlineStr">
        <is>
          <t>2026-10-01</t>
        </is>
      </c>
      <c r="B2201" s="77" t="inlineStr">
        <is>
          <t>Pokemon Stats</t>
        </is>
      </c>
      <c r="C2201" s="77" t="inlineStr">
        <is>
          <t>Bouffalant baseSpAttack</t>
        </is>
      </c>
      <c r="D2201" s="77" t="n">
        <v>40</v>
      </c>
      <c r="E2201" s="77" t="n">
        <v>30</v>
      </c>
      <c r="F2201" s="77" t="inlineStr">
        <is>
          <t>Differs from upstream baseline</t>
        </is>
      </c>
      <c r="G2201" s="7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77" t="inlineStr">
        <is>
          <t>2026-10-01</t>
        </is>
      </c>
      <c r="B2203" s="77" t="inlineStr">
        <is>
          <t>Pokemon Stats</t>
        </is>
      </c>
      <c r="C2203" s="77" t="inlineStr">
        <is>
          <t>Bouffalant baseSpeed</t>
        </is>
      </c>
      <c r="D2203" s="77" t="n">
        <v>55</v>
      </c>
      <c r="E2203" s="77" t="n">
        <v>64</v>
      </c>
      <c r="F2203" s="77" t="inlineStr">
        <is>
          <t>Differs from upstream baseline</t>
        </is>
      </c>
      <c r="G2203" s="7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77" t="inlineStr">
        <is>
          <t>2026-10-01</t>
        </is>
      </c>
      <c r="B2205" s="77" t="inlineStr">
        <is>
          <t>Pokemon Stats</t>
        </is>
      </c>
      <c r="C2205" s="77" t="inlineStr">
        <is>
          <t>Braviary baseSpAttack</t>
        </is>
      </c>
      <c r="D2205" s="77" t="n">
        <v>57</v>
      </c>
      <c r="E2205" s="77" t="n">
        <v>30</v>
      </c>
      <c r="F2205" s="77" t="inlineStr">
        <is>
          <t>Differs from upstream baseline</t>
        </is>
      </c>
      <c r="G2205" s="7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77" t="inlineStr">
        <is>
          <t>2026-10-01</t>
        </is>
      </c>
      <c r="B2207" s="77" t="inlineStr">
        <is>
          <t>Abilities</t>
        </is>
      </c>
      <c r="C2207" s="77" t="inlineStr">
        <is>
          <t>Breloom abilities</t>
        </is>
      </c>
      <c r="D2207" s="77" t="inlineStr">
        <is>
          <t>Effect Spore / Poison Heal / Technician</t>
        </is>
      </c>
      <c r="E2207" s="77" t="inlineStr">
        <is>
          <t>Technician / Technician / Technician</t>
        </is>
      </c>
      <c r="F2207" s="77" t="inlineStr">
        <is>
          <t>Differs from upstream baseline</t>
        </is>
      </c>
      <c r="G2207" s="7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77" t="inlineStr">
        <is>
          <t>2026-10-01</t>
        </is>
      </c>
      <c r="B2209" s="77" t="inlineStr">
        <is>
          <t>Pokemon Stats</t>
        </is>
      </c>
      <c r="C2209" s="77" t="inlineStr">
        <is>
          <t>Bronzong baseAttack</t>
        </is>
      </c>
      <c r="D2209" s="77" t="n">
        <v>89</v>
      </c>
      <c r="E2209" s="77" t="n">
        <v>99</v>
      </c>
      <c r="F2209" s="77" t="inlineStr">
        <is>
          <t>Differs from upstream baseline</t>
        </is>
      </c>
      <c r="G2209" s="7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77" t="inlineStr">
        <is>
          <t>2026-10-01</t>
        </is>
      </c>
      <c r="B2211" s="77" t="inlineStr">
        <is>
          <t>Abilities</t>
        </is>
      </c>
      <c r="C2211" s="77" t="inlineStr">
        <is>
          <t>Bronzong abilities</t>
        </is>
      </c>
      <c r="D2211" s="77" t="inlineStr">
        <is>
          <t>Levitate / Heatproof / Heavy Metal</t>
        </is>
      </c>
      <c r="E2211" s="77" t="inlineStr">
        <is>
          <t>Levitate / Levitate / Heavy Metal</t>
        </is>
      </c>
      <c r="F2211" s="77" t="inlineStr">
        <is>
          <t>Differs from upstream baseline</t>
        </is>
      </c>
      <c r="G2211" s="7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77" t="inlineStr">
        <is>
          <t>2026-10-01</t>
        </is>
      </c>
      <c r="B2213" s="77" t="inlineStr">
        <is>
          <t>Pokemon Stats</t>
        </is>
      </c>
      <c r="C2213" s="77" t="inlineStr">
        <is>
          <t>Bronzor baseAttack</t>
        </is>
      </c>
      <c r="D2213" s="77" t="n">
        <v>24</v>
      </c>
      <c r="E2213" s="77" t="n">
        <v>99</v>
      </c>
      <c r="F2213" s="77" t="inlineStr">
        <is>
          <t>Differs from upstream baseline</t>
        </is>
      </c>
      <c r="G2213" s="7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77" t="inlineStr">
        <is>
          <t>2026-10-01</t>
        </is>
      </c>
      <c r="B2215" s="77" t="inlineStr">
        <is>
          <t>Pokemon Stats</t>
        </is>
      </c>
      <c r="C2215" s="77" t="inlineStr">
        <is>
          <t>Bronzor baseSpAttack</t>
        </is>
      </c>
      <c r="D2215" s="77" t="n">
        <v>24</v>
      </c>
      <c r="E2215" s="77" t="n">
        <v>89</v>
      </c>
      <c r="F2215" s="77" t="inlineStr">
        <is>
          <t>Differs from upstream baseline</t>
        </is>
      </c>
      <c r="G2215" s="7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77" t="inlineStr">
        <is>
          <t>2026-10-01</t>
        </is>
      </c>
      <c r="B2217" s="77" t="inlineStr">
        <is>
          <t>Pokemon Stats</t>
        </is>
      </c>
      <c r="C2217" s="77" t="inlineStr">
        <is>
          <t>Bronzor baseSpeed</t>
        </is>
      </c>
      <c r="D2217" s="77" t="n">
        <v>23</v>
      </c>
      <c r="E2217" s="77" t="n">
        <v>33</v>
      </c>
      <c r="F2217" s="77" t="inlineStr">
        <is>
          <t>Differs from upstream baseline</t>
        </is>
      </c>
      <c r="G2217" s="7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77" t="inlineStr">
        <is>
          <t>2026-10-01</t>
        </is>
      </c>
      <c r="B2219" s="77" t="inlineStr">
        <is>
          <t>Abilities</t>
        </is>
      </c>
      <c r="C2219" s="77" t="inlineStr">
        <is>
          <t>Budew abilities</t>
        </is>
      </c>
      <c r="D2219" s="77" t="inlineStr">
        <is>
          <t>Natural Cure / Poison Point / Leaf Guard</t>
        </is>
      </c>
      <c r="E2219" s="77" t="inlineStr">
        <is>
          <t>Natural Cure / Natural Cure / Leaf Guard</t>
        </is>
      </c>
      <c r="F2219" s="77" t="inlineStr">
        <is>
          <t>Differs from upstream baseline</t>
        </is>
      </c>
      <c r="G2219" s="7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77" t="inlineStr">
        <is>
          <t>2026-10-01</t>
        </is>
      </c>
      <c r="B2221" s="77" t="inlineStr">
        <is>
          <t>Abilities</t>
        </is>
      </c>
      <c r="C2221" s="77" t="inlineStr">
        <is>
          <t>Bulbasaur abilities</t>
        </is>
      </c>
      <c r="D2221" s="77" t="inlineStr">
        <is>
          <t>Overgrow / Chlorophyll</t>
        </is>
      </c>
      <c r="E2221" s="77" t="inlineStr">
        <is>
          <t>Overgrow / Overgrow / Chlorophyll</t>
        </is>
      </c>
      <c r="F2221" s="77" t="inlineStr">
        <is>
          <t>Differs from upstream baseline</t>
        </is>
      </c>
      <c r="G2221" s="7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77" t="inlineStr">
        <is>
          <t>2026-10-01</t>
        </is>
      </c>
      <c r="B2223" s="77" t="inlineStr">
        <is>
          <t>Evolutions</t>
        </is>
      </c>
      <c r="C2223" s="77" t="inlineStr">
        <is>
          <t>Buneary evolution</t>
        </is>
      </c>
      <c r="D2223" s="77" t="inlineStr">
        <is>
          <t>Friendship -&gt; Lopunny</t>
        </is>
      </c>
      <c r="E2223" s="77" t="inlineStr">
        <is>
          <t>Lv 28 -&gt; Lopunny</t>
        </is>
      </c>
      <c r="F2223" s="77" t="inlineStr">
        <is>
          <t>Differs from upstream baseline</t>
        </is>
      </c>
      <c r="G2223" s="7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77" t="inlineStr">
        <is>
          <t>2026-10-01</t>
        </is>
      </c>
      <c r="B2225" s="77" t="inlineStr">
        <is>
          <t>Pokemon Stats</t>
        </is>
      </c>
      <c r="C2225" s="77" t="inlineStr">
        <is>
          <t>Bunnelby baseAttack</t>
        </is>
      </c>
      <c r="D2225" s="77" t="n">
        <v>36</v>
      </c>
      <c r="E2225" s="77" t="n">
        <v>57</v>
      </c>
      <c r="F2225" s="77" t="inlineStr">
        <is>
          <t>Differs from upstream baseline</t>
        </is>
      </c>
      <c r="G2225" s="7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77" t="inlineStr">
        <is>
          <t>2026-10-01</t>
        </is>
      </c>
      <c r="B2227" s="77" t="inlineStr">
        <is>
          <t>Pokemon Stats</t>
        </is>
      </c>
      <c r="C2227" s="77" t="inlineStr">
        <is>
          <t>Bunnelby baseSpAttack</t>
        </is>
      </c>
      <c r="D2227" s="77" t="n">
        <v>32</v>
      </c>
      <c r="E2227" s="77" t="n">
        <v>36</v>
      </c>
      <c r="F2227" s="77" t="inlineStr">
        <is>
          <t>Differs from upstream baseline</t>
        </is>
      </c>
      <c r="G2227" s="7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77" t="inlineStr">
        <is>
          <t>2026-10-01</t>
        </is>
      </c>
      <c r="B2229" s="77" t="inlineStr">
        <is>
          <t>Abilities</t>
        </is>
      </c>
      <c r="C2229" s="77" t="inlineStr">
        <is>
          <t>Burmy abilities</t>
        </is>
      </c>
      <c r="D2229" s="77" t="inlineStr">
        <is>
          <t>Shed Skin / Overcoat</t>
        </is>
      </c>
      <c r="E2229" s="77" t="inlineStr">
        <is>
          <t>Snow Cloak / Overcoat</t>
        </is>
      </c>
      <c r="F2229" s="77" t="inlineStr">
        <is>
          <t>Differs from upstream baseline</t>
        </is>
      </c>
      <c r="G2229" s="7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77" t="inlineStr">
        <is>
          <t>2026-10-01</t>
        </is>
      </c>
      <c r="B2231" s="77" t="inlineStr">
        <is>
          <t>Pokemon Stats</t>
        </is>
      </c>
      <c r="C2231" s="77" t="inlineStr">
        <is>
          <t>Cacnea baseSpDefense</t>
        </is>
      </c>
      <c r="D2231" s="77" t="n">
        <v>40</v>
      </c>
      <c r="E2231" s="77" t="n">
        <v>60</v>
      </c>
      <c r="F2231" s="77" t="inlineStr">
        <is>
          <t>Differs from upstream baseline</t>
        </is>
      </c>
      <c r="G2231" s="7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77" t="inlineStr">
        <is>
          <t>2026-10-01</t>
        </is>
      </c>
      <c r="B2233" s="77" t="inlineStr">
        <is>
          <t>Pokemon Stats</t>
        </is>
      </c>
      <c r="C2233" s="77" t="inlineStr">
        <is>
          <t>Cacturne baseSpDefense</t>
        </is>
      </c>
      <c r="D2233" s="77" t="n">
        <v>60</v>
      </c>
      <c r="E2233" s="77" t="n">
        <v>85</v>
      </c>
      <c r="F2233" s="77" t="inlineStr">
        <is>
          <t>Differs from upstream baseline</t>
        </is>
      </c>
      <c r="G2233" s="7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77" t="inlineStr">
        <is>
          <t>2026-10-01</t>
        </is>
      </c>
      <c r="B2235" s="77" t="inlineStr">
        <is>
          <t>Pokemon Stats</t>
        </is>
      </c>
      <c r="C2235" s="77" t="inlineStr">
        <is>
          <t>Camerupt baseDefense</t>
        </is>
      </c>
      <c r="D2235" s="77" t="n">
        <v>70</v>
      </c>
      <c r="E2235" s="77" t="n">
        <v>80</v>
      </c>
      <c r="F2235" s="77" t="inlineStr">
        <is>
          <t>Differs from upstream baseline</t>
        </is>
      </c>
      <c r="G2235" s="7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77" t="inlineStr">
        <is>
          <t>2026-10-01</t>
        </is>
      </c>
      <c r="B2237" s="77" t="inlineStr">
        <is>
          <t>Pokemon Stats</t>
        </is>
      </c>
      <c r="C2237" s="77" t="inlineStr">
        <is>
          <t>Camerupt baseDefense</t>
        </is>
      </c>
      <c r="D2237" s="77" t="n">
        <v>100</v>
      </c>
      <c r="E2237" s="77" t="n">
        <v>110</v>
      </c>
      <c r="F2237" s="77" t="inlineStr">
        <is>
          <t>Differs from upstream baseline</t>
        </is>
      </c>
      <c r="G2237" s="7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77" t="inlineStr">
        <is>
          <t>2026-10-01</t>
        </is>
      </c>
      <c r="B2239" s="77" t="inlineStr">
        <is>
          <t>Pokemon Stats</t>
        </is>
      </c>
      <c r="C2239" s="77" t="inlineStr">
        <is>
          <t>Carbink baseHP</t>
        </is>
      </c>
      <c r="D2239" s="77" t="n">
        <v>50</v>
      </c>
      <c r="E2239" s="77" t="n">
        <v>60</v>
      </c>
      <c r="F2239" s="77" t="inlineStr">
        <is>
          <t>Differs from upstream baseline</t>
        </is>
      </c>
      <c r="G2239" s="7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77" t="inlineStr">
        <is>
          <t>2026-10-01</t>
        </is>
      </c>
      <c r="B2241" s="77" t="inlineStr">
        <is>
          <t>Abilities</t>
        </is>
      </c>
      <c r="C2241" s="77" t="inlineStr">
        <is>
          <t>Carbink abilities</t>
        </is>
      </c>
      <c r="D2241" s="77" t="inlineStr">
        <is>
          <t>Clear Body / Sturdy</t>
        </is>
      </c>
      <c r="E2241" s="77" t="inlineStr">
        <is>
          <t>Clear Body / Sturdy / Magic Bounce</t>
        </is>
      </c>
      <c r="F2241" s="77" t="inlineStr">
        <is>
          <t>Differs from upstream baseline</t>
        </is>
      </c>
      <c r="G2241" s="7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77" t="inlineStr">
        <is>
          <t>2026-10-01</t>
        </is>
      </c>
      <c r="B2243" s="77" t="inlineStr">
        <is>
          <t>Pokemon Stats</t>
        </is>
      </c>
      <c r="C2243" s="77" t="inlineStr">
        <is>
          <t>Carnivine baseSpAttack</t>
        </is>
      </c>
      <c r="D2243" s="77" t="n">
        <v>90</v>
      </c>
      <c r="E2243" s="77" t="n">
        <v>100</v>
      </c>
      <c r="F2243" s="77" t="inlineStr">
        <is>
          <t>Differs from upstream baseline</t>
        </is>
      </c>
      <c r="G2243" s="7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77" t="inlineStr">
        <is>
          <t>2026-10-01</t>
        </is>
      </c>
      <c r="B2245" s="77" t="inlineStr">
        <is>
          <t>Abilities</t>
        </is>
      </c>
      <c r="C2245" s="77" t="inlineStr">
        <is>
          <t>Carnivine abilities</t>
        </is>
      </c>
      <c r="D2245" s="77" t="inlineStr">
        <is>
          <t>Levitate</t>
        </is>
      </c>
      <c r="E2245" s="77" t="inlineStr">
        <is>
          <t>Chlorophyll / Levitate</t>
        </is>
      </c>
      <c r="F2245" s="77" t="inlineStr">
        <is>
          <t>Differs from upstream baseline</t>
        </is>
      </c>
      <c r="G2245" s="7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77" t="inlineStr">
        <is>
          <t>2026-10-01</t>
        </is>
      </c>
      <c r="B2247" s="77" t="inlineStr">
        <is>
          <t>Pokemon Stats</t>
        </is>
      </c>
      <c r="C2247" s="77" t="inlineStr">
        <is>
          <t>Carracosta baseSpeed</t>
        </is>
      </c>
      <c r="D2247" s="77" t="n">
        <v>32</v>
      </c>
      <c r="E2247" s="77" t="n">
        <v>37</v>
      </c>
      <c r="F2247" s="77" t="inlineStr">
        <is>
          <t>Differs from upstream baseline</t>
        </is>
      </c>
      <c r="G2247" s="7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77" t="inlineStr">
        <is>
          <t>2026-10-01</t>
        </is>
      </c>
      <c r="B2249" s="77" t="inlineStr">
        <is>
          <t>Abilities</t>
        </is>
      </c>
      <c r="C2249" s="77" t="inlineStr">
        <is>
          <t>Cascoon abilities</t>
        </is>
      </c>
      <c r="D2249" s="77" t="inlineStr">
        <is>
          <t>Shed Skin</t>
        </is>
      </c>
      <c r="E2249" s="77" t="inlineStr">
        <is>
          <t>Shed Skin / Shed Skin</t>
        </is>
      </c>
      <c r="F2249" s="77" t="inlineStr">
        <is>
          <t>Differs from upstream baseline</t>
        </is>
      </c>
      <c r="G2249" s="7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77" t="inlineStr">
        <is>
          <t>2026-10-01</t>
        </is>
      </c>
      <c r="B2251" s="77" t="inlineStr">
        <is>
          <t>Pokemon Stats</t>
        </is>
      </c>
      <c r="C2251" s="77" t="inlineStr">
        <is>
          <t>Castform baseSpAttack</t>
        </is>
      </c>
      <c r="D2251" s="77" t="n">
        <v>70</v>
      </c>
      <c r="E2251" s="77" t="n">
        <v>110</v>
      </c>
      <c r="F2251" s="77" t="inlineStr">
        <is>
          <t>Differs from upstream baseline</t>
        </is>
      </c>
      <c r="G2251" s="7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77" t="inlineStr">
        <is>
          <t>2026-10-01</t>
        </is>
      </c>
      <c r="B2253" s="77" t="inlineStr">
        <is>
          <t>Pokemon Stats</t>
        </is>
      </c>
      <c r="C2253" s="77" t="inlineStr">
        <is>
          <t>Castform baseSpeed</t>
        </is>
      </c>
      <c r="D2253" s="77" t="n">
        <v>70</v>
      </c>
      <c r="E2253" s="77" t="n">
        <v>100</v>
      </c>
      <c r="F2253" s="77" t="inlineStr">
        <is>
          <t>Differs from upstream baseline</t>
        </is>
      </c>
      <c r="G2253" s="7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77" t="inlineStr">
        <is>
          <t>2026-10-01</t>
        </is>
      </c>
      <c r="B2255" s="77" t="inlineStr">
        <is>
          <t>Pokemon Stats</t>
        </is>
      </c>
      <c r="C2255" s="77" t="inlineStr">
        <is>
          <t>Chandelure baseAttack</t>
        </is>
      </c>
      <c r="D2255" s="77" t="n">
        <v>55</v>
      </c>
      <c r="E2255" s="77" t="n">
        <v>30</v>
      </c>
      <c r="F2255" s="77" t="inlineStr">
        <is>
          <t>Differs from upstream baseline</t>
        </is>
      </c>
      <c r="G2255" s="7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77" t="inlineStr">
        <is>
          <t>2026-10-01</t>
        </is>
      </c>
      <c r="B2257" s="77" t="inlineStr">
        <is>
          <t>Pokemon Stats</t>
        </is>
      </c>
      <c r="C2257" s="77" t="inlineStr">
        <is>
          <t>Chandelure baseSpeed</t>
        </is>
      </c>
      <c r="D2257" s="77" t="n">
        <v>80</v>
      </c>
      <c r="E2257" s="77" t="n">
        <v>91</v>
      </c>
      <c r="F2257" s="77" t="inlineStr">
        <is>
          <t>Differs from upstream baseline</t>
        </is>
      </c>
      <c r="G2257" s="7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77" t="inlineStr">
        <is>
          <t>2026-10-01</t>
        </is>
      </c>
      <c r="B2259" s="77" t="inlineStr">
        <is>
          <t>Abilities</t>
        </is>
      </c>
      <c r="C2259" s="77" t="inlineStr">
        <is>
          <t>Chansey abilities</t>
        </is>
      </c>
      <c r="D2259" s="77" t="inlineStr">
        <is>
          <t>Natural Cure / Serene Grace / Healer</t>
        </is>
      </c>
      <c r="E2259" s="77" t="inlineStr">
        <is>
          <t>Natural Cure / Natural Cure / Healer</t>
        </is>
      </c>
      <c r="F2259" s="77" t="inlineStr">
        <is>
          <t>Differs from upstream baseline</t>
        </is>
      </c>
      <c r="G2259" s="7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77" t="inlineStr">
        <is>
          <t>2026-10-01</t>
        </is>
      </c>
      <c r="B2261" s="77" t="inlineStr">
        <is>
          <t>Abilities</t>
        </is>
      </c>
      <c r="C2261" s="77" t="inlineStr">
        <is>
          <t>Charizard abilities</t>
        </is>
      </c>
      <c r="D2261" s="77" t="inlineStr">
        <is>
          <t>Blaze / Solar Power</t>
        </is>
      </c>
      <c r="E2261" s="77" t="inlineStr">
        <is>
          <t>Solar Power / Blaze / Solar Power</t>
        </is>
      </c>
      <c r="F2261" s="77" t="inlineStr">
        <is>
          <t>Differs from upstream baseline</t>
        </is>
      </c>
      <c r="G2261" s="7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77" t="inlineStr">
        <is>
          <t>2026-10-01</t>
        </is>
      </c>
      <c r="B2263" s="77" t="inlineStr">
        <is>
          <t>Pokemon Stats</t>
        </is>
      </c>
      <c r="C2263" s="77" t="inlineStr">
        <is>
          <t>Charizard baseSpAttack</t>
        </is>
      </c>
      <c r="D2263" s="77" t="n">
        <v>159</v>
      </c>
      <c r="E2263" s="77" t="n">
        <v>160</v>
      </c>
      <c r="F2263" s="77" t="inlineStr">
        <is>
          <t>Differs from upstream baseline</t>
        </is>
      </c>
      <c r="G2263" s="7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77" t="inlineStr">
        <is>
          <t>2026-10-01</t>
        </is>
      </c>
      <c r="B2265" s="77" t="inlineStr">
        <is>
          <t>Abilities</t>
        </is>
      </c>
      <c r="C2265" s="77" t="inlineStr">
        <is>
          <t>Charmander abilities</t>
        </is>
      </c>
      <c r="D2265" s="77" t="inlineStr">
        <is>
          <t>Blaze / Solar Power</t>
        </is>
      </c>
      <c r="E2265" s="77" t="inlineStr">
        <is>
          <t>Blaze / Blaze / Solar Power</t>
        </is>
      </c>
      <c r="F2265" s="77" t="inlineStr">
        <is>
          <t>Differs from upstream baseline</t>
        </is>
      </c>
      <c r="G2265" s="7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77" t="inlineStr">
        <is>
          <t>2026-10-01</t>
        </is>
      </c>
      <c r="B2267" s="77" t="inlineStr">
        <is>
          <t>Pokemon Stats</t>
        </is>
      </c>
      <c r="C2267" s="77" t="inlineStr">
        <is>
          <t>Chatot baseAttack</t>
        </is>
      </c>
      <c r="D2267" s="77" t="n">
        <v>65</v>
      </c>
      <c r="E2267" s="77" t="n">
        <v>91</v>
      </c>
      <c r="F2267" s="77" t="inlineStr">
        <is>
          <t>Differs from upstream baseline</t>
        </is>
      </c>
      <c r="G2267" s="7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77" t="inlineStr">
        <is>
          <t>2026-10-01</t>
        </is>
      </c>
      <c r="B2269" s="77" t="inlineStr">
        <is>
          <t>Pokemon Stats</t>
        </is>
      </c>
      <c r="C2269" s="77" t="inlineStr">
        <is>
          <t>Chatot baseSpeed</t>
        </is>
      </c>
      <c r="D2269" s="77" t="n">
        <v>91</v>
      </c>
      <c r="E2269" s="77" t="n">
        <v>110</v>
      </c>
      <c r="F2269" s="77" t="inlineStr">
        <is>
          <t>Differs from upstream baseline</t>
        </is>
      </c>
      <c r="G2269" s="7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77" t="inlineStr">
        <is>
          <t>2026-10-01</t>
        </is>
      </c>
      <c r="B2271" s="77" t="inlineStr">
        <is>
          <t>Pokemon Stats</t>
        </is>
      </c>
      <c r="C2271" s="77" t="inlineStr">
        <is>
          <t>Cherrim baseAttack</t>
        </is>
      </c>
      <c r="D2271" s="77" t="n">
        <v>60</v>
      </c>
      <c r="E2271" s="77" t="n">
        <v>87</v>
      </c>
      <c r="F2271" s="77" t="inlineStr">
        <is>
          <t>Differs from upstream baseline</t>
        </is>
      </c>
      <c r="G2271" s="7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77" t="inlineStr">
        <is>
          <t>2026-10-01</t>
        </is>
      </c>
      <c r="B2273" s="77" t="inlineStr">
        <is>
          <t>Pokemon Stats</t>
        </is>
      </c>
      <c r="C2273" s="77" t="inlineStr">
        <is>
          <t>Cherrim baseSpDefense</t>
        </is>
      </c>
      <c r="D2273" s="77" t="n">
        <v>78</v>
      </c>
      <c r="E2273" s="77" t="n">
        <v>98</v>
      </c>
      <c r="F2273" s="77" t="inlineStr">
        <is>
          <t>Differs from upstream baseline</t>
        </is>
      </c>
      <c r="G2273" s="7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77" t="inlineStr">
        <is>
          <t>2026-10-01</t>
        </is>
      </c>
      <c r="B2275" s="77" t="inlineStr">
        <is>
          <t>Abilities</t>
        </is>
      </c>
      <c r="C2275" s="77" t="inlineStr">
        <is>
          <t>Chesnaught abilities</t>
        </is>
      </c>
      <c r="D2275" s="77" t="inlineStr">
        <is>
          <t>Overgrow / Bulletproof</t>
        </is>
      </c>
      <c r="E2275" s="77" t="inlineStr">
        <is>
          <t>Overgrow / Bulletproof / Iron Barbs</t>
        </is>
      </c>
      <c r="F2275" s="77" t="inlineStr">
        <is>
          <t>Differs from upstream baseline</t>
        </is>
      </c>
      <c r="G2275" s="7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77" t="inlineStr">
        <is>
          <t>2026-10-01</t>
        </is>
      </c>
      <c r="B2277" s="77" t="inlineStr">
        <is>
          <t>Pokemon Stats</t>
        </is>
      </c>
      <c r="C2277" s="77" t="inlineStr">
        <is>
          <t>Chimecho baseHP</t>
        </is>
      </c>
      <c r="D2277" s="77" t="n">
        <v>75</v>
      </c>
      <c r="E2277" s="77" t="n">
        <v>65</v>
      </c>
      <c r="F2277" s="77" t="inlineStr">
        <is>
          <t>Differs from upstream baseline</t>
        </is>
      </c>
      <c r="G2277" s="7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77" t="inlineStr">
        <is>
          <t>2026-10-01</t>
        </is>
      </c>
      <c r="B2279" s="77" t="inlineStr">
        <is>
          <t>Pokemon Stats</t>
        </is>
      </c>
      <c r="C2279" s="77" t="inlineStr">
        <is>
          <t>Chimecho baseSpAttack</t>
        </is>
      </c>
      <c r="D2279" s="77" t="n">
        <v>95</v>
      </c>
      <c r="E2279" s="77" t="n">
        <v>105</v>
      </c>
      <c r="F2279" s="77" t="inlineStr">
        <is>
          <t>Differs from upstream baseline</t>
        </is>
      </c>
      <c r="G2279" s="7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77" t="inlineStr">
        <is>
          <t>2026-10-01</t>
        </is>
      </c>
      <c r="B2281" s="77" t="inlineStr">
        <is>
          <t>Pokemon Stats</t>
        </is>
      </c>
      <c r="C2281" s="77" t="inlineStr">
        <is>
          <t>Chimecho baseSpeed</t>
        </is>
      </c>
      <c r="D2281" s="77" t="n">
        <v>65</v>
      </c>
      <c r="E2281" s="77" t="n">
        <v>75</v>
      </c>
      <c r="F2281" s="77" t="inlineStr">
        <is>
          <t>Differs from upstream baseline</t>
        </is>
      </c>
      <c r="G2281" s="7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77" t="inlineStr">
        <is>
          <t>2026-10-01</t>
        </is>
      </c>
      <c r="B2283" s="77" t="inlineStr">
        <is>
          <t>Evolutions</t>
        </is>
      </c>
      <c r="C2283" s="77" t="inlineStr">
        <is>
          <t>Chingling evolution</t>
        </is>
      </c>
      <c r="D2283" s="77" t="inlineStr">
        <is>
          <t>Friendship Night -&gt; Chimecho</t>
        </is>
      </c>
      <c r="E2283" s="77" t="inlineStr">
        <is>
          <t>Lv 21 -&gt; Chimecho</t>
        </is>
      </c>
      <c r="F2283" s="77" t="inlineStr">
        <is>
          <t>Differs from upstream baseline</t>
        </is>
      </c>
      <c r="G2283" s="7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77" t="inlineStr">
        <is>
          <t>2026-10-01</t>
        </is>
      </c>
      <c r="B2285" s="77" t="inlineStr">
        <is>
          <t>Pokemon Stats</t>
        </is>
      </c>
      <c r="C2285" s="77" t="inlineStr">
        <is>
          <t>Clawitzer baseHP</t>
        </is>
      </c>
      <c r="D2285" s="77" t="n">
        <v>71</v>
      </c>
      <c r="E2285" s="77" t="n">
        <v>81</v>
      </c>
      <c r="F2285" s="77" t="inlineStr">
        <is>
          <t>Differs from upstream baseline</t>
        </is>
      </c>
      <c r="G2285" s="7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77" t="inlineStr">
        <is>
          <t>2026-10-01</t>
        </is>
      </c>
      <c r="B2287" s="77" t="inlineStr">
        <is>
          <t>Pokemon Stats</t>
        </is>
      </c>
      <c r="C2287" s="77" t="inlineStr">
        <is>
          <t>Clawitzer baseSpAttack</t>
        </is>
      </c>
      <c r="D2287" s="77" t="n">
        <v>120</v>
      </c>
      <c r="E2287" s="77" t="n">
        <v>142</v>
      </c>
      <c r="F2287" s="77" t="inlineStr">
        <is>
          <t>Differs from upstream baseline</t>
        </is>
      </c>
      <c r="G2287" s="7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77" t="inlineStr">
        <is>
          <t>2026-10-01</t>
        </is>
      </c>
      <c r="B2289" s="77" t="inlineStr">
        <is>
          <t>Abilities</t>
        </is>
      </c>
      <c r="C2289" s="77" t="inlineStr">
        <is>
          <t>Clawitzer abilities</t>
        </is>
      </c>
      <c r="D2289" s="77" t="inlineStr">
        <is>
          <t>Mega Launcher</t>
        </is>
      </c>
      <c r="E2289" s="77" t="inlineStr">
        <is>
          <t>Mega Launcher / Mega Launcher / Mega Launcher</t>
        </is>
      </c>
      <c r="F2289" s="77" t="inlineStr">
        <is>
          <t>Differs from upstream baseline</t>
        </is>
      </c>
      <c r="G2289" s="7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77" t="inlineStr">
        <is>
          <t>2026-10-01</t>
        </is>
      </c>
      <c r="B2291" s="77" t="inlineStr">
        <is>
          <t>Pokemon Stats</t>
        </is>
      </c>
      <c r="C2291" s="77" t="inlineStr">
        <is>
          <t>Claydol baseAttack</t>
        </is>
      </c>
      <c r="D2291" s="77" t="n">
        <v>70</v>
      </c>
      <c r="E2291" s="77" t="n">
        <v>80</v>
      </c>
      <c r="F2291" s="77" t="inlineStr">
        <is>
          <t>Differs from upstream baseline</t>
        </is>
      </c>
      <c r="G2291" s="7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77" t="inlineStr">
        <is>
          <t>2026-10-01</t>
        </is>
      </c>
      <c r="B2293" s="77" t="inlineStr">
        <is>
          <t>Pokemon Stats</t>
        </is>
      </c>
      <c r="C2293" s="77" t="inlineStr">
        <is>
          <t>Claydol baseSpeed</t>
        </is>
      </c>
      <c r="D2293" s="77" t="n">
        <v>75</v>
      </c>
      <c r="E2293" s="77" t="n">
        <v>80</v>
      </c>
      <c r="F2293" s="77" t="inlineStr">
        <is>
          <t>Differs from upstream baseline</t>
        </is>
      </c>
      <c r="G2293" s="7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77" t="inlineStr">
        <is>
          <t>2026-10-01</t>
        </is>
      </c>
      <c r="B2295" s="77" t="inlineStr">
        <is>
          <t>Abilities</t>
        </is>
      </c>
      <c r="C2295" s="77" t="inlineStr">
        <is>
          <t>Clefable abilities</t>
        </is>
      </c>
      <c r="D2295" s="77" t="inlineStr">
        <is>
          <t>Cute Charm / Magic Guard / Unaware</t>
        </is>
      </c>
      <c r="E2295" s="77" t="inlineStr">
        <is>
          <t>Magic Guard / Magic Guard / Unaware</t>
        </is>
      </c>
      <c r="F2295" s="77" t="inlineStr">
        <is>
          <t>Differs from upstream baseline</t>
        </is>
      </c>
      <c r="G2295" s="7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77" t="inlineStr">
        <is>
          <t>2026-10-01</t>
        </is>
      </c>
      <c r="B2297" s="77" t="inlineStr">
        <is>
          <t>Abilities</t>
        </is>
      </c>
      <c r="C2297" s="77" t="inlineStr">
        <is>
          <t>Cleffa abilities</t>
        </is>
      </c>
      <c r="D2297" s="77" t="inlineStr">
        <is>
          <t>Cute Charm / Magic Guard / Friend Guard</t>
        </is>
      </c>
      <c r="E2297" s="77" t="inlineStr">
        <is>
          <t>Magic Guard / Cute Charm / Friend Guard</t>
        </is>
      </c>
      <c r="F2297" s="77" t="inlineStr">
        <is>
          <t>Differs from upstream baseline</t>
        </is>
      </c>
      <c r="G2297" s="7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77" t="inlineStr">
        <is>
          <t>2026-10-01</t>
        </is>
      </c>
      <c r="B2299" s="77" t="inlineStr">
        <is>
          <t>Pokemon Stats</t>
        </is>
      </c>
      <c r="C2299" s="77" t="inlineStr">
        <is>
          <t>Clodsire baseAttack</t>
        </is>
      </c>
      <c r="D2299" s="77" t="n">
        <v>75</v>
      </c>
      <c r="E2299" s="77" t="n">
        <v>100</v>
      </c>
      <c r="F2299" s="77" t="inlineStr">
        <is>
          <t>Differs from upstream baseline</t>
        </is>
      </c>
      <c r="G2299" s="7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77" t="inlineStr">
        <is>
          <t>2026-10-01</t>
        </is>
      </c>
      <c r="B2301" s="77" t="inlineStr">
        <is>
          <t>Pokemon Stats</t>
        </is>
      </c>
      <c r="C2301" s="77" t="inlineStr">
        <is>
          <t>Clodsire baseSpAttack</t>
        </is>
      </c>
      <c r="D2301" s="77" t="n">
        <v>45</v>
      </c>
      <c r="E2301" s="77" t="n">
        <v>30</v>
      </c>
      <c r="F2301" s="77" t="inlineStr">
        <is>
          <t>Differs from upstream baseline</t>
        </is>
      </c>
      <c r="G2301" s="7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77" t="inlineStr">
        <is>
          <t>2026-10-01</t>
        </is>
      </c>
      <c r="B2303" s="77" t="inlineStr">
        <is>
          <t>Pokemon Stats</t>
        </is>
      </c>
      <c r="C2303" s="77" t="inlineStr">
        <is>
          <t>Cloyster baseSpDefense</t>
        </is>
      </c>
      <c r="D2303" s="77" t="n">
        <v>45</v>
      </c>
      <c r="E2303" s="77" t="n">
        <v>75</v>
      </c>
      <c r="F2303" s="77" t="inlineStr">
        <is>
          <t>Differs from upstream baseline</t>
        </is>
      </c>
      <c r="G2303" s="7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77" t="inlineStr">
        <is>
          <t>2026-10-01</t>
        </is>
      </c>
      <c r="B2305" s="77" t="inlineStr">
        <is>
          <t>Pokemon Stats</t>
        </is>
      </c>
      <c r="C2305" s="77" t="inlineStr">
        <is>
          <t>Cofagrigus baseHP</t>
        </is>
      </c>
      <c r="D2305" s="77" t="n">
        <v>58</v>
      </c>
      <c r="E2305" s="77" t="n">
        <v>68</v>
      </c>
      <c r="F2305" s="77" t="inlineStr">
        <is>
          <t>Differs from upstream baseline</t>
        </is>
      </c>
      <c r="G2305" s="7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77" t="inlineStr">
        <is>
          <t>2026-10-01</t>
        </is>
      </c>
      <c r="B2307" s="77" t="inlineStr">
        <is>
          <t>Pokemon Stats</t>
        </is>
      </c>
      <c r="C2307" s="77" t="inlineStr">
        <is>
          <t>Cofagrigus baseSpAttack</t>
        </is>
      </c>
      <c r="D2307" s="77" t="n">
        <v>95</v>
      </c>
      <c r="E2307" s="77" t="n">
        <v>125</v>
      </c>
      <c r="F2307" s="77" t="inlineStr">
        <is>
          <t>Differs from upstream baseline</t>
        </is>
      </c>
      <c r="G2307" s="7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77" t="inlineStr">
        <is>
          <t>2026-10-01</t>
        </is>
      </c>
      <c r="B2309" s="77" t="inlineStr">
        <is>
          <t>Pokemon Stats</t>
        </is>
      </c>
      <c r="C2309" s="77" t="inlineStr">
        <is>
          <t>Combee baseAttack</t>
        </is>
      </c>
      <c r="D2309" s="77" t="n">
        <v>30</v>
      </c>
      <c r="E2309" s="77" t="n">
        <v>50</v>
      </c>
      <c r="F2309" s="77" t="inlineStr">
        <is>
          <t>Differs from upstream baseline</t>
        </is>
      </c>
      <c r="G2309" s="7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77" t="inlineStr">
        <is>
          <t>2026-10-01</t>
        </is>
      </c>
      <c r="B2311" s="77" t="inlineStr">
        <is>
          <t>Pokemon Stats</t>
        </is>
      </c>
      <c r="C2311" s="77" t="inlineStr">
        <is>
          <t>Conkeldurr baseAttack</t>
        </is>
      </c>
      <c r="D2311" s="77" t="n">
        <v>140</v>
      </c>
      <c r="E2311" s="77" t="n">
        <v>155</v>
      </c>
      <c r="F2311" s="77" t="inlineStr">
        <is>
          <t>Differs from upstream baseline</t>
        </is>
      </c>
      <c r="G2311" s="7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77" t="inlineStr">
        <is>
          <t>2026-10-01</t>
        </is>
      </c>
      <c r="B2313" s="77" t="inlineStr">
        <is>
          <t>Pokemon Stats</t>
        </is>
      </c>
      <c r="C2313" s="77" t="inlineStr">
        <is>
          <t>Conkeldurr baseSpDefense</t>
        </is>
      </c>
      <c r="D2313" s="77" t="n">
        <v>65</v>
      </c>
      <c r="E2313" s="77" t="n">
        <v>69</v>
      </c>
      <c r="F2313" s="77" t="inlineStr">
        <is>
          <t>Differs from upstream baseline</t>
        </is>
      </c>
      <c r="G2313" s="7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77" t="inlineStr">
        <is>
          <t>2026-10-01</t>
        </is>
      </c>
      <c r="B2315" s="77" t="inlineStr">
        <is>
          <t>Abilities</t>
        </is>
      </c>
      <c r="C2315" s="77" t="inlineStr">
        <is>
          <t>Corphish abilities</t>
        </is>
      </c>
      <c r="D2315" s="77" t="inlineStr">
        <is>
          <t>Hyper Cutter / Shell Armor / Adaptability</t>
        </is>
      </c>
      <c r="E2315" s="77" t="inlineStr">
        <is>
          <t>Adaptability / Hyper Cutter / Adaptability</t>
        </is>
      </c>
      <c r="F2315" s="77" t="inlineStr">
        <is>
          <t>Differs from upstream baseline</t>
        </is>
      </c>
      <c r="G2315" s="7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77" t="inlineStr">
        <is>
          <t>2026-10-01</t>
        </is>
      </c>
      <c r="B2317" s="77" t="inlineStr">
        <is>
          <t>Pokemon Stats</t>
        </is>
      </c>
      <c r="C2317" s="77" t="inlineStr">
        <is>
          <t>Corsola baseDefense</t>
        </is>
      </c>
      <c r="D2317" s="77" t="n">
        <v>95</v>
      </c>
      <c r="E2317" s="77" t="n">
        <v>105</v>
      </c>
      <c r="F2317" s="77" t="inlineStr">
        <is>
          <t>Differs from upstream baseline</t>
        </is>
      </c>
      <c r="G2317" s="7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77" t="inlineStr">
        <is>
          <t>2026-10-01</t>
        </is>
      </c>
      <c r="B2319" s="77" t="inlineStr">
        <is>
          <t>Abilities</t>
        </is>
      </c>
      <c r="C2319" s="77" t="inlineStr">
        <is>
          <t>Corsola abilities</t>
        </is>
      </c>
      <c r="D2319" s="77" t="inlineStr">
        <is>
          <t>Hustle / Natural Cure / Regenerator</t>
        </is>
      </c>
      <c r="E2319" s="77" t="inlineStr">
        <is>
          <t>Solid Rock / Solid Rock / Regenerator</t>
        </is>
      </c>
      <c r="F2319" s="77" t="inlineStr">
        <is>
          <t>Differs from upstream baseline</t>
        </is>
      </c>
      <c r="G2319" s="7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77" t="inlineStr">
        <is>
          <t>2026-10-01</t>
        </is>
      </c>
      <c r="B2321" s="77" t="inlineStr">
        <is>
          <t>Pokemon Stats</t>
        </is>
      </c>
      <c r="C2321" s="77" t="inlineStr">
        <is>
          <t>Cottonee baseAttack</t>
        </is>
      </c>
      <c r="D2321" s="77" t="n">
        <v>27</v>
      </c>
      <c r="E2321" s="77" t="n">
        <v>34</v>
      </c>
      <c r="F2321" s="77" t="inlineStr">
        <is>
          <t>Differs from upstream baseline</t>
        </is>
      </c>
      <c r="G2321" s="7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77" t="inlineStr">
        <is>
          <t>2026-10-01</t>
        </is>
      </c>
      <c r="B2323" s="77" t="inlineStr">
        <is>
          <t>Abilities</t>
        </is>
      </c>
      <c r="C2323" s="77" t="inlineStr">
        <is>
          <t>Cradily abilities</t>
        </is>
      </c>
      <c r="D2323" s="77" t="inlineStr">
        <is>
          <t>Suction Cups / Storm Drain</t>
        </is>
      </c>
      <c r="E2323" s="77" t="inlineStr">
        <is>
          <t>Solid Rock / Storm Drain</t>
        </is>
      </c>
      <c r="F2323" s="77" t="inlineStr">
        <is>
          <t>Differs from upstream baseline</t>
        </is>
      </c>
      <c r="G2323" s="7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77" t="inlineStr">
        <is>
          <t>2026-10-01</t>
        </is>
      </c>
      <c r="B2325" s="77" t="inlineStr">
        <is>
          <t>Pokemon Stats</t>
        </is>
      </c>
      <c r="C2325" s="77" t="inlineStr">
        <is>
          <t>Cranidos baseSpAttack</t>
        </is>
      </c>
      <c r="D2325" s="77" t="n">
        <v>30</v>
      </c>
      <c r="E2325" s="77" t="n">
        <v>10</v>
      </c>
      <c r="F2325" s="77" t="inlineStr">
        <is>
          <t>Differs from upstream baseline</t>
        </is>
      </c>
      <c r="G2325" s="7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77" t="inlineStr">
        <is>
          <t>2026-10-01</t>
        </is>
      </c>
      <c r="B2327" s="77" t="inlineStr">
        <is>
          <t>Abilities</t>
        </is>
      </c>
      <c r="C2327" s="77" t="inlineStr">
        <is>
          <t>Cranidos abilities</t>
        </is>
      </c>
      <c r="D2327" s="77" t="inlineStr">
        <is>
          <t>Mold Breaker / Sheer Force</t>
        </is>
      </c>
      <c r="E2327" s="77" t="inlineStr">
        <is>
          <t>Rock Head / Mold Breaker / Sheer Force</t>
        </is>
      </c>
      <c r="F2327" s="77" t="inlineStr">
        <is>
          <t>Differs from upstream baseline</t>
        </is>
      </c>
      <c r="G2327" s="7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77" t="inlineStr">
        <is>
          <t>2026-10-01</t>
        </is>
      </c>
      <c r="B2329" s="77" t="inlineStr">
        <is>
          <t>Pokemon Stats</t>
        </is>
      </c>
      <c r="C2329" s="77" t="inlineStr">
        <is>
          <t>Cresselia baseDefense</t>
        </is>
      </c>
      <c r="D2329" s="77" t="n">
        <v>110</v>
      </c>
      <c r="E2329" s="77" t="n">
        <v>120</v>
      </c>
      <c r="F2329" s="77" t="inlineStr">
        <is>
          <t>Differs from upstream baseline</t>
        </is>
      </c>
      <c r="G2329" s="7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77" t="inlineStr">
        <is>
          <t>2026-10-01</t>
        </is>
      </c>
      <c r="B2331" s="77" t="inlineStr">
        <is>
          <t>Abilities</t>
        </is>
      </c>
      <c r="C2331" s="77" t="inlineStr">
        <is>
          <t>Croagunk abilities</t>
        </is>
      </c>
      <c r="D2331" s="77" t="inlineStr">
        <is>
          <t>Anticipation / Dry Skin / Poison Touch</t>
        </is>
      </c>
      <c r="E2331" s="77" t="inlineStr">
        <is>
          <t>Dry Skin / Dry Skin / Poison Touch</t>
        </is>
      </c>
      <c r="F2331" s="77" t="inlineStr">
        <is>
          <t>Differs from upstream baseline</t>
        </is>
      </c>
      <c r="G2331" s="7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77" t="inlineStr">
        <is>
          <t>2026-10-01</t>
        </is>
      </c>
      <c r="B2333" s="77" t="inlineStr">
        <is>
          <t>Pokemon Stats</t>
        </is>
      </c>
      <c r="C2333" s="77" t="inlineStr">
        <is>
          <t>Crustle baseHP</t>
        </is>
      </c>
      <c r="D2333" s="77" t="n">
        <v>70</v>
      </c>
      <c r="E2333" s="77" t="n">
        <v>80</v>
      </c>
      <c r="F2333" s="77" t="inlineStr">
        <is>
          <t>Differs from upstream baseline</t>
        </is>
      </c>
      <c r="G2333" s="7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77" t="inlineStr">
        <is>
          <t>2026-10-01</t>
        </is>
      </c>
      <c r="B2335" s="77" t="inlineStr">
        <is>
          <t>Pokemon Stats</t>
        </is>
      </c>
      <c r="C2335" s="77" t="inlineStr">
        <is>
          <t>Cryogonal baseHP</t>
        </is>
      </c>
      <c r="D2335" s="77" t="n">
        <v>80</v>
      </c>
      <c r="E2335" s="77" t="n">
        <v>90</v>
      </c>
      <c r="F2335" s="77" t="inlineStr">
        <is>
          <t>Differs from upstream baseline</t>
        </is>
      </c>
      <c r="G2335" s="7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77" t="inlineStr">
        <is>
          <t>2026-10-01</t>
        </is>
      </c>
      <c r="B2337" s="77" t="inlineStr">
        <is>
          <t>Pokemon Stats</t>
        </is>
      </c>
      <c r="C2337" s="77" t="inlineStr">
        <is>
          <t>Cryogonal baseDefense</t>
        </is>
      </c>
      <c r="D2337" s="77" t="n">
        <v>50</v>
      </c>
      <c r="E2337" s="77" t="n">
        <v>60</v>
      </c>
      <c r="F2337" s="77" t="inlineStr">
        <is>
          <t>Differs from upstream baseline</t>
        </is>
      </c>
      <c r="G2337" s="7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77" t="inlineStr">
        <is>
          <t>2026-10-01</t>
        </is>
      </c>
      <c r="B2339" s="77" t="inlineStr">
        <is>
          <t>Pokemon Stats</t>
        </is>
      </c>
      <c r="C2339" s="77" t="inlineStr">
        <is>
          <t>Cryogonal baseSpeed</t>
        </is>
      </c>
      <c r="D2339" s="77" t="n">
        <v>105</v>
      </c>
      <c r="E2339" s="77" t="n">
        <v>114</v>
      </c>
      <c r="F2339" s="77" t="inlineStr">
        <is>
          <t>Differs from upstream baseline</t>
        </is>
      </c>
      <c r="G2339" s="7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77" t="inlineStr">
        <is>
          <t>2026-10-01</t>
        </is>
      </c>
      <c r="B2341" s="77" t="inlineStr">
        <is>
          <t>Abilities</t>
        </is>
      </c>
      <c r="C2341" s="77" t="inlineStr">
        <is>
          <t>Cubone abilities</t>
        </is>
      </c>
      <c r="D2341" s="77" t="inlineStr">
        <is>
          <t>Rock Head / Lightning Rod / Battle Armor</t>
        </is>
      </c>
      <c r="E2341" s="77" t="inlineStr">
        <is>
          <t>Lightning Rod / Rock Head / Battle Armor</t>
        </is>
      </c>
      <c r="F2341" s="77" t="inlineStr">
        <is>
          <t>Differs from upstream baseline</t>
        </is>
      </c>
      <c r="G2341" s="7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77" t="inlineStr">
        <is>
          <t>2026-10-01</t>
        </is>
      </c>
      <c r="B2343" s="77" t="inlineStr">
        <is>
          <t>Pokemon Stats</t>
        </is>
      </c>
      <c r="C2343" s="77" t="inlineStr">
        <is>
          <t>Dedenne baseAttack</t>
        </is>
      </c>
      <c r="D2343" s="77" t="n">
        <v>58</v>
      </c>
      <c r="E2343" s="77" t="n">
        <v>68</v>
      </c>
      <c r="F2343" s="77" t="inlineStr">
        <is>
          <t>Differs from upstream baseline</t>
        </is>
      </c>
      <c r="G2343" s="7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77" t="inlineStr">
        <is>
          <t>2026-10-01</t>
        </is>
      </c>
      <c r="B2345" s="77" t="inlineStr">
        <is>
          <t>Pokemon Stats</t>
        </is>
      </c>
      <c r="C2345" s="77" t="inlineStr">
        <is>
          <t>Dedenne baseSpAttack</t>
        </is>
      </c>
      <c r="D2345" s="77" t="n">
        <v>81</v>
      </c>
      <c r="E2345" s="77" t="n">
        <v>91</v>
      </c>
      <c r="F2345" s="77" t="inlineStr">
        <is>
          <t>Differs from upstream baseline</t>
        </is>
      </c>
      <c r="G2345" s="7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77" t="inlineStr">
        <is>
          <t>2026-10-01</t>
        </is>
      </c>
      <c r="B2347" s="77" t="inlineStr">
        <is>
          <t>Abilities</t>
        </is>
      </c>
      <c r="C2347" s="77" t="inlineStr">
        <is>
          <t>Dedenne abilities</t>
        </is>
      </c>
      <c r="D2347" s="77" t="inlineStr">
        <is>
          <t>Cheek Pouch / Pickup / Plus</t>
        </is>
      </c>
      <c r="E2347" s="77" t="inlineStr">
        <is>
          <t>Cheek Pouch / Pickup / Pixilate</t>
        </is>
      </c>
      <c r="F2347" s="77" t="inlineStr">
        <is>
          <t>Differs from upstream baseline</t>
        </is>
      </c>
      <c r="G2347" s="7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77" t="inlineStr">
        <is>
          <t>2026-10-01</t>
        </is>
      </c>
      <c r="B2349" s="77" t="inlineStr">
        <is>
          <t>Pokemon Stats</t>
        </is>
      </c>
      <c r="C2349" s="77" t="inlineStr">
        <is>
          <t>Delcatty baseAttack</t>
        </is>
      </c>
      <c r="D2349" s="77" t="n">
        <v>65</v>
      </c>
      <c r="E2349" s="77" t="n">
        <v>80</v>
      </c>
      <c r="F2349" s="77" t="inlineStr">
        <is>
          <t>Differs from upstream baseline</t>
        </is>
      </c>
      <c r="G2349" s="7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77" t="inlineStr">
        <is>
          <t>2026-10-01</t>
        </is>
      </c>
      <c r="B2351" s="77" t="inlineStr">
        <is>
          <t>Pokemon Stats</t>
        </is>
      </c>
      <c r="C2351" s="77" t="inlineStr">
        <is>
          <t>Delcatty baseSpAttack</t>
        </is>
      </c>
      <c r="D2351" s="77" t="n">
        <v>55</v>
      </c>
      <c r="E2351" s="77" t="n">
        <v>80</v>
      </c>
      <c r="F2351" s="77" t="inlineStr">
        <is>
          <t>Differs from upstream baseline</t>
        </is>
      </c>
      <c r="G2351" s="7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77" t="inlineStr">
        <is>
          <t>2026-10-01</t>
        </is>
      </c>
      <c r="B2353" s="77" t="inlineStr">
        <is>
          <t>Pokemon Stats</t>
        </is>
      </c>
      <c r="C2353" s="77" t="inlineStr">
        <is>
          <t>Delcatty baseSpeed</t>
        </is>
      </c>
      <c r="D2353" s="77" t="n">
        <v>90</v>
      </c>
      <c r="E2353" s="77" t="n">
        <v>112</v>
      </c>
      <c r="F2353" s="77" t="inlineStr">
        <is>
          <t>Differs from upstream baseline</t>
        </is>
      </c>
      <c r="G2353" s="7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77" t="inlineStr">
        <is>
          <t>2026-10-01</t>
        </is>
      </c>
      <c r="B2355" s="77" t="inlineStr">
        <is>
          <t>Pokemon Stats</t>
        </is>
      </c>
      <c r="C2355" s="77" t="inlineStr">
        <is>
          <t>Delibird baseAttack</t>
        </is>
      </c>
      <c r="D2355" s="77" t="n">
        <v>55</v>
      </c>
      <c r="E2355" s="77" t="n">
        <v>85</v>
      </c>
      <c r="F2355" s="77" t="inlineStr">
        <is>
          <t>Differs from upstream baseline</t>
        </is>
      </c>
      <c r="G2355" s="7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77" t="inlineStr">
        <is>
          <t>2026-10-01</t>
        </is>
      </c>
      <c r="B2357" s="77" t="inlineStr">
        <is>
          <t>Pokemon Stats</t>
        </is>
      </c>
      <c r="C2357" s="77" t="inlineStr">
        <is>
          <t>Delibird baseSpeed</t>
        </is>
      </c>
      <c r="D2357" s="77" t="n">
        <v>75</v>
      </c>
      <c r="E2357" s="77" t="n">
        <v>85</v>
      </c>
      <c r="F2357" s="77" t="inlineStr">
        <is>
          <t>Differs from upstream baseline</t>
        </is>
      </c>
      <c r="G2357" s="7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77" t="inlineStr">
        <is>
          <t>2026-10-01</t>
        </is>
      </c>
      <c r="B2359" s="77" t="inlineStr">
        <is>
          <t>Pokemon Stats</t>
        </is>
      </c>
      <c r="C2359" s="77" t="inlineStr">
        <is>
          <t>Delphox baseAttack</t>
        </is>
      </c>
      <c r="D2359" s="77" t="n">
        <v>69</v>
      </c>
      <c r="E2359" s="77" t="n">
        <v>30</v>
      </c>
      <c r="F2359" s="77" t="inlineStr">
        <is>
          <t>Differs from upstream baseline</t>
        </is>
      </c>
      <c r="G2359" s="7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77" t="inlineStr">
        <is>
          <t>2026-10-01</t>
        </is>
      </c>
      <c r="B2361" s="77" t="inlineStr">
        <is>
          <t>Pokemon Stats</t>
        </is>
      </c>
      <c r="C2361" s="77" t="inlineStr">
        <is>
          <t>Delphox baseSpAttack</t>
        </is>
      </c>
      <c r="D2361" s="77" t="n">
        <v>114</v>
      </c>
      <c r="E2361" s="77" t="n">
        <v>135</v>
      </c>
      <c r="F2361" s="77" t="inlineStr">
        <is>
          <t>Differs from upstream baseline</t>
        </is>
      </c>
      <c r="G2361" s="7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77" t="inlineStr">
        <is>
          <t>2026-10-01</t>
        </is>
      </c>
      <c r="B2363" s="77" t="inlineStr">
        <is>
          <t>Abilities</t>
        </is>
      </c>
      <c r="C2363" s="77" t="inlineStr">
        <is>
          <t>Delphox abilities</t>
        </is>
      </c>
      <c r="D2363" s="77" t="inlineStr">
        <is>
          <t>Blaze / Magician</t>
        </is>
      </c>
      <c r="E2363" s="77" t="inlineStr">
        <is>
          <t>Blaze / Magician / Magic Guard</t>
        </is>
      </c>
      <c r="F2363" s="77" t="inlineStr">
        <is>
          <t>Differs from upstream baseline</t>
        </is>
      </c>
      <c r="G2363" s="7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77" t="inlineStr">
        <is>
          <t>2026-10-01</t>
        </is>
      </c>
      <c r="B2365" s="77" t="inlineStr">
        <is>
          <t>Pokemon Stats</t>
        </is>
      </c>
      <c r="C2365" s="77" t="inlineStr">
        <is>
          <t>Deoxys baseAttack</t>
        </is>
      </c>
      <c r="D2365" s="77" t="n">
        <v>180</v>
      </c>
      <c r="E2365" s="77" t="n">
        <v>200</v>
      </c>
      <c r="F2365" s="77" t="inlineStr">
        <is>
          <t>Differs from upstream baseline</t>
        </is>
      </c>
      <c r="G2365" s="7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77" t="inlineStr">
        <is>
          <t>2026-10-01</t>
        </is>
      </c>
      <c r="B2367" s="77" t="inlineStr">
        <is>
          <t>Abilities</t>
        </is>
      </c>
      <c r="C2367" s="77" t="inlineStr">
        <is>
          <t>Deoxys abilities</t>
        </is>
      </c>
      <c r="D2367" s="77" t="inlineStr">
        <is>
          <t>Pressure</t>
        </is>
      </c>
      <c r="E2367" s="77" t="inlineStr">
        <is>
          <t>Magic Guard</t>
        </is>
      </c>
      <c r="F2367" s="77" t="inlineStr">
        <is>
          <t>Differs from upstream baseline</t>
        </is>
      </c>
      <c r="G2367" s="7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77" t="inlineStr">
        <is>
          <t>2026-10-01</t>
        </is>
      </c>
      <c r="B2369" s="77" t="inlineStr">
        <is>
          <t>Pokemon Stats</t>
        </is>
      </c>
      <c r="C2369" s="77" t="inlineStr">
        <is>
          <t>Deoxys baseDefense</t>
        </is>
      </c>
      <c r="D2369" s="77" t="n">
        <v>160</v>
      </c>
      <c r="E2369" s="77" t="n">
        <v>150</v>
      </c>
      <c r="F2369" s="77" t="inlineStr">
        <is>
          <t>Differs from upstream baseline</t>
        </is>
      </c>
      <c r="G2369" s="7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77" t="inlineStr">
        <is>
          <t>2026-10-01</t>
        </is>
      </c>
      <c r="B2371" s="77" t="inlineStr">
        <is>
          <t>Pokemon Stats</t>
        </is>
      </c>
      <c r="C2371" s="77" t="inlineStr">
        <is>
          <t>Deoxys baseSpDefense</t>
        </is>
      </c>
      <c r="D2371" s="77" t="n">
        <v>160</v>
      </c>
      <c r="E2371" s="77" t="n">
        <v>150</v>
      </c>
      <c r="F2371" s="77" t="inlineStr">
        <is>
          <t>Differs from upstream baseline</t>
        </is>
      </c>
      <c r="G2371" s="7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77" t="inlineStr">
        <is>
          <t>2026-10-01</t>
        </is>
      </c>
      <c r="B2373" s="77" t="inlineStr">
        <is>
          <t>Pokemon Stats</t>
        </is>
      </c>
      <c r="C2373" s="77" t="inlineStr">
        <is>
          <t>Deoxys baseSpDefense</t>
        </is>
      </c>
      <c r="D2373" s="77" t="n">
        <v>50</v>
      </c>
      <c r="E2373" s="77" t="n">
        <v>70</v>
      </c>
      <c r="F2373" s="77" t="inlineStr">
        <is>
          <t>Differs from upstream baseline</t>
        </is>
      </c>
      <c r="G2373" s="7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77" t="inlineStr">
        <is>
          <t>2026-10-01</t>
        </is>
      </c>
      <c r="B2375" s="77" t="inlineStr">
        <is>
          <t>Pokemon Stats</t>
        </is>
      </c>
      <c r="C2375" s="77" t="inlineStr">
        <is>
          <t>Deoxys baseDefense</t>
        </is>
      </c>
      <c r="D2375" s="77" t="n">
        <v>90</v>
      </c>
      <c r="E2375" s="77" t="n">
        <v>100</v>
      </c>
      <c r="F2375" s="77" t="inlineStr">
        <is>
          <t>Differs from upstream baseline</t>
        </is>
      </c>
      <c r="G2375" s="7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77" t="inlineStr">
        <is>
          <t>2026-10-01</t>
        </is>
      </c>
      <c r="B2377" s="77" t="inlineStr">
        <is>
          <t>Pokemon Stats</t>
        </is>
      </c>
      <c r="C2377" s="77" t="inlineStr">
        <is>
          <t>Deoxys baseSpDefense</t>
        </is>
      </c>
      <c r="D2377" s="77" t="n">
        <v>90</v>
      </c>
      <c r="E2377" s="77" t="n">
        <v>100</v>
      </c>
      <c r="F2377" s="77" t="inlineStr">
        <is>
          <t>Differs from upstream baseline</t>
        </is>
      </c>
      <c r="G2377" s="7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77" t="inlineStr">
        <is>
          <t>2026-10-01</t>
        </is>
      </c>
      <c r="B2379" s="77" t="inlineStr">
        <is>
          <t>Abilities</t>
        </is>
      </c>
      <c r="C2379" s="77" t="inlineStr">
        <is>
          <t>Dewgong abilities</t>
        </is>
      </c>
      <c r="D2379" s="77" t="inlineStr">
        <is>
          <t>Thick Fat / Hydration / Ice Body</t>
        </is>
      </c>
      <c r="E2379" s="77" t="inlineStr">
        <is>
          <t>Swift Swim / Ice Body / Ice Body</t>
        </is>
      </c>
      <c r="F2379" s="77" t="inlineStr">
        <is>
          <t>Differs from upstream baseline</t>
        </is>
      </c>
      <c r="G2379" s="7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77" t="inlineStr">
        <is>
          <t>2026-10-01</t>
        </is>
      </c>
      <c r="B2381" s="77" t="inlineStr">
        <is>
          <t>Pokemon Stats</t>
        </is>
      </c>
      <c r="C2381" s="77" t="inlineStr">
        <is>
          <t>Diggersby baseAttack</t>
        </is>
      </c>
      <c r="D2381" s="77" t="n">
        <v>56</v>
      </c>
      <c r="E2381" s="77" t="n">
        <v>89</v>
      </c>
      <c r="F2381" s="77" t="inlineStr">
        <is>
          <t>Differs from upstream baseline</t>
        </is>
      </c>
      <c r="G2381" s="7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77" t="inlineStr">
        <is>
          <t>2026-10-01</t>
        </is>
      </c>
      <c r="B2383" s="77" t="inlineStr">
        <is>
          <t>Pokemon Stats</t>
        </is>
      </c>
      <c r="C2383" s="77" t="inlineStr">
        <is>
          <t>Diggersby baseSpDefense</t>
        </is>
      </c>
      <c r="D2383" s="77" t="n">
        <v>77</v>
      </c>
      <c r="E2383" s="77" t="n">
        <v>90</v>
      </c>
      <c r="F2383" s="77" t="inlineStr">
        <is>
          <t>Differs from upstream baseline</t>
        </is>
      </c>
      <c r="G2383" s="7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77" t="inlineStr">
        <is>
          <t>2026-10-01</t>
        </is>
      </c>
      <c r="B2385" s="77" t="inlineStr">
        <is>
          <t>Pokemon Stats</t>
        </is>
      </c>
      <c r="C2385" s="77" t="inlineStr">
        <is>
          <t>Diglett baseHP</t>
        </is>
      </c>
      <c r="D2385" s="77" t="n">
        <v>10</v>
      </c>
      <c r="E2385" s="77" t="n">
        <v>34</v>
      </c>
      <c r="F2385" s="77" t="inlineStr">
        <is>
          <t>Differs from upstream baseline</t>
        </is>
      </c>
      <c r="G2385" s="7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77" t="inlineStr">
        <is>
          <t>2026-10-01</t>
        </is>
      </c>
      <c r="B2387" s="77" t="inlineStr">
        <is>
          <t>Pokemon Stats</t>
        </is>
      </c>
      <c r="C2387" s="77" t="inlineStr">
        <is>
          <t>Diglett baseSpAttack</t>
        </is>
      </c>
      <c r="D2387" s="77" t="n">
        <v>35</v>
      </c>
      <c r="E2387" s="77" t="n">
        <v>36</v>
      </c>
      <c r="F2387" s="77" t="inlineStr">
        <is>
          <t>Differs from upstream baseline</t>
        </is>
      </c>
      <c r="G2387" s="7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77" t="inlineStr">
        <is>
          <t>2026-10-01</t>
        </is>
      </c>
      <c r="B2389" s="77" t="inlineStr">
        <is>
          <t>Pokemon Stats</t>
        </is>
      </c>
      <c r="C2389" s="77" t="inlineStr">
        <is>
          <t>Ditto baseHP</t>
        </is>
      </c>
      <c r="D2389" s="77" t="n">
        <v>48</v>
      </c>
      <c r="E2389" s="77" t="n">
        <v>100</v>
      </c>
      <c r="F2389" s="77" t="inlineStr">
        <is>
          <t>Differs from upstream baseline</t>
        </is>
      </c>
      <c r="G2389" s="7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77" t="inlineStr">
        <is>
          <t>2026-10-01</t>
        </is>
      </c>
      <c r="B2391" s="77" t="inlineStr">
        <is>
          <t>Pokemon Stats</t>
        </is>
      </c>
      <c r="C2391" s="77" t="inlineStr">
        <is>
          <t>Ditto baseDefense</t>
        </is>
      </c>
      <c r="D2391" s="77" t="n">
        <v>48</v>
      </c>
      <c r="E2391" s="77" t="n">
        <v>100</v>
      </c>
      <c r="F2391" s="77" t="inlineStr">
        <is>
          <t>Differs from upstream baseline</t>
        </is>
      </c>
      <c r="G2391" s="7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77" t="inlineStr">
        <is>
          <t>2026-10-01</t>
        </is>
      </c>
      <c r="B2393" s="77" t="inlineStr">
        <is>
          <t>Pokemon Stats</t>
        </is>
      </c>
      <c r="C2393" s="77" t="inlineStr">
        <is>
          <t>Ditto baseSpDefense</t>
        </is>
      </c>
      <c r="D2393" s="77" t="n">
        <v>48</v>
      </c>
      <c r="E2393" s="77" t="n">
        <v>100</v>
      </c>
      <c r="F2393" s="77" t="inlineStr">
        <is>
          <t>Differs from upstream baseline</t>
        </is>
      </c>
      <c r="G2393" s="7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77" t="inlineStr">
        <is>
          <t>2026-10-01</t>
        </is>
      </c>
      <c r="B2395" s="77" t="inlineStr">
        <is>
          <t>Abilities</t>
        </is>
      </c>
      <c r="C2395" s="77" t="inlineStr">
        <is>
          <t>Ditto abilities</t>
        </is>
      </c>
      <c r="D2395" s="77" t="inlineStr">
        <is>
          <t>Limber / Imposter</t>
        </is>
      </c>
      <c r="E2395" s="77" t="inlineStr">
        <is>
          <t>Shadow Tag / Imposter</t>
        </is>
      </c>
      <c r="F2395" s="77" t="inlineStr">
        <is>
          <t>Differs from upstream baseline</t>
        </is>
      </c>
      <c r="G2395" s="7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77" t="inlineStr">
        <is>
          <t>2026-10-01</t>
        </is>
      </c>
      <c r="B2397" s="77" t="inlineStr">
        <is>
          <t>Pokemon Stats</t>
        </is>
      </c>
      <c r="C2397" s="77" t="inlineStr">
        <is>
          <t>Dodrio baseAttack</t>
        </is>
      </c>
      <c r="D2397" s="77" t="n">
        <v>110</v>
      </c>
      <c r="E2397" s="77" t="n">
        <v>120</v>
      </c>
      <c r="F2397" s="77" t="inlineStr">
        <is>
          <t>Differs from upstream baseline</t>
        </is>
      </c>
      <c r="G2397" s="7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77" t="inlineStr">
        <is>
          <t>2026-10-01</t>
        </is>
      </c>
      <c r="B2399" s="77" t="inlineStr">
        <is>
          <t>Abilities</t>
        </is>
      </c>
      <c r="C2399" s="77" t="inlineStr">
        <is>
          <t>Doduo abilities</t>
        </is>
      </c>
      <c r="D2399" s="77" t="inlineStr">
        <is>
          <t>Run Away / Early Bird / Tangled Feet</t>
        </is>
      </c>
      <c r="E2399" s="77" t="inlineStr">
        <is>
          <t>Tangled Feet / Tangled Feet / Tangled Feet</t>
        </is>
      </c>
      <c r="F2399" s="77" t="inlineStr">
        <is>
          <t>Differs from upstream baseline</t>
        </is>
      </c>
      <c r="G2399" s="7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77" t="inlineStr">
        <is>
          <t>2026-10-01</t>
        </is>
      </c>
      <c r="B2401" s="77" t="inlineStr">
        <is>
          <t>Pokemon Stats</t>
        </is>
      </c>
      <c r="C2401" s="77" t="inlineStr">
        <is>
          <t>Donphan baseDefense</t>
        </is>
      </c>
      <c r="D2401" s="77" t="n">
        <v>120</v>
      </c>
      <c r="E2401" s="77" t="n">
        <v>130</v>
      </c>
      <c r="F2401" s="77" t="inlineStr">
        <is>
          <t>Differs from upstream baseline</t>
        </is>
      </c>
      <c r="G2401" s="7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77" t="inlineStr">
        <is>
          <t>2026-10-01</t>
        </is>
      </c>
      <c r="B2403" s="77" t="inlineStr">
        <is>
          <t>Abilities</t>
        </is>
      </c>
      <c r="C2403" s="77" t="inlineStr">
        <is>
          <t>Donphan abilities</t>
        </is>
      </c>
      <c r="D2403" s="77" t="inlineStr">
        <is>
          <t>Sturdy / Sand Veil</t>
        </is>
      </c>
      <c r="E2403" s="77" t="inlineStr">
        <is>
          <t>Battle Armor / Sand Veil</t>
        </is>
      </c>
      <c r="F2403" s="77" t="inlineStr">
        <is>
          <t>Differs from upstream baseline</t>
        </is>
      </c>
      <c r="G2403" s="7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77" t="inlineStr">
        <is>
          <t>2026-10-01</t>
        </is>
      </c>
      <c r="B2405" s="77" t="inlineStr">
        <is>
          <t>Pokemon Stats</t>
        </is>
      </c>
      <c r="C2405" s="77" t="inlineStr">
        <is>
          <t>Doublade baseSpAttack</t>
        </is>
      </c>
      <c r="D2405" s="77" t="n">
        <v>45</v>
      </c>
      <c r="E2405" s="77" t="n">
        <v>30</v>
      </c>
      <c r="F2405" s="77" t="inlineStr">
        <is>
          <t>Differs from upstream baseline</t>
        </is>
      </c>
      <c r="G2405" s="7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77" t="inlineStr">
        <is>
          <t>2026-10-01</t>
        </is>
      </c>
      <c r="B2407" s="77" t="inlineStr">
        <is>
          <t>Pokemon Stats</t>
        </is>
      </c>
      <c r="C2407" s="77" t="inlineStr">
        <is>
          <t>Dragalge baseSpAttack</t>
        </is>
      </c>
      <c r="D2407" s="77" t="n">
        <v>97</v>
      </c>
      <c r="E2407" s="77" t="n">
        <v>107</v>
      </c>
      <c r="F2407" s="77" t="inlineStr">
        <is>
          <t>Differs from upstream baseline</t>
        </is>
      </c>
      <c r="G2407" s="7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77" t="inlineStr">
        <is>
          <t>2026-10-01</t>
        </is>
      </c>
      <c r="B2409" s="77" t="inlineStr">
        <is>
          <t>Pokemon Stats</t>
        </is>
      </c>
      <c r="C2409" s="77" t="inlineStr">
        <is>
          <t>Dragonite baseSpeed</t>
        </is>
      </c>
      <c r="D2409" s="77" t="n">
        <v>80</v>
      </c>
      <c r="E2409" s="77" t="n">
        <v>85</v>
      </c>
      <c r="F2409" s="77" t="inlineStr">
        <is>
          <t>Differs from upstream baseline</t>
        </is>
      </c>
      <c r="G2409" s="7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77" t="inlineStr">
        <is>
          <t>2026-10-01</t>
        </is>
      </c>
      <c r="B2411" s="77" t="inlineStr">
        <is>
          <t>Abilities</t>
        </is>
      </c>
      <c r="C2411" s="77" t="inlineStr">
        <is>
          <t>Drapion abilities</t>
        </is>
      </c>
      <c r="D2411" s="77" t="inlineStr">
        <is>
          <t>Battle Armor / Sniper / Keen Eye</t>
        </is>
      </c>
      <c r="E2411" s="77" t="inlineStr">
        <is>
          <t>Battle Armor / Hyper Cutter / Keen Eye</t>
        </is>
      </c>
      <c r="F2411" s="77" t="inlineStr">
        <is>
          <t>Differs from upstream baseline</t>
        </is>
      </c>
      <c r="G2411" s="7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77" t="inlineStr">
        <is>
          <t>2026-10-01</t>
        </is>
      </c>
      <c r="B2413" s="77" t="inlineStr">
        <is>
          <t>Abilities</t>
        </is>
      </c>
      <c r="C2413" s="77" t="inlineStr">
        <is>
          <t>Drifblim abilities</t>
        </is>
      </c>
      <c r="D2413" s="77" t="inlineStr">
        <is>
          <t>Aftermath / Unburden / Flare Boost</t>
        </is>
      </c>
      <c r="E2413" s="77" t="inlineStr">
        <is>
          <t>Unburden / Unburden / Flare Boost</t>
        </is>
      </c>
      <c r="F2413" s="77" t="inlineStr">
        <is>
          <t>Differs from upstream baseline</t>
        </is>
      </c>
      <c r="G2413" s="7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77" t="inlineStr">
        <is>
          <t>2026-10-01</t>
        </is>
      </c>
      <c r="B2415" s="77" t="inlineStr">
        <is>
          <t>Abilities</t>
        </is>
      </c>
      <c r="C2415" s="77" t="inlineStr">
        <is>
          <t>Drowzee abilities</t>
        </is>
      </c>
      <c r="D2415" s="77" t="inlineStr">
        <is>
          <t>Insomnia / Forewarn / Inner Focus</t>
        </is>
      </c>
      <c r="E2415" s="77" t="inlineStr">
        <is>
          <t>Bad Dreams / Bad Dreams / Inner Focus</t>
        </is>
      </c>
      <c r="F2415" s="77" t="inlineStr">
        <is>
          <t>Differs from upstream baseline</t>
        </is>
      </c>
      <c r="G2415" s="7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77" t="inlineStr">
        <is>
          <t>2026-10-01</t>
        </is>
      </c>
      <c r="B2417" s="77" t="inlineStr">
        <is>
          <t>Pokemon Stats</t>
        </is>
      </c>
      <c r="C2417" s="77" t="inlineStr">
        <is>
          <t>Druddigon baseAttack</t>
        </is>
      </c>
      <c r="D2417" s="77" t="n">
        <v>120</v>
      </c>
      <c r="E2417" s="77" t="n">
        <v>137</v>
      </c>
      <c r="F2417" s="77" t="inlineStr">
        <is>
          <t>Differs from upstream baseline</t>
        </is>
      </c>
      <c r="G2417" s="7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77" t="inlineStr">
        <is>
          <t>2026-10-01</t>
        </is>
      </c>
      <c r="B2419" s="77" t="inlineStr">
        <is>
          <t>Pokemon Stats</t>
        </is>
      </c>
      <c r="C2419" s="77" t="inlineStr">
        <is>
          <t>Druddigon baseSpDefense</t>
        </is>
      </c>
      <c r="D2419" s="77" t="n">
        <v>90</v>
      </c>
      <c r="E2419" s="77" t="n">
        <v>100</v>
      </c>
      <c r="F2419" s="77" t="inlineStr">
        <is>
          <t>Differs from upstream baseline</t>
        </is>
      </c>
      <c r="G2419" s="7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77" t="inlineStr">
        <is>
          <t>2026-10-01</t>
        </is>
      </c>
      <c r="B2421" s="77" t="inlineStr">
        <is>
          <t>Abilities</t>
        </is>
      </c>
      <c r="C2421" s="77" t="inlineStr">
        <is>
          <t>Dugtrio abilities</t>
        </is>
      </c>
      <c r="D2421" s="77" t="inlineStr">
        <is>
          <t>Sand Veil / Arena Trap / Sand Force</t>
        </is>
      </c>
      <c r="E2421" s="77" t="inlineStr">
        <is>
          <t>Arena Trap / Arena Trap / Sand Force</t>
        </is>
      </c>
      <c r="F2421" s="77" t="inlineStr">
        <is>
          <t>Differs from upstream baseline</t>
        </is>
      </c>
      <c r="G2421" s="7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77" t="inlineStr">
        <is>
          <t>2026-10-01</t>
        </is>
      </c>
      <c r="B2423" s="77" t="inlineStr">
        <is>
          <t>Pokemon Stats</t>
        </is>
      </c>
      <c r="C2423" s="77" t="inlineStr">
        <is>
          <t>Dugtrio baseAttack</t>
        </is>
      </c>
      <c r="D2423" s="77" t="n">
        <v>100</v>
      </c>
      <c r="E2423" s="77" t="n">
        <v>114</v>
      </c>
      <c r="F2423" s="77" t="inlineStr">
        <is>
          <t>Differs from upstream baseline</t>
        </is>
      </c>
      <c r="G2423" s="7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77" t="inlineStr">
        <is>
          <t>2026-10-01</t>
        </is>
      </c>
      <c r="B2425" s="77" t="inlineStr">
        <is>
          <t>Pokemon Stats</t>
        </is>
      </c>
      <c r="C2425" s="77" t="inlineStr">
        <is>
          <t>Dugtrio baseSpAttack</t>
        </is>
      </c>
      <c r="D2425" s="77" t="n">
        <v>50</v>
      </c>
      <c r="E2425" s="77" t="n">
        <v>30</v>
      </c>
      <c r="F2425" s="77" t="inlineStr">
        <is>
          <t>Differs from upstream baseline</t>
        </is>
      </c>
      <c r="G2425" s="7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77" t="inlineStr">
        <is>
          <t>2026-10-01</t>
        </is>
      </c>
      <c r="B2427" s="77" t="inlineStr">
        <is>
          <t>Pokemon Stats</t>
        </is>
      </c>
      <c r="C2427" s="77" t="inlineStr">
        <is>
          <t>Dugtrio baseSpeed</t>
        </is>
      </c>
      <c r="D2427" s="77" t="n">
        <v>110</v>
      </c>
      <c r="E2427" s="77" t="n">
        <v>121</v>
      </c>
      <c r="F2427" s="77" t="inlineStr">
        <is>
          <t>Differs from upstream baseline</t>
        </is>
      </c>
      <c r="G2427" s="7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77" t="inlineStr">
        <is>
          <t>2026-10-01</t>
        </is>
      </c>
      <c r="B2429" s="77" t="inlineStr">
        <is>
          <t>Pokemon Stats</t>
        </is>
      </c>
      <c r="C2429" s="77" t="inlineStr">
        <is>
          <t>Dunsparce baseDefense</t>
        </is>
      </c>
      <c r="D2429" s="77" t="n">
        <v>70</v>
      </c>
      <c r="E2429" s="77" t="n">
        <v>80</v>
      </c>
      <c r="F2429" s="77" t="inlineStr">
        <is>
          <t>Differs from upstream baseline</t>
        </is>
      </c>
      <c r="G2429" s="7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77" t="inlineStr">
        <is>
          <t>2026-10-01</t>
        </is>
      </c>
      <c r="B2431" s="77" t="inlineStr">
        <is>
          <t>Pokemon Stats</t>
        </is>
      </c>
      <c r="C2431" s="77" t="inlineStr">
        <is>
          <t>Dunsparce baseSpDefense</t>
        </is>
      </c>
      <c r="D2431" s="77" t="n">
        <v>65</v>
      </c>
      <c r="E2431" s="77" t="n">
        <v>80</v>
      </c>
      <c r="F2431" s="77" t="inlineStr">
        <is>
          <t>Differs from upstream baseline</t>
        </is>
      </c>
      <c r="G2431" s="7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77" t="inlineStr">
        <is>
          <t>2026-10-01</t>
        </is>
      </c>
      <c r="B2433" s="77" t="inlineStr">
        <is>
          <t>Abilities</t>
        </is>
      </c>
      <c r="C2433" s="77" t="inlineStr">
        <is>
          <t>Dunsparce abilities</t>
        </is>
      </c>
      <c r="D2433" s="77" t="inlineStr">
        <is>
          <t>Serene Grace / Run Away / Rattled</t>
        </is>
      </c>
      <c r="E2433" s="77" t="inlineStr">
        <is>
          <t>Serene Grace / Serene Grace / Rattled</t>
        </is>
      </c>
      <c r="F2433" s="77" t="inlineStr">
        <is>
          <t>Differs from upstream baseline</t>
        </is>
      </c>
      <c r="G2433" s="7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77" t="inlineStr">
        <is>
          <t>2026-10-01</t>
        </is>
      </c>
      <c r="B2435" s="77" t="inlineStr">
        <is>
          <t>Pokemon Stats</t>
        </is>
      </c>
      <c r="C2435" s="77" t="inlineStr">
        <is>
          <t>Duosion baseDefense</t>
        </is>
      </c>
      <c r="D2435" s="77" t="n">
        <v>50</v>
      </c>
      <c r="E2435" s="77" t="n">
        <v>52</v>
      </c>
      <c r="F2435" s="77" t="inlineStr">
        <is>
          <t>Differs from upstream baseline</t>
        </is>
      </c>
      <c r="G2435" s="7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77" t="inlineStr">
        <is>
          <t>2026-10-01</t>
        </is>
      </c>
      <c r="B2437" s="77" t="inlineStr">
        <is>
          <t>Pokemon Stats</t>
        </is>
      </c>
      <c r="C2437" s="77" t="inlineStr">
        <is>
          <t>Duosion baseSpDefense</t>
        </is>
      </c>
      <c r="D2437" s="77" t="n">
        <v>60</v>
      </c>
      <c r="E2437" s="77" t="n">
        <v>61</v>
      </c>
      <c r="F2437" s="77" t="inlineStr">
        <is>
          <t>Differs from upstream baseline</t>
        </is>
      </c>
      <c r="G2437" s="7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77" t="inlineStr">
        <is>
          <t>2026-10-01</t>
        </is>
      </c>
      <c r="B2439" s="77" t="inlineStr">
        <is>
          <t>Pokemon Stats</t>
        </is>
      </c>
      <c r="C2439" s="77" t="inlineStr">
        <is>
          <t>Durant baseHP</t>
        </is>
      </c>
      <c r="D2439" s="77" t="n">
        <v>58</v>
      </c>
      <c r="E2439" s="77" t="n">
        <v>60</v>
      </c>
      <c r="F2439" s="77" t="inlineStr">
        <is>
          <t>Differs from upstream baseline</t>
        </is>
      </c>
      <c r="G2439" s="7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77" t="inlineStr">
        <is>
          <t>2026-10-01</t>
        </is>
      </c>
      <c r="B2441" s="77" t="inlineStr">
        <is>
          <t>Pokemon Stats</t>
        </is>
      </c>
      <c r="C2441" s="77" t="inlineStr">
        <is>
          <t>Durant baseSpAttack</t>
        </is>
      </c>
      <c r="D2441" s="77" t="n">
        <v>48</v>
      </c>
      <c r="E2441" s="77" t="n">
        <v>30</v>
      </c>
      <c r="F2441" s="77" t="inlineStr">
        <is>
          <t>Differs from upstream baseline</t>
        </is>
      </c>
      <c r="G2441" s="7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77" t="inlineStr">
        <is>
          <t>2026-10-01</t>
        </is>
      </c>
      <c r="B2443" s="77" t="inlineStr">
        <is>
          <t>Pokemon Stats</t>
        </is>
      </c>
      <c r="C2443" s="77" t="inlineStr">
        <is>
          <t>Durant baseSpeed</t>
        </is>
      </c>
      <c r="D2443" s="77" t="n">
        <v>109</v>
      </c>
      <c r="E2443" s="77" t="n">
        <v>118</v>
      </c>
      <c r="F2443" s="77" t="inlineStr">
        <is>
          <t>Differs from upstream baseline</t>
        </is>
      </c>
      <c r="G2443" s="7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77" t="inlineStr">
        <is>
          <t>2026-10-01</t>
        </is>
      </c>
      <c r="B2445" s="77" t="inlineStr">
        <is>
          <t>Pokemon Stats</t>
        </is>
      </c>
      <c r="C2445" s="77" t="inlineStr">
        <is>
          <t>Dusclops baseAttack</t>
        </is>
      </c>
      <c r="D2445" s="77" t="n">
        <v>70</v>
      </c>
      <c r="E2445" s="77" t="n">
        <v>90</v>
      </c>
      <c r="F2445" s="77" t="inlineStr">
        <is>
          <t>Differs from upstream baseline</t>
        </is>
      </c>
      <c r="G2445" s="7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77" t="inlineStr">
        <is>
          <t>2026-10-01</t>
        </is>
      </c>
      <c r="B2447" s="77" t="inlineStr">
        <is>
          <t>Pokemon Stats</t>
        </is>
      </c>
      <c r="C2447" s="77" t="inlineStr">
        <is>
          <t>Dusknoir baseHP</t>
        </is>
      </c>
      <c r="D2447" s="77" t="n">
        <v>45</v>
      </c>
      <c r="E2447" s="77" t="n">
        <v>105</v>
      </c>
      <c r="F2447" s="77" t="inlineStr">
        <is>
          <t>Differs from upstream baseline</t>
        </is>
      </c>
      <c r="G2447" s="7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77" t="inlineStr">
        <is>
          <t>2026-10-01</t>
        </is>
      </c>
      <c r="B2449" s="77" t="inlineStr">
        <is>
          <t>Abilities</t>
        </is>
      </c>
      <c r="C2449" s="77" t="inlineStr">
        <is>
          <t>Dusknoir abilities</t>
        </is>
      </c>
      <c r="D2449" s="77" t="inlineStr">
        <is>
          <t>Pressure / Frisk</t>
        </is>
      </c>
      <c r="E2449" s="77" t="inlineStr">
        <is>
          <t>Levitate / Frisk</t>
        </is>
      </c>
      <c r="F2449" s="77" t="inlineStr">
        <is>
          <t>Differs from upstream baseline</t>
        </is>
      </c>
      <c r="G2449" s="7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77" t="inlineStr">
        <is>
          <t>2026-10-01</t>
        </is>
      </c>
      <c r="B2451" s="77" t="inlineStr">
        <is>
          <t>Pokemon Stats</t>
        </is>
      </c>
      <c r="C2451" s="77" t="inlineStr">
        <is>
          <t>Duskull baseSpAttack</t>
        </is>
      </c>
      <c r="D2451" s="77" t="n">
        <v>30</v>
      </c>
      <c r="E2451" s="77" t="n">
        <v>40</v>
      </c>
      <c r="F2451" s="77" t="inlineStr">
        <is>
          <t>Differs from upstream baseline</t>
        </is>
      </c>
      <c r="G2451" s="7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77" t="inlineStr">
        <is>
          <t>2026-10-01</t>
        </is>
      </c>
      <c r="B2453" s="77" t="inlineStr">
        <is>
          <t>Abilities</t>
        </is>
      </c>
      <c r="C2453" s="77" t="inlineStr">
        <is>
          <t>Dustox abilities</t>
        </is>
      </c>
      <c r="D2453" s="77" t="inlineStr">
        <is>
          <t>Shield Dust / Compound Eyes</t>
        </is>
      </c>
      <c r="E2453" s="77" t="inlineStr">
        <is>
          <t>Tinted Lens / Shield Dust / Compound Eyes</t>
        </is>
      </c>
      <c r="F2453" s="77" t="inlineStr">
        <is>
          <t>Differs from upstream baseline</t>
        </is>
      </c>
      <c r="G2453" s="7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77" t="inlineStr">
        <is>
          <t>2026-10-01</t>
        </is>
      </c>
      <c r="B2455" s="77" t="inlineStr">
        <is>
          <t>Pokemon Stats</t>
        </is>
      </c>
      <c r="C2455" s="77" t="inlineStr">
        <is>
          <t>Dwebble baseSpAttack</t>
        </is>
      </c>
      <c r="D2455" s="77" t="n">
        <v>35</v>
      </c>
      <c r="E2455" s="77" t="n">
        <v>30</v>
      </c>
      <c r="F2455" s="77" t="inlineStr">
        <is>
          <t>Differs from upstream baseline</t>
        </is>
      </c>
      <c r="G2455" s="7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77" t="inlineStr">
        <is>
          <t>2026-10-01</t>
        </is>
      </c>
      <c r="B2457" s="77" t="inlineStr">
        <is>
          <t>Evolutions</t>
        </is>
      </c>
      <c r="C2457" s="77" t="inlineStr">
        <is>
          <t>Dwebble evolution</t>
        </is>
      </c>
      <c r="D2457" s="77" t="inlineStr">
        <is>
          <t>Lv 34 -&gt; Crustle</t>
        </is>
      </c>
      <c r="E2457" s="77" t="inlineStr">
        <is>
          <t>Lv 26 -&gt; Crustle</t>
        </is>
      </c>
      <c r="F2457" s="77" t="inlineStr">
        <is>
          <t>Differs from upstream baseline</t>
        </is>
      </c>
      <c r="G2457" s="7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77" t="inlineStr">
        <is>
          <t>2026-10-01</t>
        </is>
      </c>
      <c r="B2459" s="77" t="inlineStr">
        <is>
          <t>Pokemon Stats</t>
        </is>
      </c>
      <c r="C2459" s="77" t="inlineStr">
        <is>
          <t>Eelektross baseSpDefense</t>
        </is>
      </c>
      <c r="D2459" s="77" t="n">
        <v>80</v>
      </c>
      <c r="E2459" s="77" t="n">
        <v>90</v>
      </c>
      <c r="F2459" s="77" t="inlineStr">
        <is>
          <t>Differs from upstream baseline</t>
        </is>
      </c>
      <c r="G2459" s="7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77" t="inlineStr">
        <is>
          <t>2026-10-01</t>
        </is>
      </c>
      <c r="B2461" s="77" t="inlineStr">
        <is>
          <t>Abilities</t>
        </is>
      </c>
      <c r="C2461" s="77" t="inlineStr">
        <is>
          <t>Eelektross abilities</t>
        </is>
      </c>
      <c r="D2461" s="77" t="inlineStr">
        <is>
          <t>Levitate</t>
        </is>
      </c>
      <c r="E2461" s="77" t="inlineStr">
        <is>
          <t>Levitate / Levitate / Levitate</t>
        </is>
      </c>
      <c r="F2461" s="77" t="inlineStr">
        <is>
          <t>Differs from upstream baseline</t>
        </is>
      </c>
      <c r="G2461" s="7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77" t="inlineStr">
        <is>
          <t>2026-10-01</t>
        </is>
      </c>
      <c r="B2463" s="77" t="inlineStr">
        <is>
          <t>Evolutions</t>
        </is>
      </c>
      <c r="C2463" s="77" t="inlineStr">
        <is>
          <t>Eevee evolution</t>
        </is>
      </c>
      <c r="D2463"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77" t="inlineStr">
        <is>
          <t>Differs from upstream baseline</t>
        </is>
      </c>
      <c r="G2463" s="7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77" t="inlineStr">
        <is>
          <t>2026-10-01</t>
        </is>
      </c>
      <c r="B2465" s="77" t="inlineStr">
        <is>
          <t>Pokemon Stats</t>
        </is>
      </c>
      <c r="C2465" s="77" t="inlineStr">
        <is>
          <t>Electabuzz baseAttack</t>
        </is>
      </c>
      <c r="D2465" s="77" t="n">
        <v>83</v>
      </c>
      <c r="E2465" s="77" t="n">
        <v>87</v>
      </c>
      <c r="F2465" s="77" t="inlineStr">
        <is>
          <t>Differs from upstream baseline</t>
        </is>
      </c>
      <c r="G2465" s="7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77" t="inlineStr">
        <is>
          <t>2026-10-01</t>
        </is>
      </c>
      <c r="B2467" s="77" t="inlineStr">
        <is>
          <t>Abilities</t>
        </is>
      </c>
      <c r="C2467" s="77" t="inlineStr">
        <is>
          <t>Electivire abilities</t>
        </is>
      </c>
      <c r="D2467" s="77" t="inlineStr">
        <is>
          <t>Motor Drive / Vital Spirit</t>
        </is>
      </c>
      <c r="E2467" s="77" t="inlineStr">
        <is>
          <t>Adaptability / Vital Spirit</t>
        </is>
      </c>
      <c r="F2467" s="77" t="inlineStr">
        <is>
          <t>Differs from upstream baseline</t>
        </is>
      </c>
      <c r="G2467" s="7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77" t="inlineStr">
        <is>
          <t>2026-10-01</t>
        </is>
      </c>
      <c r="B2469" s="77" t="inlineStr">
        <is>
          <t>Pokemon Stats</t>
        </is>
      </c>
      <c r="C2469" s="77" t="inlineStr">
        <is>
          <t>Electrode baseSpeed</t>
        </is>
      </c>
      <c r="D2469" s="77" t="n">
        <v>150</v>
      </c>
      <c r="E2469" s="77" t="n">
        <v>140</v>
      </c>
      <c r="F2469" s="77" t="inlineStr">
        <is>
          <t>Differs from upstream baseline</t>
        </is>
      </c>
      <c r="G2469" s="7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77" t="inlineStr">
        <is>
          <t>2026-10-01</t>
        </is>
      </c>
      <c r="B2471" s="77" t="inlineStr">
        <is>
          <t>Pokemon Stats</t>
        </is>
      </c>
      <c r="C2471" s="77" t="inlineStr">
        <is>
          <t>Emboar baseDefense</t>
        </is>
      </c>
      <c r="D2471" s="77" t="n">
        <v>65</v>
      </c>
      <c r="E2471" s="77" t="n">
        <v>75</v>
      </c>
      <c r="F2471" s="77" t="inlineStr">
        <is>
          <t>Differs from upstream baseline</t>
        </is>
      </c>
      <c r="G2471" s="7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77" t="inlineStr">
        <is>
          <t>2026-10-01</t>
        </is>
      </c>
      <c r="B2473" s="77" t="inlineStr">
        <is>
          <t>Abilities</t>
        </is>
      </c>
      <c r="C2473" s="77" t="inlineStr">
        <is>
          <t>Emboar abilities</t>
        </is>
      </c>
      <c r="D2473" s="77" t="inlineStr">
        <is>
          <t>Blaze / Reckless</t>
        </is>
      </c>
      <c r="E2473" s="77" t="inlineStr">
        <is>
          <t>Blaze / Reckless / Thick Fat</t>
        </is>
      </c>
      <c r="F2473" s="77" t="inlineStr">
        <is>
          <t>Differs from upstream baseline</t>
        </is>
      </c>
      <c r="G2473" s="7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77" t="inlineStr">
        <is>
          <t>2026-10-01</t>
        </is>
      </c>
      <c r="B2475" s="77" t="inlineStr">
        <is>
          <t>Pokemon Stats</t>
        </is>
      </c>
      <c r="C2475" s="77" t="inlineStr">
        <is>
          <t>Emolga baseAttack</t>
        </is>
      </c>
      <c r="D2475" s="77" t="n">
        <v>75</v>
      </c>
      <c r="E2475" s="77" t="n">
        <v>88</v>
      </c>
      <c r="F2475" s="77" t="inlineStr">
        <is>
          <t>Differs from upstream baseline</t>
        </is>
      </c>
      <c r="G2475" s="7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77" t="inlineStr">
        <is>
          <t>2026-10-01</t>
        </is>
      </c>
      <c r="B2477" s="77" t="inlineStr">
        <is>
          <t>Pokemon Stats</t>
        </is>
      </c>
      <c r="C2477" s="77" t="inlineStr">
        <is>
          <t>Emolga baseSpAttack</t>
        </is>
      </c>
      <c r="D2477" s="77" t="n">
        <v>75</v>
      </c>
      <c r="E2477" s="77" t="n">
        <v>86</v>
      </c>
      <c r="F2477" s="77" t="inlineStr">
        <is>
          <t>Differs from upstream baseline</t>
        </is>
      </c>
      <c r="G2477" s="7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77" t="inlineStr">
        <is>
          <t>2026-10-01</t>
        </is>
      </c>
      <c r="B2479" s="77" t="inlineStr">
        <is>
          <t>Pokemon Stats</t>
        </is>
      </c>
      <c r="C2479" s="77" t="inlineStr">
        <is>
          <t>Emolga baseSpeed</t>
        </is>
      </c>
      <c r="D2479" s="77" t="n">
        <v>103</v>
      </c>
      <c r="E2479" s="77" t="n">
        <v>113</v>
      </c>
      <c r="F2479" s="77" t="inlineStr">
        <is>
          <t>Differs from upstream baseline</t>
        </is>
      </c>
      <c r="G2479" s="7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77" t="inlineStr">
        <is>
          <t>2026-10-01</t>
        </is>
      </c>
      <c r="B2481" s="77" t="inlineStr">
        <is>
          <t>Pokemon Stats</t>
        </is>
      </c>
      <c r="C2481" s="77" t="inlineStr">
        <is>
          <t>Empoleon baseAttack</t>
        </is>
      </c>
      <c r="D2481" s="77" t="n">
        <v>86</v>
      </c>
      <c r="E2481" s="77" t="n">
        <v>111</v>
      </c>
      <c r="F2481" s="77" t="inlineStr">
        <is>
          <t>Differs from upstream baseline</t>
        </is>
      </c>
      <c r="G2481" s="7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77" t="inlineStr">
        <is>
          <t>2026-10-01</t>
        </is>
      </c>
      <c r="B2483" s="77" t="inlineStr">
        <is>
          <t>Pokemon Stats</t>
        </is>
      </c>
      <c r="C2483" s="77" t="inlineStr">
        <is>
          <t>Empoleon baseSpAttack</t>
        </is>
      </c>
      <c r="D2483" s="77" t="n">
        <v>111</v>
      </c>
      <c r="E2483" s="77" t="n">
        <v>86</v>
      </c>
      <c r="F2483" s="77" t="inlineStr">
        <is>
          <t>Differs from upstream baseline</t>
        </is>
      </c>
      <c r="G2483" s="7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77" t="inlineStr">
        <is>
          <t>2026-10-01</t>
        </is>
      </c>
      <c r="B2485" s="77" t="inlineStr">
        <is>
          <t>Pokemon Stats</t>
        </is>
      </c>
      <c r="C2485" s="77" t="inlineStr">
        <is>
          <t>Entei baseAttack</t>
        </is>
      </c>
      <c r="D2485" s="77" t="n">
        <v>115</v>
      </c>
      <c r="E2485" s="77" t="n">
        <v>135</v>
      </c>
      <c r="F2485" s="77" t="inlineStr">
        <is>
          <t>Differs from upstream baseline</t>
        </is>
      </c>
      <c r="G2485" s="7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77" t="inlineStr">
        <is>
          <t>2026-10-01</t>
        </is>
      </c>
      <c r="B2487" s="77" t="inlineStr">
        <is>
          <t>Pokemon Stats</t>
        </is>
      </c>
      <c r="C2487" s="77" t="inlineStr">
        <is>
          <t>Escavalier baseAttack</t>
        </is>
      </c>
      <c r="D2487" s="77" t="n">
        <v>135</v>
      </c>
      <c r="E2487" s="77" t="n">
        <v>167</v>
      </c>
      <c r="F2487" s="77" t="inlineStr">
        <is>
          <t>Differs from upstream baseline</t>
        </is>
      </c>
      <c r="G2487" s="7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77" t="inlineStr">
        <is>
          <t>2026-10-01</t>
        </is>
      </c>
      <c r="B2489" s="77" t="inlineStr">
        <is>
          <t>Pokemon Stats</t>
        </is>
      </c>
      <c r="C2489" s="77" t="inlineStr">
        <is>
          <t>Escavalier baseSpeed</t>
        </is>
      </c>
      <c r="D2489" s="77" t="n">
        <v>20</v>
      </c>
      <c r="E2489" s="77" t="n">
        <v>37</v>
      </c>
      <c r="F2489" s="77" t="inlineStr">
        <is>
          <t>Differs from upstream baseline</t>
        </is>
      </c>
      <c r="G2489" s="7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77" t="inlineStr">
        <is>
          <t>2026-10-01</t>
        </is>
      </c>
      <c r="B2491" s="77" t="inlineStr">
        <is>
          <t>Pokemon Stats</t>
        </is>
      </c>
      <c r="C2491" s="77" t="inlineStr">
        <is>
          <t>Excadrill baseSpAttack</t>
        </is>
      </c>
      <c r="D2491" s="77" t="n">
        <v>50</v>
      </c>
      <c r="E2491" s="77" t="n">
        <v>30</v>
      </c>
      <c r="F2491" s="77" t="inlineStr">
        <is>
          <t>Differs from upstream baseline</t>
        </is>
      </c>
      <c r="G2491" s="7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77" t="inlineStr">
        <is>
          <t>2026-10-01</t>
        </is>
      </c>
      <c r="B2493" s="77" t="inlineStr">
        <is>
          <t>Pokemon Stats</t>
        </is>
      </c>
      <c r="C2493" s="77" t="inlineStr">
        <is>
          <t>Exeggutor baseSpDefense</t>
        </is>
      </c>
      <c r="D2493" s="77" t="n">
        <v>75</v>
      </c>
      <c r="E2493" s="77" t="n">
        <v>85</v>
      </c>
      <c r="F2493" s="77" t="inlineStr">
        <is>
          <t>Differs from upstream baseline</t>
        </is>
      </c>
      <c r="G2493" s="7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77" t="inlineStr">
        <is>
          <t>2026-10-01</t>
        </is>
      </c>
      <c r="B2495" s="77" t="inlineStr">
        <is>
          <t>Pokemon Stats</t>
        </is>
      </c>
      <c r="C2495" s="77" t="inlineStr">
        <is>
          <t>Exploud baseDefense</t>
        </is>
      </c>
      <c r="D2495" s="77" t="n">
        <v>63</v>
      </c>
      <c r="E2495" s="77" t="n">
        <v>73</v>
      </c>
      <c r="F2495" s="77" t="inlineStr">
        <is>
          <t>Differs from upstream baseline</t>
        </is>
      </c>
      <c r="G2495" s="7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77" t="inlineStr">
        <is>
          <t>2026-10-01</t>
        </is>
      </c>
      <c r="B2497" s="77" t="inlineStr">
        <is>
          <t>Pokemon Stats</t>
        </is>
      </c>
      <c r="C2497" s="77" t="inlineStr">
        <is>
          <t>Exploud baseSpeed</t>
        </is>
      </c>
      <c r="D2497" s="77" t="n">
        <v>68</v>
      </c>
      <c r="E2497" s="77" t="n">
        <v>78</v>
      </c>
      <c r="F2497" s="77" t="inlineStr">
        <is>
          <t>Differs from upstream baseline</t>
        </is>
      </c>
      <c r="G2497" s="7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77" t="inlineStr">
        <is>
          <t>2026-10-01</t>
        </is>
      </c>
      <c r="B2499" s="77" t="inlineStr">
        <is>
          <t>Pokemon Stats</t>
        </is>
      </c>
      <c r="C2499" s="77" t="inlineStr">
        <is>
          <t>Farfetch'd baseAttack</t>
        </is>
      </c>
      <c r="D2499" s="77" t="n">
        <v>90</v>
      </c>
      <c r="E2499" s="77" t="n">
        <v>95</v>
      </c>
      <c r="F2499" s="77" t="inlineStr">
        <is>
          <t>Differs from upstream baseline</t>
        </is>
      </c>
      <c r="G2499" s="7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77" t="inlineStr">
        <is>
          <t>2026-10-01</t>
        </is>
      </c>
      <c r="B2501" s="77" t="inlineStr">
        <is>
          <t>Pokemon Stats</t>
        </is>
      </c>
      <c r="C2501" s="77" t="inlineStr">
        <is>
          <t>Farfetch'd baseSpDefense</t>
        </is>
      </c>
      <c r="D2501" s="77" t="n">
        <v>62</v>
      </c>
      <c r="E2501" s="77" t="n">
        <v>82</v>
      </c>
      <c r="F2501" s="77" t="inlineStr">
        <is>
          <t>Differs from upstream baseline</t>
        </is>
      </c>
      <c r="G2501" s="7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77" t="inlineStr">
        <is>
          <t>2026-10-01</t>
        </is>
      </c>
      <c r="B2503" s="77" t="inlineStr">
        <is>
          <t>Abilities</t>
        </is>
      </c>
      <c r="C2503" s="77" t="inlineStr">
        <is>
          <t>Farfetch'd abilities</t>
        </is>
      </c>
      <c r="D2503" s="77" t="inlineStr">
        <is>
          <t>Keen Eye / Inner Focus / Defiant</t>
        </is>
      </c>
      <c r="E2503" s="77" t="inlineStr">
        <is>
          <t>Super Luck / Scrappy / Defiant</t>
        </is>
      </c>
      <c r="F2503" s="77" t="inlineStr">
        <is>
          <t>Differs from upstream baseline</t>
        </is>
      </c>
      <c r="G2503" s="7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77" t="inlineStr">
        <is>
          <t>2026-10-01</t>
        </is>
      </c>
      <c r="B2505" s="77" t="inlineStr">
        <is>
          <t>Pokemon Stats</t>
        </is>
      </c>
      <c r="C2505" s="77" t="inlineStr">
        <is>
          <t>Fearow baseDefense</t>
        </is>
      </c>
      <c r="D2505" s="77" t="n">
        <v>65</v>
      </c>
      <c r="E2505" s="77" t="n">
        <v>75</v>
      </c>
      <c r="F2505" s="77" t="inlineStr">
        <is>
          <t>Differs from upstream baseline</t>
        </is>
      </c>
      <c r="G2505" s="7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77" t="inlineStr">
        <is>
          <t>2026-10-01</t>
        </is>
      </c>
      <c r="B2507" s="77" t="inlineStr">
        <is>
          <t>Abilities</t>
        </is>
      </c>
      <c r="C2507" s="77" t="inlineStr">
        <is>
          <t>Fearow abilities</t>
        </is>
      </c>
      <c r="D2507" s="77" t="inlineStr">
        <is>
          <t>Keen Eye / Sniper</t>
        </is>
      </c>
      <c r="E2507" s="77" t="inlineStr">
        <is>
          <t>Sniper / Sniper</t>
        </is>
      </c>
      <c r="F2507" s="77" t="inlineStr">
        <is>
          <t>Differs from upstream baseline</t>
        </is>
      </c>
      <c r="G2507" s="7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77" t="inlineStr">
        <is>
          <t>2026-10-01</t>
        </is>
      </c>
      <c r="B2509" s="77" t="inlineStr">
        <is>
          <t>Pokemon Stats</t>
        </is>
      </c>
      <c r="C2509" s="77" t="inlineStr">
        <is>
          <t>Feraligatr baseAttack</t>
        </is>
      </c>
      <c r="D2509" s="77" t="n">
        <v>105</v>
      </c>
      <c r="E2509" s="77" t="n">
        <v>125</v>
      </c>
      <c r="F2509" s="77" t="inlineStr">
        <is>
          <t>Differs from upstream baseline</t>
        </is>
      </c>
      <c r="G2509" s="7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77" t="inlineStr">
        <is>
          <t>2026-10-01</t>
        </is>
      </c>
      <c r="B2511" s="77" t="inlineStr">
        <is>
          <t>Pokemon Stats</t>
        </is>
      </c>
      <c r="C2511" s="77" t="inlineStr">
        <is>
          <t>Feraligatr baseSpDefense</t>
        </is>
      </c>
      <c r="D2511" s="77" t="n">
        <v>83</v>
      </c>
      <c r="E2511" s="77" t="n">
        <v>85</v>
      </c>
      <c r="F2511" s="77" t="inlineStr">
        <is>
          <t>Differs from upstream baseline</t>
        </is>
      </c>
      <c r="G2511" s="7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77" t="inlineStr">
        <is>
          <t>2026-10-01</t>
        </is>
      </c>
      <c r="B2513" s="77" t="inlineStr">
        <is>
          <t>Abilities</t>
        </is>
      </c>
      <c r="C2513" s="77" t="inlineStr">
        <is>
          <t>Feraligatr abilities</t>
        </is>
      </c>
      <c r="D2513" s="77" t="inlineStr">
        <is>
          <t>Torrent / Sheer Force</t>
        </is>
      </c>
      <c r="E2513" s="77" t="inlineStr">
        <is>
          <t>Intimidate / Battle Armor / Sheer Force</t>
        </is>
      </c>
      <c r="F2513" s="77" t="inlineStr">
        <is>
          <t>Differs from upstream baseline</t>
        </is>
      </c>
      <c r="G2513" s="7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77" t="inlineStr">
        <is>
          <t>2026-10-01</t>
        </is>
      </c>
      <c r="B2515" s="77" t="inlineStr">
        <is>
          <t>Pokemon Stats</t>
        </is>
      </c>
      <c r="C2515" s="77" t="inlineStr">
        <is>
          <t>Ferrothorn baseSpAttack</t>
        </is>
      </c>
      <c r="D2515" s="77" t="n">
        <v>54</v>
      </c>
      <c r="E2515" s="77" t="n">
        <v>30</v>
      </c>
      <c r="F2515" s="77" t="inlineStr">
        <is>
          <t>Differs from upstream baseline</t>
        </is>
      </c>
      <c r="G2515" s="7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77" t="inlineStr">
        <is>
          <t>2026-10-01</t>
        </is>
      </c>
      <c r="B2517" s="77" t="inlineStr">
        <is>
          <t>Abilities</t>
        </is>
      </c>
      <c r="C2517" s="77" t="inlineStr">
        <is>
          <t>Flareon abilities</t>
        </is>
      </c>
      <c r="D2517" s="77" t="inlineStr">
        <is>
          <t>Flash Fire / Flash Fire / Guts</t>
        </is>
      </c>
      <c r="E2517" s="77" t="inlineStr">
        <is>
          <t>Adaptability / Adaptability / Guts</t>
        </is>
      </c>
      <c r="F2517" s="77" t="inlineStr">
        <is>
          <t>Differs from upstream baseline</t>
        </is>
      </c>
      <c r="G2517" s="7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77" t="inlineStr">
        <is>
          <t>2026-10-01</t>
        </is>
      </c>
      <c r="B2519" s="77" t="inlineStr">
        <is>
          <t>Pokemon Stats</t>
        </is>
      </c>
      <c r="C2519" s="77" t="inlineStr">
        <is>
          <t>None baseSpAttack</t>
        </is>
      </c>
      <c r="D2519" s="77" t="n">
        <v>125</v>
      </c>
      <c r="E2519" s="77" t="n">
        <v>144</v>
      </c>
      <c r="F2519" s="77" t="inlineStr">
        <is>
          <t>Differs from upstream baseline</t>
        </is>
      </c>
      <c r="G2519" s="7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77" t="inlineStr">
        <is>
          <t>2026-10-01</t>
        </is>
      </c>
      <c r="B2521" s="77" t="inlineStr">
        <is>
          <t>Pokemon Stats</t>
        </is>
      </c>
      <c r="C2521" s="77" t="inlineStr">
        <is>
          <t>Flygon baseSpAttack</t>
        </is>
      </c>
      <c r="D2521" s="77" t="n">
        <v>80</v>
      </c>
      <c r="E2521" s="77" t="n">
        <v>110</v>
      </c>
      <c r="F2521" s="77" t="inlineStr">
        <is>
          <t>Differs from upstream baseline</t>
        </is>
      </c>
      <c r="G2521" s="7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77" t="inlineStr">
        <is>
          <t>2026-10-01</t>
        </is>
      </c>
      <c r="B2523" s="77" t="inlineStr">
        <is>
          <t>Pokemon Stats</t>
        </is>
      </c>
      <c r="C2523" s="77" t="inlineStr">
        <is>
          <t>Foongus baseSpeed</t>
        </is>
      </c>
      <c r="D2523" s="77" t="n">
        <v>15</v>
      </c>
      <c r="E2523" s="77" t="n">
        <v>25</v>
      </c>
      <c r="F2523" s="77" t="inlineStr">
        <is>
          <t>Differs from upstream baseline</t>
        </is>
      </c>
      <c r="G2523" s="7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77" t="inlineStr">
        <is>
          <t>2026-10-01</t>
        </is>
      </c>
      <c r="B2525" s="77" t="inlineStr">
        <is>
          <t>Abilities</t>
        </is>
      </c>
      <c r="C2525" s="77" t="inlineStr">
        <is>
          <t>Forretress abilities</t>
        </is>
      </c>
      <c r="D2525" s="77" t="inlineStr">
        <is>
          <t>Sturdy / Overcoat</t>
        </is>
      </c>
      <c r="E2525" s="77" t="inlineStr">
        <is>
          <t>Heatproof / Overcoat</t>
        </is>
      </c>
      <c r="F2525" s="77" t="inlineStr">
        <is>
          <t>Differs from upstream baseline</t>
        </is>
      </c>
      <c r="G2525" s="7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77" t="inlineStr">
        <is>
          <t>2026-10-01</t>
        </is>
      </c>
      <c r="B2527" s="77" t="inlineStr">
        <is>
          <t>Pokemon Stats</t>
        </is>
      </c>
      <c r="C2527" s="77" t="inlineStr">
        <is>
          <t>Fraxure baseSpAttack</t>
        </is>
      </c>
      <c r="D2527" s="77" t="n">
        <v>40</v>
      </c>
      <c r="E2527" s="77" t="n">
        <v>30</v>
      </c>
      <c r="F2527" s="77" t="inlineStr">
        <is>
          <t>Differs from upstream baseline</t>
        </is>
      </c>
      <c r="G2527" s="7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77" t="inlineStr">
        <is>
          <t>2026-10-01</t>
        </is>
      </c>
      <c r="B2529" s="77" t="inlineStr">
        <is>
          <t>Pokemon Stats</t>
        </is>
      </c>
      <c r="C2529" s="77" t="inlineStr">
        <is>
          <t>Frillish baseAttack</t>
        </is>
      </c>
      <c r="D2529" s="77" t="n">
        <v>40</v>
      </c>
      <c r="E2529" s="77" t="n">
        <v>30</v>
      </c>
      <c r="F2529" s="77" t="inlineStr">
        <is>
          <t>Differs from upstream baseline</t>
        </is>
      </c>
      <c r="G2529" s="7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77" t="inlineStr">
        <is>
          <t>2026-10-01</t>
        </is>
      </c>
      <c r="B2531" s="77" t="inlineStr">
        <is>
          <t>Pokemon Stats</t>
        </is>
      </c>
      <c r="C2531" s="77" t="inlineStr">
        <is>
          <t>Froslass baseHP</t>
        </is>
      </c>
      <c r="D2531" s="77" t="n">
        <v>70</v>
      </c>
      <c r="E2531" s="77" t="n">
        <v>80</v>
      </c>
      <c r="F2531" s="77" t="inlineStr">
        <is>
          <t>Differs from upstream baseline</t>
        </is>
      </c>
      <c r="G2531" s="7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77" t="inlineStr">
        <is>
          <t>2026-10-01</t>
        </is>
      </c>
      <c r="B2533" s="77" t="inlineStr">
        <is>
          <t>Abilities</t>
        </is>
      </c>
      <c r="C2533" s="77" t="inlineStr">
        <is>
          <t>Froslass abilities</t>
        </is>
      </c>
      <c r="D2533" s="77" t="inlineStr">
        <is>
          <t>Snow Cloak / Cursed Body</t>
        </is>
      </c>
      <c r="E2533" s="77" t="inlineStr">
        <is>
          <t>Snow Cloak / Snow Cloak / Cursed Body</t>
        </is>
      </c>
      <c r="F2533" s="77" t="inlineStr">
        <is>
          <t>Differs from upstream baseline</t>
        </is>
      </c>
      <c r="G2533" s="7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77" t="inlineStr">
        <is>
          <t>2026-10-01</t>
        </is>
      </c>
      <c r="B2535" s="77" t="inlineStr">
        <is>
          <t>Abilities</t>
        </is>
      </c>
      <c r="C2535" s="77" t="inlineStr">
        <is>
          <t>Furret abilities</t>
        </is>
      </c>
      <c r="D2535" s="77" t="inlineStr">
        <is>
          <t>Run Away / Keen Eye / Frisk</t>
        </is>
      </c>
      <c r="E2535" s="77" t="inlineStr">
        <is>
          <t>Adaptability / Adaptability / Frisk</t>
        </is>
      </c>
      <c r="F2535" s="77" t="inlineStr">
        <is>
          <t>Differs from upstream baseline</t>
        </is>
      </c>
      <c r="G2535" s="7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77" t="inlineStr">
        <is>
          <t>2026-10-01</t>
        </is>
      </c>
      <c r="B2537" s="77" t="inlineStr">
        <is>
          <t>Abilities</t>
        </is>
      </c>
      <c r="C2537" s="77" t="inlineStr">
        <is>
          <t>Gallade abilities</t>
        </is>
      </c>
      <c r="D2537" s="77" t="inlineStr">
        <is>
          <t>Steadfast / Sharpness / Justified</t>
        </is>
      </c>
      <c r="E2537" s="77" t="inlineStr">
        <is>
          <t>Hyper Cutter / Steadfast / Justified</t>
        </is>
      </c>
      <c r="F2537" s="77" t="inlineStr">
        <is>
          <t>Differs from upstream baseline</t>
        </is>
      </c>
      <c r="G2537" s="7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77" t="inlineStr">
        <is>
          <t>2026-10-01</t>
        </is>
      </c>
      <c r="B2539" s="77" t="inlineStr">
        <is>
          <t>Pokemon Stats</t>
        </is>
      </c>
      <c r="C2539" s="77" t="inlineStr">
        <is>
          <t>Garbodor baseHP</t>
        </is>
      </c>
      <c r="D2539" s="77" t="n">
        <v>80</v>
      </c>
      <c r="E2539" s="77" t="n">
        <v>90</v>
      </c>
      <c r="F2539" s="77" t="inlineStr">
        <is>
          <t>Differs from upstream baseline</t>
        </is>
      </c>
      <c r="G2539" s="7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77" t="inlineStr">
        <is>
          <t>2026-10-01</t>
        </is>
      </c>
      <c r="B2541" s="77" t="inlineStr">
        <is>
          <t>Pokemon Stats</t>
        </is>
      </c>
      <c r="C2541" s="77" t="inlineStr">
        <is>
          <t>Garchomp baseSpAttack</t>
        </is>
      </c>
      <c r="D2541" s="77" t="n">
        <v>80</v>
      </c>
      <c r="E2541" s="77" t="n">
        <v>85</v>
      </c>
      <c r="F2541" s="77" t="inlineStr">
        <is>
          <t>Differs from upstream baseline</t>
        </is>
      </c>
      <c r="G2541" s="7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77" t="inlineStr">
        <is>
          <t>2026-10-01</t>
        </is>
      </c>
      <c r="B2543" s="77" t="inlineStr">
        <is>
          <t>Pokemon Stats</t>
        </is>
      </c>
      <c r="C2543" s="77" t="inlineStr">
        <is>
          <t>Garchomp baseSpAttack</t>
        </is>
      </c>
      <c r="D2543" s="77" t="n">
        <v>120</v>
      </c>
      <c r="E2543" s="77" t="n">
        <v>125</v>
      </c>
      <c r="F2543" s="77" t="inlineStr">
        <is>
          <t>Differs from upstream baseline</t>
        </is>
      </c>
      <c r="G2543" s="7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77" t="inlineStr">
        <is>
          <t>2026-10-01</t>
        </is>
      </c>
      <c r="B2545" s="77" t="inlineStr">
        <is>
          <t>Abilities</t>
        </is>
      </c>
      <c r="C2545" s="77" t="inlineStr">
        <is>
          <t>Gardevoir abilities</t>
        </is>
      </c>
      <c r="D2545" s="77" t="inlineStr">
        <is>
          <t>Synchronize / Trace / Telepathy</t>
        </is>
      </c>
      <c r="E2545" s="77" t="inlineStr">
        <is>
          <t>Magic Guard / Trace / Telepathy</t>
        </is>
      </c>
      <c r="F2545" s="77" t="inlineStr">
        <is>
          <t>Differs from upstream baseline</t>
        </is>
      </c>
      <c r="G2545" s="7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77" t="inlineStr">
        <is>
          <t>2026-10-01</t>
        </is>
      </c>
      <c r="B2547" s="77" t="inlineStr">
        <is>
          <t>Abilities</t>
        </is>
      </c>
      <c r="C2547" s="77" t="inlineStr">
        <is>
          <t>Gastrodon abilities</t>
        </is>
      </c>
      <c r="D2547" s="77" t="inlineStr">
        <is>
          <t>Sticky Hold / Storm Drain / Sand Force</t>
        </is>
      </c>
      <c r="E2547" s="77" t="inlineStr">
        <is>
          <t>Dry Skin / Dry Skin / Sand Force</t>
        </is>
      </c>
      <c r="F2547" s="77" t="inlineStr">
        <is>
          <t>Differs from upstream baseline</t>
        </is>
      </c>
      <c r="G2547" s="7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77" t="inlineStr">
        <is>
          <t>2026-10-01</t>
        </is>
      </c>
      <c r="B2549" s="77" t="inlineStr">
        <is>
          <t>Pokemon Stats</t>
        </is>
      </c>
      <c r="C2549" s="77" t="inlineStr">
        <is>
          <t>Geodude baseDefense</t>
        </is>
      </c>
      <c r="D2549" s="77" t="n">
        <v>100</v>
      </c>
      <c r="E2549" s="77" t="n">
        <v>110</v>
      </c>
      <c r="F2549" s="77" t="inlineStr">
        <is>
          <t>Differs from upstream baseline</t>
        </is>
      </c>
      <c r="G2549" s="7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77" t="inlineStr">
        <is>
          <t>2026-10-01</t>
        </is>
      </c>
      <c r="B2551" s="77" t="inlineStr">
        <is>
          <t>Abilities</t>
        </is>
      </c>
      <c r="C2551" s="77" t="inlineStr">
        <is>
          <t>Geodude abilities</t>
        </is>
      </c>
      <c r="D2551" s="77" t="inlineStr">
        <is>
          <t>Magnet Pull / Sturdy / Galvanize</t>
        </is>
      </c>
      <c r="E2551" s="77" t="inlineStr">
        <is>
          <t>Rock Head / Rough Skin / Galvanize</t>
        </is>
      </c>
      <c r="F2551" s="77" t="inlineStr">
        <is>
          <t>Differs from upstream baseline</t>
        </is>
      </c>
      <c r="G2551" s="7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77" t="inlineStr">
        <is>
          <t>2026-10-01</t>
        </is>
      </c>
      <c r="B2553" s="77" t="inlineStr">
        <is>
          <t>Pokemon Stats</t>
        </is>
      </c>
      <c r="C2553" s="77" t="inlineStr">
        <is>
          <t>Gigalith baseHP</t>
        </is>
      </c>
      <c r="D2553" s="77" t="n">
        <v>85</v>
      </c>
      <c r="E2553" s="77" t="n">
        <v>100</v>
      </c>
      <c r="F2553" s="77" t="inlineStr">
        <is>
          <t>Differs from upstream baseline</t>
        </is>
      </c>
      <c r="G2553" s="7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77" t="inlineStr">
        <is>
          <t>2026-10-01</t>
        </is>
      </c>
      <c r="B2555" s="77" t="inlineStr">
        <is>
          <t>Pokemon Stats</t>
        </is>
      </c>
      <c r="C2555" s="77" t="inlineStr">
        <is>
          <t>Gigalith baseSpAttack</t>
        </is>
      </c>
      <c r="D2555" s="77" t="n">
        <v>60</v>
      </c>
      <c r="E2555" s="77" t="n">
        <v>30</v>
      </c>
      <c r="F2555" s="77" t="inlineStr">
        <is>
          <t>Differs from upstream baseline</t>
        </is>
      </c>
      <c r="G2555" s="7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77" t="inlineStr">
        <is>
          <t>2026-10-01</t>
        </is>
      </c>
      <c r="B2557" s="77" t="inlineStr">
        <is>
          <t>Pokemon Stats</t>
        </is>
      </c>
      <c r="C2557" s="77" t="inlineStr">
        <is>
          <t>Gigalith baseSpeed</t>
        </is>
      </c>
      <c r="D2557" s="77" t="n">
        <v>25</v>
      </c>
      <c r="E2557" s="77" t="n">
        <v>28</v>
      </c>
      <c r="F2557" s="77" t="inlineStr">
        <is>
          <t>Differs from upstream baseline</t>
        </is>
      </c>
      <c r="G2557" s="7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77" t="inlineStr">
        <is>
          <t>2026-10-01</t>
        </is>
      </c>
      <c r="B2559" s="77" t="inlineStr">
        <is>
          <t>Pokemon Stats</t>
        </is>
      </c>
      <c r="C2559" s="77" t="inlineStr">
        <is>
          <t>Girafarig baseHP</t>
        </is>
      </c>
      <c r="D2559" s="77" t="n">
        <v>70</v>
      </c>
      <c r="E2559" s="77" t="n">
        <v>85</v>
      </c>
      <c r="F2559" s="77" t="inlineStr">
        <is>
          <t>Differs from upstream baseline</t>
        </is>
      </c>
      <c r="G2559" s="7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77" t="inlineStr">
        <is>
          <t>2026-10-01</t>
        </is>
      </c>
      <c r="B2561" s="77" t="inlineStr">
        <is>
          <t>Pokemon Stats</t>
        </is>
      </c>
      <c r="C2561" s="77" t="inlineStr">
        <is>
          <t>Girafarig baseDefense</t>
        </is>
      </c>
      <c r="D2561" s="77" t="n">
        <v>65</v>
      </c>
      <c r="E2561" s="77" t="n">
        <v>70</v>
      </c>
      <c r="F2561" s="77" t="inlineStr">
        <is>
          <t>Differs from upstream baseline</t>
        </is>
      </c>
      <c r="G2561" s="7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77" t="inlineStr">
        <is>
          <t>2026-10-01</t>
        </is>
      </c>
      <c r="B2563" s="77" t="inlineStr">
        <is>
          <t>Pokemon Stats</t>
        </is>
      </c>
      <c r="C2563" s="77" t="inlineStr">
        <is>
          <t>Girafarig baseSpDefense</t>
        </is>
      </c>
      <c r="D2563" s="77" t="n">
        <v>65</v>
      </c>
      <c r="E2563" s="77" t="n">
        <v>70</v>
      </c>
      <c r="F2563" s="77" t="inlineStr">
        <is>
          <t>Differs from upstream baseline</t>
        </is>
      </c>
      <c r="G2563" s="7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77" t="inlineStr">
        <is>
          <t>2026-10-01</t>
        </is>
      </c>
      <c r="B2565" s="77" t="inlineStr">
        <is>
          <t>Abilities</t>
        </is>
      </c>
      <c r="C2565" s="77" t="inlineStr">
        <is>
          <t>Glaceon abilities</t>
        </is>
      </c>
      <c r="D2565" s="77" t="inlineStr">
        <is>
          <t>Snow Cloak / Snow Cloak / Ice Body</t>
        </is>
      </c>
      <c r="E2565" s="77" t="inlineStr">
        <is>
          <t>Snow Cloak / Ice Body / Ice Body</t>
        </is>
      </c>
      <c r="F2565" s="77" t="inlineStr">
        <is>
          <t>Differs from upstream baseline</t>
        </is>
      </c>
      <c r="G2565" s="7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77" t="inlineStr">
        <is>
          <t>2026-10-01</t>
        </is>
      </c>
      <c r="B2567" s="77" t="inlineStr">
        <is>
          <t>Pokemon Stats</t>
        </is>
      </c>
      <c r="C2567" s="77" t="inlineStr">
        <is>
          <t>Glalie baseSpeed</t>
        </is>
      </c>
      <c r="D2567" s="77" t="n">
        <v>80</v>
      </c>
      <c r="E2567" s="77" t="n">
        <v>100</v>
      </c>
      <c r="F2567" s="77" t="inlineStr">
        <is>
          <t>Differs from upstream baseline</t>
        </is>
      </c>
      <c r="G2567" s="7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77" t="inlineStr">
        <is>
          <t>2026-10-01</t>
        </is>
      </c>
      <c r="B2569" s="77" t="inlineStr">
        <is>
          <t>Pokemon Stats</t>
        </is>
      </c>
      <c r="C2569" s="77" t="inlineStr">
        <is>
          <t>Glalie baseSpAttack</t>
        </is>
      </c>
      <c r="D2569" s="77" t="n">
        <v>120</v>
      </c>
      <c r="E2569" s="77" t="n">
        <v>140</v>
      </c>
      <c r="F2569" s="77" t="inlineStr">
        <is>
          <t>Differs from upstream baseline</t>
        </is>
      </c>
      <c r="G2569" s="7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77" t="inlineStr">
        <is>
          <t>2026-10-01</t>
        </is>
      </c>
      <c r="B2571" s="77" t="inlineStr">
        <is>
          <t>Abilities</t>
        </is>
      </c>
      <c r="C2571" s="77" t="inlineStr">
        <is>
          <t>Glameow abilities</t>
        </is>
      </c>
      <c r="D2571" s="77" t="inlineStr">
        <is>
          <t>Limber / Own Tempo / Keen Eye</t>
        </is>
      </c>
      <c r="E2571" s="77" t="inlineStr">
        <is>
          <t>Limber / Limber / Keen Eye</t>
        </is>
      </c>
      <c r="F2571" s="77" t="inlineStr">
        <is>
          <t>Differs from upstream baseline</t>
        </is>
      </c>
      <c r="G2571" s="7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77" t="inlineStr">
        <is>
          <t>2026-10-01</t>
        </is>
      </c>
      <c r="B2573" s="77" t="inlineStr">
        <is>
          <t>Abilities</t>
        </is>
      </c>
      <c r="C2573" s="77" t="inlineStr">
        <is>
          <t>Gliscor abilities</t>
        </is>
      </c>
      <c r="D2573" s="77" t="inlineStr">
        <is>
          <t>Hyper Cutter / Sand Veil / Poison Heal</t>
        </is>
      </c>
      <c r="E2573" s="77" t="inlineStr">
        <is>
          <t>Sand Veil / Sand Veil / Poison Heal</t>
        </is>
      </c>
      <c r="F2573" s="77" t="inlineStr">
        <is>
          <t>Differs from upstream baseline</t>
        </is>
      </c>
      <c r="G2573" s="7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77" t="inlineStr">
        <is>
          <t>2026-10-01</t>
        </is>
      </c>
      <c r="B2575" s="77" t="inlineStr">
        <is>
          <t>Pokemon Stats</t>
        </is>
      </c>
      <c r="C2575" s="77" t="inlineStr">
        <is>
          <t>Gogoat baseSpeed</t>
        </is>
      </c>
      <c r="D2575" s="77" t="n">
        <v>68</v>
      </c>
      <c r="E2575" s="77" t="n">
        <v>78</v>
      </c>
      <c r="F2575" s="77" t="inlineStr">
        <is>
          <t>Differs from upstream baseline</t>
        </is>
      </c>
      <c r="G2575" s="7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77" t="inlineStr">
        <is>
          <t>2026-10-01</t>
        </is>
      </c>
      <c r="B2577" s="77" t="inlineStr">
        <is>
          <t>Evolutions</t>
        </is>
      </c>
      <c r="C2577" s="77" t="inlineStr">
        <is>
          <t>Golbat evolution</t>
        </is>
      </c>
      <c r="D2577" s="77" t="inlineStr">
        <is>
          <t>Friendship -&gt; Crobat</t>
        </is>
      </c>
      <c r="E2577" s="77" t="inlineStr">
        <is>
          <t>Lv 48 -&gt; Crobat</t>
        </is>
      </c>
      <c r="F2577" s="77" t="inlineStr">
        <is>
          <t>Differs from upstream baseline</t>
        </is>
      </c>
      <c r="G2577" s="7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77" t="inlineStr">
        <is>
          <t>2026-10-01</t>
        </is>
      </c>
      <c r="B2579" s="77" t="inlineStr">
        <is>
          <t>Abilities</t>
        </is>
      </c>
      <c r="C2579" s="77" t="inlineStr">
        <is>
          <t>Golduck abilities</t>
        </is>
      </c>
      <c r="D2579" s="77" t="inlineStr">
        <is>
          <t>Damp / Cloud Nine / Swift Swim</t>
        </is>
      </c>
      <c r="E2579" s="77" t="inlineStr">
        <is>
          <t>Swift Swim / Swift Swim / Swift Swim</t>
        </is>
      </c>
      <c r="F2579" s="77" t="inlineStr">
        <is>
          <t>Differs from upstream baseline</t>
        </is>
      </c>
      <c r="G2579" s="7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77" t="inlineStr">
        <is>
          <t>2026-10-01</t>
        </is>
      </c>
      <c r="B2581" s="77" t="inlineStr">
        <is>
          <t>Pokemon Stats</t>
        </is>
      </c>
      <c r="C2581" s="77" t="inlineStr">
        <is>
          <t>Golem baseAttack</t>
        </is>
      </c>
      <c r="D2581" s="77" t="n">
        <v>120</v>
      </c>
      <c r="E2581" s="77" t="n">
        <v>130</v>
      </c>
      <c r="F2581" s="77" t="inlineStr">
        <is>
          <t>Differs from upstream baseline</t>
        </is>
      </c>
      <c r="G2581" s="7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77" t="inlineStr">
        <is>
          <t>2026-10-01</t>
        </is>
      </c>
      <c r="B2583" s="77" t="inlineStr">
        <is>
          <t>Abilities</t>
        </is>
      </c>
      <c r="C2583" s="77" t="inlineStr">
        <is>
          <t>Golem abilities</t>
        </is>
      </c>
      <c r="D2583" s="77" t="inlineStr">
        <is>
          <t>Rock Head / Sturdy / Sand Veil</t>
        </is>
      </c>
      <c r="E2583" s="77" t="inlineStr">
        <is>
          <t>Shell Armor / Shell Armor / Sand Veil</t>
        </is>
      </c>
      <c r="F2583" s="77" t="inlineStr">
        <is>
          <t>Differs from upstream baseline</t>
        </is>
      </c>
      <c r="G2583" s="7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77" t="inlineStr">
        <is>
          <t>2026-10-01</t>
        </is>
      </c>
      <c r="B2585" s="77" t="inlineStr">
        <is>
          <t>Pokemon Stats</t>
        </is>
      </c>
      <c r="C2585" s="77" t="inlineStr">
        <is>
          <t>Golett baseAttack</t>
        </is>
      </c>
      <c r="D2585" s="77" t="n">
        <v>74</v>
      </c>
      <c r="E2585" s="77" t="n">
        <v>79</v>
      </c>
      <c r="F2585" s="77" t="inlineStr">
        <is>
          <t>Differs from upstream baseline</t>
        </is>
      </c>
      <c r="G2585" s="7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77" t="inlineStr">
        <is>
          <t>2026-10-01</t>
        </is>
      </c>
      <c r="B2587" s="77" t="inlineStr">
        <is>
          <t>Pokemon Stats</t>
        </is>
      </c>
      <c r="C2587" s="77" t="inlineStr">
        <is>
          <t>Golett baseSpeed</t>
        </is>
      </c>
      <c r="D2587" s="77" t="n">
        <v>35</v>
      </c>
      <c r="E2587" s="77" t="n">
        <v>37</v>
      </c>
      <c r="F2587" s="77" t="inlineStr">
        <is>
          <t>Differs from upstream baseline</t>
        </is>
      </c>
      <c r="G2587" s="7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77" t="inlineStr">
        <is>
          <t>2026-10-01</t>
        </is>
      </c>
      <c r="B2589" s="77" t="inlineStr">
        <is>
          <t>Pokemon Stats</t>
        </is>
      </c>
      <c r="C2589" s="77" t="inlineStr">
        <is>
          <t>Golurk baseAttack</t>
        </is>
      </c>
      <c r="D2589" s="77" t="n">
        <v>124</v>
      </c>
      <c r="E2589" s="77" t="n">
        <v>148</v>
      </c>
      <c r="F2589" s="77" t="inlineStr">
        <is>
          <t>Differs from upstream baseline</t>
        </is>
      </c>
      <c r="G2589" s="7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77" t="inlineStr">
        <is>
          <t>2026-10-01</t>
        </is>
      </c>
      <c r="B2591" s="77" t="inlineStr">
        <is>
          <t>Pokemon Stats</t>
        </is>
      </c>
      <c r="C2591" s="77" t="inlineStr">
        <is>
          <t>Golurk baseSpeed</t>
        </is>
      </c>
      <c r="D2591" s="77" t="n">
        <v>55</v>
      </c>
      <c r="E2591" s="77" t="n">
        <v>66</v>
      </c>
      <c r="F2591" s="77" t="inlineStr">
        <is>
          <t>Differs from upstream baseline</t>
        </is>
      </c>
      <c r="G2591" s="7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77" t="inlineStr">
        <is>
          <t>2026-10-01</t>
        </is>
      </c>
      <c r="B2593" s="77" t="inlineStr">
        <is>
          <t>Pokemon Stats</t>
        </is>
      </c>
      <c r="C2593" s="77" t="inlineStr">
        <is>
          <t>Gothitelle baseHP</t>
        </is>
      </c>
      <c r="D2593" s="77" t="n">
        <v>70</v>
      </c>
      <c r="E2593" s="77" t="n">
        <v>90</v>
      </c>
      <c r="F2593" s="77" t="inlineStr">
        <is>
          <t>Differs from upstream baseline</t>
        </is>
      </c>
      <c r="G2593" s="7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77" t="inlineStr">
        <is>
          <t>2026-10-01</t>
        </is>
      </c>
      <c r="B2595" s="77" t="inlineStr">
        <is>
          <t>Pokemon Stats</t>
        </is>
      </c>
      <c r="C2595" s="77" t="inlineStr">
        <is>
          <t>Gothitelle baseSpAttack</t>
        </is>
      </c>
      <c r="D2595" s="77" t="n">
        <v>95</v>
      </c>
      <c r="E2595" s="77" t="n">
        <v>105</v>
      </c>
      <c r="F2595" s="77" t="inlineStr">
        <is>
          <t>Differs from upstream baseline</t>
        </is>
      </c>
      <c r="G2595" s="7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77" t="inlineStr">
        <is>
          <t>2026-10-01</t>
        </is>
      </c>
      <c r="B2597" s="77" t="inlineStr">
        <is>
          <t>Pokemon Stats</t>
        </is>
      </c>
      <c r="C2597" s="77" t="inlineStr">
        <is>
          <t>Gothorita baseAttack</t>
        </is>
      </c>
      <c r="D2597" s="77" t="n">
        <v>45</v>
      </c>
      <c r="E2597" s="77" t="n">
        <v>30</v>
      </c>
      <c r="F2597" s="77" t="inlineStr">
        <is>
          <t>Differs from upstream baseline</t>
        </is>
      </c>
      <c r="G2597" s="7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77" t="inlineStr">
        <is>
          <t>2026-10-01</t>
        </is>
      </c>
      <c r="B2599" s="77" t="inlineStr">
        <is>
          <t>Pokemon Stats</t>
        </is>
      </c>
      <c r="C2599" s="77" t="inlineStr">
        <is>
          <t>Gothorita baseSpeed</t>
        </is>
      </c>
      <c r="D2599" s="77" t="n">
        <v>55</v>
      </c>
      <c r="E2599" s="77" t="n">
        <v>62</v>
      </c>
      <c r="F2599" s="77" t="inlineStr">
        <is>
          <t>Differs from upstream baseline</t>
        </is>
      </c>
      <c r="G2599" s="7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77" t="inlineStr">
        <is>
          <t>2026-10-01</t>
        </is>
      </c>
      <c r="B2601" s="77" t="inlineStr">
        <is>
          <t>Pokemon Stats</t>
        </is>
      </c>
      <c r="C2601" s="77" t="inlineStr">
        <is>
          <t>Gourgeist baseAttack</t>
        </is>
      </c>
      <c r="D2601" s="77" t="n">
        <v>90</v>
      </c>
      <c r="E2601" s="77" t="n">
        <v>100</v>
      </c>
      <c r="F2601" s="77" t="inlineStr">
        <is>
          <t>Differs from upstream baseline</t>
        </is>
      </c>
      <c r="G2601" s="7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77" t="inlineStr">
        <is>
          <t>2026-10-01</t>
        </is>
      </c>
      <c r="B2603" s="77" t="inlineStr">
        <is>
          <t>Pokemon Stats</t>
        </is>
      </c>
      <c r="C2603" s="77" t="inlineStr">
        <is>
          <t>Gourgeist baseSpAttack</t>
        </is>
      </c>
      <c r="D2603" s="77" t="n">
        <v>58</v>
      </c>
      <c r="E2603" s="77" t="n">
        <v>30</v>
      </c>
      <c r="F2603" s="77" t="inlineStr">
        <is>
          <t>Differs from upstream baseline</t>
        </is>
      </c>
      <c r="G2603" s="7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77" t="inlineStr">
        <is>
          <t>2026-10-01</t>
        </is>
      </c>
      <c r="B2605" s="77" t="inlineStr">
        <is>
          <t>Pokemon Stats</t>
        </is>
      </c>
      <c r="C2605" s="77" t="inlineStr">
        <is>
          <t>Gourgeist baseAttack</t>
        </is>
      </c>
      <c r="D2605" s="77" t="n">
        <v>100</v>
      </c>
      <c r="E2605" s="77" t="n">
        <v>115</v>
      </c>
      <c r="F2605" s="77" t="inlineStr">
        <is>
          <t>Differs from upstream baseline</t>
        </is>
      </c>
      <c r="G2605" s="7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77" t="inlineStr">
        <is>
          <t>2026-10-01</t>
        </is>
      </c>
      <c r="B2607" s="77" t="inlineStr">
        <is>
          <t>Abilities</t>
        </is>
      </c>
      <c r="C2607" s="77" t="inlineStr">
        <is>
          <t>Granbull abilities</t>
        </is>
      </c>
      <c r="D2607" s="77" t="inlineStr">
        <is>
          <t>Intimidate / Quick Feet / Rattled</t>
        </is>
      </c>
      <c r="E2607" s="77" t="inlineStr">
        <is>
          <t>Intimidate / Intimidate / Rattled</t>
        </is>
      </c>
      <c r="F2607" s="77" t="inlineStr">
        <is>
          <t>Differs from upstream baseline</t>
        </is>
      </c>
      <c r="G2607" s="7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77" t="inlineStr">
        <is>
          <t>2026-10-01</t>
        </is>
      </c>
      <c r="B2609" s="77" t="inlineStr">
        <is>
          <t>Pokemon Stats</t>
        </is>
      </c>
      <c r="C2609" s="77" t="inlineStr">
        <is>
          <t>Graveler baseAttack</t>
        </is>
      </c>
      <c r="D2609" s="77" t="n">
        <v>95</v>
      </c>
      <c r="E2609" s="77" t="n">
        <v>110</v>
      </c>
      <c r="F2609" s="77" t="inlineStr">
        <is>
          <t>Differs from upstream baseline</t>
        </is>
      </c>
      <c r="G2609" s="7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77" t="inlineStr">
        <is>
          <t>2026-10-01</t>
        </is>
      </c>
      <c r="B2611" s="77" t="inlineStr">
        <is>
          <t>Pokemon Stats</t>
        </is>
      </c>
      <c r="C2611" s="77" t="inlineStr">
        <is>
          <t>Graveler baseSpDefense</t>
        </is>
      </c>
      <c r="D2611" s="77" t="n">
        <v>45</v>
      </c>
      <c r="E2611" s="77" t="n">
        <v>65</v>
      </c>
      <c r="F2611" s="77" t="inlineStr">
        <is>
          <t>Differs from upstream baseline</t>
        </is>
      </c>
      <c r="G2611" s="7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77" t="inlineStr">
        <is>
          <t>2026-10-01</t>
        </is>
      </c>
      <c r="B2613" s="77" t="inlineStr">
        <is>
          <t>Abilities</t>
        </is>
      </c>
      <c r="C2613" s="77" t="inlineStr">
        <is>
          <t>Graveler abilities</t>
        </is>
      </c>
      <c r="D2613" s="77" t="inlineStr">
        <is>
          <t>Rock Head / Sturdy / Sand Veil</t>
        </is>
      </c>
      <c r="E2613" s="77" t="inlineStr">
        <is>
          <t>Rock Head / Rough Skin / Sand Veil</t>
        </is>
      </c>
      <c r="F2613" s="77" t="inlineStr">
        <is>
          <t>Differs from upstream baseline</t>
        </is>
      </c>
      <c r="G2613" s="7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77" t="inlineStr">
        <is>
          <t>2026-10-01</t>
        </is>
      </c>
      <c r="B2615" s="77" t="inlineStr">
        <is>
          <t>Pokemon Stats</t>
        </is>
      </c>
      <c r="C2615" s="77" t="inlineStr">
        <is>
          <t>Grimer baseSpDefense</t>
        </is>
      </c>
      <c r="D2615" s="77" t="n">
        <v>50</v>
      </c>
      <c r="E2615" s="77" t="n">
        <v>75</v>
      </c>
      <c r="F2615" s="77" t="inlineStr">
        <is>
          <t>Differs from upstream baseline</t>
        </is>
      </c>
      <c r="G2615" s="7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77" t="inlineStr">
        <is>
          <t>2026-10-01</t>
        </is>
      </c>
      <c r="B2617" s="77" t="inlineStr">
        <is>
          <t>Abilities</t>
        </is>
      </c>
      <c r="C2617" s="77" t="inlineStr">
        <is>
          <t>Grimer abilities</t>
        </is>
      </c>
      <c r="D2617" s="77" t="inlineStr">
        <is>
          <t>Poison Touch / Gluttony / Power Of Alchemy</t>
        </is>
      </c>
      <c r="E2617" s="77" t="inlineStr">
        <is>
          <t>Aftermath / Aftermath / Power Of Alchemy</t>
        </is>
      </c>
      <c r="F2617" s="77" t="inlineStr">
        <is>
          <t>Differs from upstream baseline</t>
        </is>
      </c>
      <c r="G2617" s="7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77" t="inlineStr">
        <is>
          <t>2026-10-01</t>
        </is>
      </c>
      <c r="B2619" s="77" t="inlineStr">
        <is>
          <t>Abilities</t>
        </is>
      </c>
      <c r="C2619" s="77" t="inlineStr">
        <is>
          <t>Groudon abilities</t>
        </is>
      </c>
      <c r="D2619" s="77" t="inlineStr">
        <is>
          <t>Drought</t>
        </is>
      </c>
      <c r="E2619" s="77" t="inlineStr">
        <is>
          <t>Pressure</t>
        </is>
      </c>
      <c r="F2619" s="77" t="inlineStr">
        <is>
          <t>Differs from upstream baseline</t>
        </is>
      </c>
      <c r="G2619" s="7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77" t="inlineStr">
        <is>
          <t>2026-10-01</t>
        </is>
      </c>
      <c r="B2621" s="77" t="inlineStr">
        <is>
          <t>Abilities</t>
        </is>
      </c>
      <c r="C2621" s="77" t="inlineStr">
        <is>
          <t>Growlithe abilities</t>
        </is>
      </c>
      <c r="D2621" s="77" t="inlineStr">
        <is>
          <t>Intimidate / Flash Fire / Justified</t>
        </is>
      </c>
      <c r="E2621" s="77" t="inlineStr">
        <is>
          <t>Intimidate / Intimidate / Justified</t>
        </is>
      </c>
      <c r="F2621" s="77" t="inlineStr">
        <is>
          <t>Differs from upstream baseline</t>
        </is>
      </c>
      <c r="G2621" s="7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77" t="inlineStr">
        <is>
          <t>2026-10-01</t>
        </is>
      </c>
      <c r="B2623" s="77" t="inlineStr">
        <is>
          <t>Abilities</t>
        </is>
      </c>
      <c r="C2623" s="77" t="inlineStr">
        <is>
          <t>Gulpin abilities</t>
        </is>
      </c>
      <c r="D2623" s="77" t="inlineStr">
        <is>
          <t>Liquid Ooze / Sticky Hold / Gluttony</t>
        </is>
      </c>
      <c r="E2623" s="77" t="inlineStr">
        <is>
          <t>Gluttony / Gluttony / Gluttony</t>
        </is>
      </c>
      <c r="F2623" s="77" t="inlineStr">
        <is>
          <t>Differs from upstream baseline</t>
        </is>
      </c>
      <c r="G2623" s="7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77" t="inlineStr">
        <is>
          <t>2026-10-01</t>
        </is>
      </c>
      <c r="B2625" s="77" t="inlineStr">
        <is>
          <t>Pokemon Stats</t>
        </is>
      </c>
      <c r="C2625" s="77" t="inlineStr">
        <is>
          <t>Gurdurr baseSpAttack</t>
        </is>
      </c>
      <c r="D2625" s="77" t="n">
        <v>40</v>
      </c>
      <c r="E2625" s="77" t="n">
        <v>30</v>
      </c>
      <c r="F2625" s="77" t="inlineStr">
        <is>
          <t>Differs from upstream baseline</t>
        </is>
      </c>
      <c r="G2625" s="7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77" t="inlineStr">
        <is>
          <t>2026-10-01</t>
        </is>
      </c>
      <c r="B2627" s="77" t="inlineStr">
        <is>
          <t>Pokemon Stats</t>
        </is>
      </c>
      <c r="C2627" s="77" t="inlineStr">
        <is>
          <t>Gyarados baseSpAttack</t>
        </is>
      </c>
      <c r="D2627" s="77" t="n">
        <v>70</v>
      </c>
      <c r="E2627" s="77" t="n">
        <v>85</v>
      </c>
      <c r="F2627" s="77" t="inlineStr">
        <is>
          <t>Differs from upstream baseline</t>
        </is>
      </c>
      <c r="G2627" s="7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77" t="inlineStr">
        <is>
          <t>2026-10-01</t>
        </is>
      </c>
      <c r="B2629" s="77" t="inlineStr">
        <is>
          <t>Pokemon Stats</t>
        </is>
      </c>
      <c r="C2629" s="77" t="inlineStr">
        <is>
          <t>Haunter baseHP</t>
        </is>
      </c>
      <c r="D2629" s="77" t="n">
        <v>45</v>
      </c>
      <c r="E2629" s="77" t="n">
        <v>60</v>
      </c>
      <c r="F2629" s="77" t="inlineStr">
        <is>
          <t>Differs from upstream baseline</t>
        </is>
      </c>
      <c r="G2629" s="7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77" t="inlineStr">
        <is>
          <t>2026-10-01</t>
        </is>
      </c>
      <c r="B2631" s="77" t="inlineStr">
        <is>
          <t>Pokemon Stats</t>
        </is>
      </c>
      <c r="C2631" s="77" t="inlineStr">
        <is>
          <t>Haunter baseSpDefense</t>
        </is>
      </c>
      <c r="D2631" s="77" t="n">
        <v>55</v>
      </c>
      <c r="E2631" s="77" t="n">
        <v>75</v>
      </c>
      <c r="F2631" s="77" t="inlineStr">
        <is>
          <t>Differs from upstream baseline</t>
        </is>
      </c>
      <c r="G2631" s="7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77" t="inlineStr">
        <is>
          <t>2026-10-01</t>
        </is>
      </c>
      <c r="B2633" s="77" t="inlineStr">
        <is>
          <t>Pokemon Stats</t>
        </is>
      </c>
      <c r="C2633" s="77" t="inlineStr">
        <is>
          <t>Haxorus baseAttack</t>
        </is>
      </c>
      <c r="D2633" s="77" t="n">
        <v>147</v>
      </c>
      <c r="E2633" s="77" t="n">
        <v>163</v>
      </c>
      <c r="F2633" s="77" t="inlineStr">
        <is>
          <t>Differs from upstream baseline</t>
        </is>
      </c>
      <c r="G2633" s="7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77" t="inlineStr">
        <is>
          <t>2026-10-01</t>
        </is>
      </c>
      <c r="B2635" s="77" t="inlineStr">
        <is>
          <t>Pokemon Stats</t>
        </is>
      </c>
      <c r="C2635" s="77" t="inlineStr">
        <is>
          <t>Haxorus baseSpeed</t>
        </is>
      </c>
      <c r="D2635" s="77" t="n">
        <v>97</v>
      </c>
      <c r="E2635" s="77" t="n">
        <v>111</v>
      </c>
      <c r="F2635" s="77" t="inlineStr">
        <is>
          <t>Differs from upstream baseline</t>
        </is>
      </c>
      <c r="G2635" s="7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77" t="inlineStr">
        <is>
          <t>2026-10-01</t>
        </is>
      </c>
      <c r="B2637" s="77" t="inlineStr">
        <is>
          <t>Pokemon Stats</t>
        </is>
      </c>
      <c r="C2637" s="77" t="inlineStr">
        <is>
          <t>Heatmor baseDefense</t>
        </is>
      </c>
      <c r="D2637" s="77" t="n">
        <v>66</v>
      </c>
      <c r="E2637" s="77" t="n">
        <v>69</v>
      </c>
      <c r="F2637" s="77" t="inlineStr">
        <is>
          <t>Differs from upstream baseline</t>
        </is>
      </c>
      <c r="G2637" s="7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77" t="inlineStr">
        <is>
          <t>2026-10-01</t>
        </is>
      </c>
      <c r="B2639" s="77" t="inlineStr">
        <is>
          <t>Pokemon Stats</t>
        </is>
      </c>
      <c r="C2639" s="77" t="inlineStr">
        <is>
          <t>Heatmor baseSpDefense</t>
        </is>
      </c>
      <c r="D2639" s="77" t="n">
        <v>66</v>
      </c>
      <c r="E2639" s="77" t="n">
        <v>69</v>
      </c>
      <c r="F2639" s="77" t="inlineStr">
        <is>
          <t>Differs from upstream baseline</t>
        </is>
      </c>
      <c r="G2639" s="7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77" t="inlineStr">
        <is>
          <t>2026-10-01</t>
        </is>
      </c>
      <c r="B2641" s="77" t="inlineStr">
        <is>
          <t>Pokemon Stats</t>
        </is>
      </c>
      <c r="C2641" s="77" t="inlineStr">
        <is>
          <t>Heliolisk baseAttack</t>
        </is>
      </c>
      <c r="D2641" s="77" t="n">
        <v>55</v>
      </c>
      <c r="E2641" s="77" t="n">
        <v>30</v>
      </c>
      <c r="F2641" s="77" t="inlineStr">
        <is>
          <t>Differs from upstream baseline</t>
        </is>
      </c>
      <c r="G2641" s="7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77" t="inlineStr">
        <is>
          <t>2026-10-01</t>
        </is>
      </c>
      <c r="B2643" s="77" t="inlineStr">
        <is>
          <t>Pokemon Stats</t>
        </is>
      </c>
      <c r="C2643" s="77" t="inlineStr">
        <is>
          <t>Heliolisk baseSpeed</t>
        </is>
      </c>
      <c r="D2643" s="77" t="n">
        <v>109</v>
      </c>
      <c r="E2643" s="77" t="n">
        <v>130</v>
      </c>
      <c r="F2643" s="77" t="inlineStr">
        <is>
          <t>Differs from upstream baseline</t>
        </is>
      </c>
      <c r="G2643" s="7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77" t="inlineStr">
        <is>
          <t>2026-10-01</t>
        </is>
      </c>
      <c r="B2645" s="77" t="inlineStr">
        <is>
          <t>Pokemon Stats</t>
        </is>
      </c>
      <c r="C2645" s="77" t="inlineStr">
        <is>
          <t>Helioptile baseAttack</t>
        </is>
      </c>
      <c r="D2645" s="77" t="n">
        <v>38</v>
      </c>
      <c r="E2645" s="77" t="n">
        <v>40</v>
      </c>
      <c r="F2645" s="77" t="inlineStr">
        <is>
          <t>Differs from upstream baseline</t>
        </is>
      </c>
      <c r="G2645" s="7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77" t="inlineStr">
        <is>
          <t>2026-10-01</t>
        </is>
      </c>
      <c r="B2647" s="77" t="inlineStr">
        <is>
          <t>Pokemon Stats</t>
        </is>
      </c>
      <c r="C2647" s="77" t="inlineStr">
        <is>
          <t>Helioptile baseSpDefense</t>
        </is>
      </c>
      <c r="D2647" s="77" t="n">
        <v>43</v>
      </c>
      <c r="E2647" s="77" t="n">
        <v>46</v>
      </c>
      <c r="F2647" s="77" t="inlineStr">
        <is>
          <t>Differs from upstream baseline</t>
        </is>
      </c>
      <c r="G2647" s="7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77" t="inlineStr">
        <is>
          <t>2026-10-01</t>
        </is>
      </c>
      <c r="B2649" s="77" t="inlineStr">
        <is>
          <t>Pokemon Stats</t>
        </is>
      </c>
      <c r="C2649" s="77" t="inlineStr">
        <is>
          <t>Herdier baseAttack</t>
        </is>
      </c>
      <c r="D2649" s="77" t="n">
        <v>80</v>
      </c>
      <c r="E2649" s="77" t="n">
        <v>87</v>
      </c>
      <c r="F2649" s="77" t="inlineStr">
        <is>
          <t>Differs from upstream baseline</t>
        </is>
      </c>
      <c r="G2649" s="7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77" t="inlineStr">
        <is>
          <t>2026-10-01</t>
        </is>
      </c>
      <c r="B2651" s="77" t="inlineStr">
        <is>
          <t>Pokemon Stats</t>
        </is>
      </c>
      <c r="C2651" s="77" t="inlineStr">
        <is>
          <t>Herdier baseSpeed</t>
        </is>
      </c>
      <c r="D2651" s="77" t="n">
        <v>60</v>
      </c>
      <c r="E2651" s="77" t="n">
        <v>66</v>
      </c>
      <c r="F2651" s="77" t="inlineStr">
        <is>
          <t>Differs from upstream baseline</t>
        </is>
      </c>
      <c r="G2651" s="7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77" t="inlineStr">
        <is>
          <t>2026-10-01</t>
        </is>
      </c>
      <c r="B2653" s="77" t="inlineStr">
        <is>
          <t>Abilities</t>
        </is>
      </c>
      <c r="C2653" s="77" t="inlineStr">
        <is>
          <t>Hippowdon abilities</t>
        </is>
      </c>
      <c r="D2653" s="77" t="inlineStr">
        <is>
          <t>Sand Stream / Sand Force</t>
        </is>
      </c>
      <c r="E2653" s="77" t="inlineStr">
        <is>
          <t>Thick Fat / Thick Fat / Sand Force</t>
        </is>
      </c>
      <c r="F2653" s="77" t="inlineStr">
        <is>
          <t>Differs from upstream baseline</t>
        </is>
      </c>
      <c r="G2653" s="7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77" t="inlineStr">
        <is>
          <t>2026-10-01</t>
        </is>
      </c>
      <c r="B2655" s="77" t="inlineStr">
        <is>
          <t>Abilities</t>
        </is>
      </c>
      <c r="C2655" s="77" t="inlineStr">
        <is>
          <t>Hitmonlee abilities</t>
        </is>
      </c>
      <c r="D2655" s="77" t="inlineStr">
        <is>
          <t>Limber / Reckless / Unburden</t>
        </is>
      </c>
      <c r="E2655" s="77" t="inlineStr">
        <is>
          <t>Quick Feet / Quick Feet / Unburden</t>
        </is>
      </c>
      <c r="F2655" s="77" t="inlineStr">
        <is>
          <t>Differs from upstream baseline</t>
        </is>
      </c>
      <c r="G2655" s="7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77" t="inlineStr">
        <is>
          <t>2026-10-01</t>
        </is>
      </c>
      <c r="B2657" s="77" t="inlineStr">
        <is>
          <t>Pokemon Stats</t>
        </is>
      </c>
      <c r="C2657" s="77" t="inlineStr">
        <is>
          <t>Honchkrow baseDefense</t>
        </is>
      </c>
      <c r="D2657" s="77" t="n">
        <v>52</v>
      </c>
      <c r="E2657" s="77" t="n">
        <v>62</v>
      </c>
      <c r="F2657" s="77" t="inlineStr">
        <is>
          <t>Differs from upstream baseline</t>
        </is>
      </c>
      <c r="G2657" s="7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77" t="inlineStr">
        <is>
          <t>2026-10-01</t>
        </is>
      </c>
      <c r="B2659" s="77" t="inlineStr">
        <is>
          <t>Pokemon Stats</t>
        </is>
      </c>
      <c r="C2659" s="77" t="inlineStr">
        <is>
          <t>Honchkrow baseSpDefense</t>
        </is>
      </c>
      <c r="D2659" s="77" t="n">
        <v>52</v>
      </c>
      <c r="E2659" s="77" t="n">
        <v>62</v>
      </c>
      <c r="F2659" s="77" t="inlineStr">
        <is>
          <t>Differs from upstream baseline</t>
        </is>
      </c>
      <c r="G2659" s="7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77" t="inlineStr">
        <is>
          <t>2026-10-01</t>
        </is>
      </c>
      <c r="B2661" s="77" t="inlineStr">
        <is>
          <t>Abilities</t>
        </is>
      </c>
      <c r="C2661" s="77" t="inlineStr">
        <is>
          <t>Honchkrow abilities</t>
        </is>
      </c>
      <c r="D2661" s="77" t="inlineStr">
        <is>
          <t>Insomnia / Super Luck / Moxie</t>
        </is>
      </c>
      <c r="E2661" s="77" t="inlineStr">
        <is>
          <t>Super Luck / Super Luck / Moxie</t>
        </is>
      </c>
      <c r="F2661" s="77" t="inlineStr">
        <is>
          <t>Differs from upstream baseline</t>
        </is>
      </c>
      <c r="G2661" s="7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77" t="inlineStr">
        <is>
          <t>2026-10-01</t>
        </is>
      </c>
      <c r="B2663" s="77" t="inlineStr">
        <is>
          <t>Pokemon Stats</t>
        </is>
      </c>
      <c r="C2663" s="77" t="inlineStr">
        <is>
          <t>Honedge baseSpAttack</t>
        </is>
      </c>
      <c r="D2663" s="77" t="n">
        <v>35</v>
      </c>
      <c r="E2663" s="77" t="n">
        <v>30</v>
      </c>
      <c r="F2663" s="77" t="inlineStr">
        <is>
          <t>Differs from upstream baseline</t>
        </is>
      </c>
      <c r="G2663" s="7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77" t="inlineStr">
        <is>
          <t>2026-10-01</t>
        </is>
      </c>
      <c r="B2665" s="77" t="inlineStr">
        <is>
          <t>Abilities</t>
        </is>
      </c>
      <c r="C2665" s="77" t="inlineStr">
        <is>
          <t>Hoothoot abilities</t>
        </is>
      </c>
      <c r="D2665" s="77" t="inlineStr">
        <is>
          <t>Insomnia / Keen Eye / Tinted Lens</t>
        </is>
      </c>
      <c r="E2665" s="77" t="inlineStr">
        <is>
          <t>Insomnia / Insomnia / Tinted Lens</t>
        </is>
      </c>
      <c r="F2665" s="77" t="inlineStr">
        <is>
          <t>Differs from upstream baseline</t>
        </is>
      </c>
      <c r="G2665" s="7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77" t="inlineStr">
        <is>
          <t>2026-10-01</t>
        </is>
      </c>
      <c r="B2667" s="77" t="inlineStr">
        <is>
          <t>Abilities</t>
        </is>
      </c>
      <c r="C2667" s="77" t="inlineStr">
        <is>
          <t>Horsea abilities</t>
        </is>
      </c>
      <c r="D2667" s="77" t="inlineStr">
        <is>
          <t>Swift Swim / Sniper / Damp</t>
        </is>
      </c>
      <c r="E2667" s="77" t="inlineStr">
        <is>
          <t>Swift Swim / Swift Swim / Damp</t>
        </is>
      </c>
      <c r="F2667" s="77" t="inlineStr">
        <is>
          <t>Differs from upstream baseline</t>
        </is>
      </c>
      <c r="G2667" s="7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77" t="inlineStr">
        <is>
          <t>2026-10-01</t>
        </is>
      </c>
      <c r="B2669" s="77" t="inlineStr">
        <is>
          <t>Pokemon Stats</t>
        </is>
      </c>
      <c r="C2669" s="77" t="inlineStr">
        <is>
          <t>Houndoom baseSpeed</t>
        </is>
      </c>
      <c r="D2669" s="77" t="n">
        <v>95</v>
      </c>
      <c r="E2669" s="77" t="n">
        <v>105</v>
      </c>
      <c r="F2669" s="77" t="inlineStr">
        <is>
          <t>Differs from upstream baseline</t>
        </is>
      </c>
      <c r="G2669" s="7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77" t="inlineStr">
        <is>
          <t>2026-10-01</t>
        </is>
      </c>
      <c r="B2671" s="77" t="inlineStr">
        <is>
          <t>Pokemon Stats</t>
        </is>
      </c>
      <c r="C2671" s="77" t="inlineStr">
        <is>
          <t>Houndoom baseSpAttack</t>
        </is>
      </c>
      <c r="D2671" s="77" t="n">
        <v>140</v>
      </c>
      <c r="E2671" s="77" t="n">
        <v>150</v>
      </c>
      <c r="F2671" s="77" t="inlineStr">
        <is>
          <t>Differs from upstream baseline</t>
        </is>
      </c>
      <c r="G2671" s="7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77" t="inlineStr">
        <is>
          <t>2026-10-01</t>
        </is>
      </c>
      <c r="B2673" s="77" t="inlineStr">
        <is>
          <t>Abilities</t>
        </is>
      </c>
      <c r="C2673" s="77" t="inlineStr">
        <is>
          <t>Houndour abilities</t>
        </is>
      </c>
      <c r="D2673" s="77" t="inlineStr">
        <is>
          <t>Early Bird / Flash Fire / Unnerve</t>
        </is>
      </c>
      <c r="E2673" s="77" t="inlineStr">
        <is>
          <t>Solar Power / Solar Power / Unnerve</t>
        </is>
      </c>
      <c r="F2673" s="77" t="inlineStr">
        <is>
          <t>Differs from upstream baseline</t>
        </is>
      </c>
      <c r="G2673" s="7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77" t="inlineStr">
        <is>
          <t>2026-10-01</t>
        </is>
      </c>
      <c r="B2675" s="77" t="inlineStr">
        <is>
          <t>Pokemon Stats</t>
        </is>
      </c>
      <c r="C2675" s="77" t="inlineStr">
        <is>
          <t>Huntail baseAttack</t>
        </is>
      </c>
      <c r="D2675" s="77" t="n">
        <v>104</v>
      </c>
      <c r="E2675" s="77" t="n">
        <v>114</v>
      </c>
      <c r="F2675" s="77" t="inlineStr">
        <is>
          <t>Differs from upstream baseline</t>
        </is>
      </c>
      <c r="G2675" s="7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77" t="inlineStr">
        <is>
          <t>2026-10-01</t>
        </is>
      </c>
      <c r="B2677" s="77" t="inlineStr">
        <is>
          <t>Pokemon Stats</t>
        </is>
      </c>
      <c r="C2677" s="77" t="inlineStr">
        <is>
          <t>Hypno baseAttack</t>
        </is>
      </c>
      <c r="D2677" s="77" t="n">
        <v>73</v>
      </c>
      <c r="E2677" s="77" t="n">
        <v>93</v>
      </c>
      <c r="F2677" s="77" t="inlineStr">
        <is>
          <t>Differs from upstream baseline</t>
        </is>
      </c>
      <c r="G2677" s="7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77" t="inlineStr">
        <is>
          <t>2026-10-01</t>
        </is>
      </c>
      <c r="B2679" s="77" t="inlineStr">
        <is>
          <t>Abilities</t>
        </is>
      </c>
      <c r="C2679" s="77" t="inlineStr">
        <is>
          <t>Hypno abilities</t>
        </is>
      </c>
      <c r="D2679" s="77" t="inlineStr">
        <is>
          <t>Insomnia / Forewarn / Inner Focus</t>
        </is>
      </c>
      <c r="E2679" s="77" t="inlineStr">
        <is>
          <t>Bad Dreams / Bad Dreams / Inner Focus</t>
        </is>
      </c>
      <c r="F2679" s="77" t="inlineStr">
        <is>
          <t>Differs from upstream baseline</t>
        </is>
      </c>
      <c r="G2679" s="7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77" t="inlineStr">
        <is>
          <t>2026-10-01</t>
        </is>
      </c>
      <c r="B2681" s="77" t="inlineStr">
        <is>
          <t>Pokemon Stats</t>
        </is>
      </c>
      <c r="C2681" s="77" t="inlineStr">
        <is>
          <t>Igglybuff baseDefense</t>
        </is>
      </c>
      <c r="D2681" s="77" t="n">
        <v>15</v>
      </c>
      <c r="E2681" s="77" t="n">
        <v>20</v>
      </c>
      <c r="F2681" s="77" t="inlineStr">
        <is>
          <t>Differs from upstream baseline</t>
        </is>
      </c>
      <c r="G2681" s="7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77" t="inlineStr">
        <is>
          <t>2026-10-01</t>
        </is>
      </c>
      <c r="B2683" s="77" t="inlineStr">
        <is>
          <t>Pokemon Stats</t>
        </is>
      </c>
      <c r="C2683" s="77" t="inlineStr">
        <is>
          <t>Igglybuff baseSpDefense</t>
        </is>
      </c>
      <c r="D2683" s="77" t="n">
        <v>20</v>
      </c>
      <c r="E2683" s="77" t="n">
        <v>25</v>
      </c>
      <c r="F2683" s="77" t="inlineStr">
        <is>
          <t>Differs from upstream baseline</t>
        </is>
      </c>
      <c r="G2683" s="7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77" t="inlineStr">
        <is>
          <t>2026-10-01</t>
        </is>
      </c>
      <c r="B2685" s="77" t="inlineStr">
        <is>
          <t>Abilities</t>
        </is>
      </c>
      <c r="C2685" s="77" t="inlineStr">
        <is>
          <t>Igglybuff abilities</t>
        </is>
      </c>
      <c r="D2685" s="77" t="inlineStr">
        <is>
          <t>Cute Charm / Competitive / Friend Guard</t>
        </is>
      </c>
      <c r="E2685" s="77" t="inlineStr">
        <is>
          <t>Cute Charm / Friend Guard</t>
        </is>
      </c>
      <c r="F2685" s="77" t="inlineStr">
        <is>
          <t>Differs from upstream baseline</t>
        </is>
      </c>
      <c r="G2685" s="7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77" t="inlineStr">
        <is>
          <t>2026-10-01</t>
        </is>
      </c>
      <c r="B2687" s="77" t="inlineStr">
        <is>
          <t>Pokemon Stats</t>
        </is>
      </c>
      <c r="C2687" s="77" t="inlineStr">
        <is>
          <t>Illumise baseAttack</t>
        </is>
      </c>
      <c r="D2687" s="77" t="n">
        <v>47</v>
      </c>
      <c r="E2687" s="77" t="n">
        <v>77</v>
      </c>
      <c r="F2687" s="77" t="inlineStr">
        <is>
          <t>Differs from upstream baseline</t>
        </is>
      </c>
      <c r="G2687" s="7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77" t="inlineStr">
        <is>
          <t>2026-10-01</t>
        </is>
      </c>
      <c r="B2689" s="77" t="inlineStr">
        <is>
          <t>Pokemon Stats</t>
        </is>
      </c>
      <c r="C2689" s="77" t="inlineStr">
        <is>
          <t>Illumise baseSpDefense</t>
        </is>
      </c>
      <c r="D2689" s="77" t="n">
        <v>85</v>
      </c>
      <c r="E2689" s="77" t="n">
        <v>75</v>
      </c>
      <c r="F2689" s="77" t="inlineStr">
        <is>
          <t>Differs from upstream baseline</t>
        </is>
      </c>
      <c r="G2689" s="7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77" t="inlineStr">
        <is>
          <t>2026-10-01</t>
        </is>
      </c>
      <c r="B2691" s="77" t="inlineStr">
        <is>
          <t>Pokemon Stats</t>
        </is>
      </c>
      <c r="C2691" s="77" t="inlineStr">
        <is>
          <t>Infernape baseHP</t>
        </is>
      </c>
      <c r="D2691" s="77" t="n">
        <v>76</v>
      </c>
      <c r="E2691" s="77" t="n">
        <v>77</v>
      </c>
      <c r="F2691" s="77" t="inlineStr">
        <is>
          <t>Differs from upstream baseline</t>
        </is>
      </c>
      <c r="G2691" s="7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77" t="inlineStr">
        <is>
          <t>2026-10-01</t>
        </is>
      </c>
      <c r="B2693" s="77" t="inlineStr">
        <is>
          <t>Pokemon Stats</t>
        </is>
      </c>
      <c r="C2693" s="77" t="inlineStr">
        <is>
          <t>Inkay baseAttack</t>
        </is>
      </c>
      <c r="D2693" s="77" t="n">
        <v>54</v>
      </c>
      <c r="E2693" s="77" t="n">
        <v>55</v>
      </c>
      <c r="F2693" s="77" t="inlineStr">
        <is>
          <t>Differs from upstream baseline</t>
        </is>
      </c>
      <c r="G2693" s="7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77" t="inlineStr">
        <is>
          <t>2026-10-01</t>
        </is>
      </c>
      <c r="B2695" s="77" t="inlineStr">
        <is>
          <t>Pokemon Stats</t>
        </is>
      </c>
      <c r="C2695" s="77" t="inlineStr">
        <is>
          <t>Inkay baseSpDefense</t>
        </is>
      </c>
      <c r="D2695" s="77" t="n">
        <v>46</v>
      </c>
      <c r="E2695" s="77" t="n">
        <v>50</v>
      </c>
      <c r="F2695" s="77" t="inlineStr">
        <is>
          <t>Differs from upstream baseline</t>
        </is>
      </c>
      <c r="G2695" s="7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77" t="inlineStr">
        <is>
          <t>2026-10-01</t>
        </is>
      </c>
      <c r="B2697" s="77" t="inlineStr">
        <is>
          <t>Abilities</t>
        </is>
      </c>
      <c r="C2697" s="77" t="inlineStr">
        <is>
          <t>Ivysaur abilities</t>
        </is>
      </c>
      <c r="D2697" s="77" t="inlineStr">
        <is>
          <t>Overgrow / Chlorophyll</t>
        </is>
      </c>
      <c r="E2697" s="77" t="inlineStr">
        <is>
          <t>Overgrow / Overgrow / Chlorophyll</t>
        </is>
      </c>
      <c r="F2697" s="77" t="inlineStr">
        <is>
          <t>Differs from upstream baseline</t>
        </is>
      </c>
      <c r="G2697" s="7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77" t="inlineStr">
        <is>
          <t>2026-10-01</t>
        </is>
      </c>
      <c r="B2699" s="77" t="inlineStr">
        <is>
          <t>Pokemon Stats</t>
        </is>
      </c>
      <c r="C2699" s="77" t="inlineStr">
        <is>
          <t>Jigglypuff baseDefense</t>
        </is>
      </c>
      <c r="D2699" s="77" t="n">
        <v>20</v>
      </c>
      <c r="E2699" s="77" t="n">
        <v>38</v>
      </c>
      <c r="F2699" s="77" t="inlineStr">
        <is>
          <t>Differs from upstream baseline</t>
        </is>
      </c>
      <c r="G2699" s="7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77" t="inlineStr">
        <is>
          <t>2026-10-01</t>
        </is>
      </c>
      <c r="B2701" s="77" t="inlineStr">
        <is>
          <t>Pokemon Stats</t>
        </is>
      </c>
      <c r="C2701" s="77" t="inlineStr">
        <is>
          <t>Jigglypuff baseSpDefense</t>
        </is>
      </c>
      <c r="D2701" s="77" t="n">
        <v>25</v>
      </c>
      <c r="E2701" s="77" t="n">
        <v>55</v>
      </c>
      <c r="F2701" s="77" t="inlineStr">
        <is>
          <t>Differs from upstream baseline</t>
        </is>
      </c>
      <c r="G2701" s="7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77" t="inlineStr">
        <is>
          <t>2026-10-01</t>
        </is>
      </c>
      <c r="B2703" s="77" t="inlineStr">
        <is>
          <t>Abilities</t>
        </is>
      </c>
      <c r="C2703" s="77" t="inlineStr">
        <is>
          <t>Jolteon abilities</t>
        </is>
      </c>
      <c r="D2703" s="77" t="inlineStr">
        <is>
          <t>Volt Absorb / Volt Absorb / Quick Feet</t>
        </is>
      </c>
      <c r="E2703" s="77" t="inlineStr">
        <is>
          <t>Static / Rough Skin / Quick Feet</t>
        </is>
      </c>
      <c r="F2703" s="77" t="inlineStr">
        <is>
          <t>Differs from upstream baseline</t>
        </is>
      </c>
      <c r="G2703" s="7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77" t="inlineStr">
        <is>
          <t>2026-10-01</t>
        </is>
      </c>
      <c r="B2705" s="77" t="inlineStr">
        <is>
          <t>Abilities</t>
        </is>
      </c>
      <c r="C2705" s="77" t="inlineStr">
        <is>
          <t>Jumpluff abilities</t>
        </is>
      </c>
      <c r="D2705" s="77" t="inlineStr">
        <is>
          <t>Chlorophyll / Leaf Guard / Infiltrator</t>
        </is>
      </c>
      <c r="E2705" s="77" t="inlineStr">
        <is>
          <t>Chlorophyll / Chlorophyll / Infiltrator</t>
        </is>
      </c>
      <c r="F2705" s="77" t="inlineStr">
        <is>
          <t>Differs from upstream baseline</t>
        </is>
      </c>
      <c r="G2705" s="7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77" t="inlineStr">
        <is>
          <t>2026-10-01</t>
        </is>
      </c>
      <c r="B2707" s="77" t="inlineStr">
        <is>
          <t>Pokemon Stats</t>
        </is>
      </c>
      <c r="C2707" s="77" t="inlineStr">
        <is>
          <t>Jynx baseSpDefense</t>
        </is>
      </c>
      <c r="D2707" s="77" t="n">
        <v>95</v>
      </c>
      <c r="E2707" s="77" t="n">
        <v>113</v>
      </c>
      <c r="F2707" s="77" t="inlineStr">
        <is>
          <t>Differs from upstream baseline</t>
        </is>
      </c>
      <c r="G2707" s="7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77" t="inlineStr">
        <is>
          <t>2026-10-01</t>
        </is>
      </c>
      <c r="B2709" s="77" t="inlineStr">
        <is>
          <t>Pokemon Stats</t>
        </is>
      </c>
      <c r="C2709" s="77" t="inlineStr">
        <is>
          <t>Kadabra baseHP</t>
        </is>
      </c>
      <c r="D2709" s="77" t="n">
        <v>40</v>
      </c>
      <c r="E2709" s="77" t="n">
        <v>55</v>
      </c>
      <c r="F2709" s="77" t="inlineStr">
        <is>
          <t>Differs from upstream baseline</t>
        </is>
      </c>
      <c r="G2709" s="7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77" t="inlineStr">
        <is>
          <t>2026-10-01</t>
        </is>
      </c>
      <c r="B2711" s="77" t="inlineStr">
        <is>
          <t>Pokemon Stats</t>
        </is>
      </c>
      <c r="C2711" s="77" t="inlineStr">
        <is>
          <t>Kadabra baseSpDefense</t>
        </is>
      </c>
      <c r="D2711" s="77" t="n">
        <v>70</v>
      </c>
      <c r="E2711" s="77" t="n">
        <v>85</v>
      </c>
      <c r="F2711" s="77" t="inlineStr">
        <is>
          <t>Differs from upstream baseline</t>
        </is>
      </c>
      <c r="G2711" s="7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77" t="inlineStr">
        <is>
          <t>2026-10-01</t>
        </is>
      </c>
      <c r="B2713" s="77" t="inlineStr">
        <is>
          <t>Abilities</t>
        </is>
      </c>
      <c r="C2713" s="77" t="inlineStr">
        <is>
          <t>Kadabra abilities</t>
        </is>
      </c>
      <c r="D2713" s="77" t="inlineStr">
        <is>
          <t>Synchronize / Inner Focus / Magic Guard</t>
        </is>
      </c>
      <c r="E2713" s="77" t="inlineStr">
        <is>
          <t>Magic Guard / Inner Focus / Magic Guard</t>
        </is>
      </c>
      <c r="F2713" s="77" t="inlineStr">
        <is>
          <t>Differs from upstream baseline</t>
        </is>
      </c>
      <c r="G2713" s="7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77" t="inlineStr">
        <is>
          <t>2026-10-01</t>
        </is>
      </c>
      <c r="B2715" s="77" t="inlineStr">
        <is>
          <t>Abilities</t>
        </is>
      </c>
      <c r="C2715" s="77" t="inlineStr">
        <is>
          <t>Kangaskhan abilities</t>
        </is>
      </c>
      <c r="D2715" s="77" t="inlineStr">
        <is>
          <t>Early Bird / Scrappy / Inner Focus</t>
        </is>
      </c>
      <c r="E2715" s="77" t="inlineStr">
        <is>
          <t>Scrappy / Scrappy / Inner Focus</t>
        </is>
      </c>
      <c r="F2715" s="77" t="inlineStr">
        <is>
          <t>Differs from upstream baseline</t>
        </is>
      </c>
      <c r="G2715" s="7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77" t="inlineStr">
        <is>
          <t>2026-10-01</t>
        </is>
      </c>
      <c r="B2717" s="77" t="inlineStr">
        <is>
          <t>Pokemon Stats</t>
        </is>
      </c>
      <c r="C2717" s="77" t="inlineStr">
        <is>
          <t>Karrablast baseAttack</t>
        </is>
      </c>
      <c r="D2717" s="77" t="n">
        <v>75</v>
      </c>
      <c r="E2717" s="77" t="n">
        <v>84</v>
      </c>
      <c r="F2717" s="77" t="inlineStr">
        <is>
          <t>Differs from upstream baseline</t>
        </is>
      </c>
      <c r="G2717" s="7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77" t="inlineStr">
        <is>
          <t>2026-10-01</t>
        </is>
      </c>
      <c r="B2719" s="77" t="inlineStr">
        <is>
          <t>Pokemon Stats</t>
        </is>
      </c>
      <c r="C2719" s="77" t="inlineStr">
        <is>
          <t>Karrablast baseSpAttack</t>
        </is>
      </c>
      <c r="D2719" s="77" t="n">
        <v>40</v>
      </c>
      <c r="E2719" s="77" t="n">
        <v>30</v>
      </c>
      <c r="F2719" s="77" t="inlineStr">
        <is>
          <t>Differs from upstream baseline</t>
        </is>
      </c>
      <c r="G2719" s="7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77" t="inlineStr">
        <is>
          <t>2026-10-01</t>
        </is>
      </c>
      <c r="B2721" s="77" t="inlineStr">
        <is>
          <t>Pokemon Stats</t>
        </is>
      </c>
      <c r="C2721" s="77" t="inlineStr">
        <is>
          <t>Karrablast baseSpeed</t>
        </is>
      </c>
      <c r="D2721" s="77" t="n">
        <v>60</v>
      </c>
      <c r="E2721" s="77" t="n">
        <v>67</v>
      </c>
      <c r="F2721" s="77" t="inlineStr">
        <is>
          <t>Differs from upstream baseline</t>
        </is>
      </c>
      <c r="G2721" s="7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77" t="inlineStr">
        <is>
          <t>2026-10-01</t>
        </is>
      </c>
      <c r="B2723" s="77" t="inlineStr">
        <is>
          <t>Pokemon Stats</t>
        </is>
      </c>
      <c r="C2723" s="77" t="inlineStr">
        <is>
          <t>Kecleon baseHP</t>
        </is>
      </c>
      <c r="D2723" s="77" t="n">
        <v>60</v>
      </c>
      <c r="E2723" s="77" t="n">
        <v>65</v>
      </c>
      <c r="F2723" s="77" t="inlineStr">
        <is>
          <t>Differs from upstream baseline</t>
        </is>
      </c>
      <c r="G2723" s="7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77" t="inlineStr">
        <is>
          <t>2026-10-01</t>
        </is>
      </c>
      <c r="B2725" s="77" t="inlineStr">
        <is>
          <t>Pokemon Stats</t>
        </is>
      </c>
      <c r="C2725" s="77" t="inlineStr">
        <is>
          <t>Kecleon baseSpDefense</t>
        </is>
      </c>
      <c r="D2725" s="77" t="n">
        <v>120</v>
      </c>
      <c r="E2725" s="77" t="n">
        <v>135</v>
      </c>
      <c r="F2725" s="77" t="inlineStr">
        <is>
          <t>Differs from upstream baseline</t>
        </is>
      </c>
      <c r="G2725" s="7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77" t="inlineStr">
        <is>
          <t>2026-10-01</t>
        </is>
      </c>
      <c r="B2727" s="77" t="inlineStr">
        <is>
          <t>Pokemon Stats</t>
        </is>
      </c>
      <c r="C2727" s="77" t="inlineStr">
        <is>
          <t>Keldeo baseAttack</t>
        </is>
      </c>
      <c r="D2727" s="77" t="n">
        <v>72</v>
      </c>
      <c r="E2727" s="77" t="n">
        <v>32</v>
      </c>
      <c r="F2727" s="77" t="inlineStr">
        <is>
          <t>Differs from upstream baseline</t>
        </is>
      </c>
      <c r="G2727" s="7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77" t="inlineStr">
        <is>
          <t>2026-10-01</t>
        </is>
      </c>
      <c r="B2729" s="77" t="inlineStr">
        <is>
          <t>Pokemon Stats</t>
        </is>
      </c>
      <c r="C2729" s="77" t="inlineStr">
        <is>
          <t>Keldeo baseSpeed</t>
        </is>
      </c>
      <c r="D2729" s="77" t="n">
        <v>108</v>
      </c>
      <c r="E2729" s="77" t="n">
        <v>126</v>
      </c>
      <c r="F2729" s="77" t="inlineStr">
        <is>
          <t>Differs from upstream baseline</t>
        </is>
      </c>
      <c r="G2729" s="7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77" t="inlineStr">
        <is>
          <t>2026-10-01</t>
        </is>
      </c>
      <c r="B2731" s="77" t="inlineStr">
        <is>
          <t>Pokemon Stats</t>
        </is>
      </c>
      <c r="C2731" s="77" t="inlineStr">
        <is>
          <t>Kingambit baseSpAttack</t>
        </is>
      </c>
      <c r="D2731" s="77" t="n">
        <v>60</v>
      </c>
      <c r="E2731" s="77" t="n">
        <v>30</v>
      </c>
      <c r="F2731" s="77" t="inlineStr">
        <is>
          <t>Differs from upstream baseline</t>
        </is>
      </c>
      <c r="G2731" s="7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77" t="inlineStr">
        <is>
          <t>2026-10-01</t>
        </is>
      </c>
      <c r="B2733" s="77" t="inlineStr">
        <is>
          <t>Abilities</t>
        </is>
      </c>
      <c r="C2733" s="77" t="inlineStr">
        <is>
          <t>Kingdra abilities</t>
        </is>
      </c>
      <c r="D2733" s="77" t="inlineStr">
        <is>
          <t>Swift Swim / Sniper / Damp</t>
        </is>
      </c>
      <c r="E2733" s="77" t="inlineStr">
        <is>
          <t>Swift Swim / Swift Swim / Damp</t>
        </is>
      </c>
      <c r="F2733" s="77" t="inlineStr">
        <is>
          <t>Differs from upstream baseline</t>
        </is>
      </c>
      <c r="G2733" s="7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77" t="inlineStr">
        <is>
          <t>2026-10-01</t>
        </is>
      </c>
      <c r="B2735" s="77" t="inlineStr">
        <is>
          <t>Abilities</t>
        </is>
      </c>
      <c r="C2735" s="77" t="inlineStr">
        <is>
          <t>Kirlia abilities</t>
        </is>
      </c>
      <c r="D2735" s="77" t="inlineStr">
        <is>
          <t>Synchronize / Trace / Telepathy</t>
        </is>
      </c>
      <c r="E2735" s="77" t="inlineStr">
        <is>
          <t>Trace / Trace / Telepathy</t>
        </is>
      </c>
      <c r="F2735" s="77" t="inlineStr">
        <is>
          <t>Differs from upstream baseline</t>
        </is>
      </c>
      <c r="G2735" s="7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77" t="inlineStr">
        <is>
          <t>2026-10-01</t>
        </is>
      </c>
      <c r="B2737" s="77" t="inlineStr">
        <is>
          <t>Pokemon Stats</t>
        </is>
      </c>
      <c r="C2737" s="77" t="inlineStr">
        <is>
          <t>Kleavor baseAttack</t>
        </is>
      </c>
      <c r="D2737" s="77" t="n">
        <v>135</v>
      </c>
      <c r="E2737" s="77" t="n">
        <v>143</v>
      </c>
      <c r="F2737" s="77" t="inlineStr">
        <is>
          <t>Differs from upstream baseline</t>
        </is>
      </c>
      <c r="G2737" s="7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77" t="inlineStr">
        <is>
          <t>2026-10-01</t>
        </is>
      </c>
      <c r="B2739" s="77" t="inlineStr">
        <is>
          <t>Pokemon Stats</t>
        </is>
      </c>
      <c r="C2739" s="77" t="inlineStr">
        <is>
          <t>Kleavor baseSpeed</t>
        </is>
      </c>
      <c r="D2739" s="77" t="n">
        <v>85</v>
      </c>
      <c r="E2739" s="77" t="n">
        <v>92</v>
      </c>
      <c r="F2739" s="77" t="inlineStr">
        <is>
          <t>Differs from upstream baseline</t>
        </is>
      </c>
      <c r="G2739" s="7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77" t="inlineStr">
        <is>
          <t>2026-10-01</t>
        </is>
      </c>
      <c r="B2741" s="77" t="inlineStr">
        <is>
          <t>Pokemon Stats</t>
        </is>
      </c>
      <c r="C2741" s="77" t="inlineStr">
        <is>
          <t>Klefki baseAttack</t>
        </is>
      </c>
      <c r="D2741" s="77" t="n">
        <v>80</v>
      </c>
      <c r="E2741" s="77" t="n">
        <v>87</v>
      </c>
      <c r="F2741" s="77" t="inlineStr">
        <is>
          <t>Differs from upstream baseline</t>
        </is>
      </c>
      <c r="G2741" s="7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77" t="inlineStr">
        <is>
          <t>2026-10-01</t>
        </is>
      </c>
      <c r="B2743" s="77" t="inlineStr">
        <is>
          <t>Pokemon Stats</t>
        </is>
      </c>
      <c r="C2743" s="77" t="inlineStr">
        <is>
          <t>Klinklang baseHP</t>
        </is>
      </c>
      <c r="D2743" s="77" t="n">
        <v>60</v>
      </c>
      <c r="E2743" s="77" t="n">
        <v>70</v>
      </c>
      <c r="F2743" s="77" t="inlineStr">
        <is>
          <t>Differs from upstream baseline</t>
        </is>
      </c>
      <c r="G2743" s="7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77" t="inlineStr">
        <is>
          <t>2026-10-01</t>
        </is>
      </c>
      <c r="B2745" s="77" t="inlineStr">
        <is>
          <t>Abilities</t>
        </is>
      </c>
      <c r="C2745" s="77" t="inlineStr">
        <is>
          <t>Koffing abilities</t>
        </is>
      </c>
      <c r="D2745" s="77" t="inlineStr">
        <is>
          <t>Levitate / Neutralizing Gas / Stench</t>
        </is>
      </c>
      <c r="E2745" s="77" t="inlineStr">
        <is>
          <t>Levitate / Stench</t>
        </is>
      </c>
      <c r="F2745" s="77" t="inlineStr">
        <is>
          <t>Differs from upstream baseline</t>
        </is>
      </c>
      <c r="G2745" s="7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77" t="inlineStr">
        <is>
          <t>2026-10-01</t>
        </is>
      </c>
      <c r="B2747" s="77" t="inlineStr">
        <is>
          <t>Abilities</t>
        </is>
      </c>
      <c r="C2747" s="77" t="inlineStr">
        <is>
          <t>Krabby abilities</t>
        </is>
      </c>
      <c r="D2747" s="77" t="inlineStr">
        <is>
          <t>Hyper Cutter / Shell Armor / Sheer Force</t>
        </is>
      </c>
      <c r="E2747" s="77" t="inlineStr">
        <is>
          <t>Hyper Cutter / Hyper Cutter / Sheer Force</t>
        </is>
      </c>
      <c r="F2747" s="77" t="inlineStr">
        <is>
          <t>Differs from upstream baseline</t>
        </is>
      </c>
      <c r="G2747" s="7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77" t="inlineStr">
        <is>
          <t>2026-10-01</t>
        </is>
      </c>
      <c r="B2749" s="77" t="inlineStr">
        <is>
          <t>Pokemon Stats</t>
        </is>
      </c>
      <c r="C2749" s="77" t="inlineStr">
        <is>
          <t>Krokorok baseHP</t>
        </is>
      </c>
      <c r="D2749" s="77" t="n">
        <v>60</v>
      </c>
      <c r="E2749" s="77" t="n">
        <v>63</v>
      </c>
      <c r="F2749" s="77" t="inlineStr">
        <is>
          <t>Differs from upstream baseline</t>
        </is>
      </c>
      <c r="G2749" s="7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77" t="inlineStr">
        <is>
          <t>2026-10-01</t>
        </is>
      </c>
      <c r="B2751" s="77" t="inlineStr">
        <is>
          <t>Pokemon Stats</t>
        </is>
      </c>
      <c r="C2751" s="77" t="inlineStr">
        <is>
          <t>Krokorok baseDefense</t>
        </is>
      </c>
      <c r="D2751" s="77" t="n">
        <v>45</v>
      </c>
      <c r="E2751" s="77" t="n">
        <v>55</v>
      </c>
      <c r="F2751" s="77" t="inlineStr">
        <is>
          <t>Differs from upstream baseline</t>
        </is>
      </c>
      <c r="G2751" s="7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77" t="inlineStr">
        <is>
          <t>2026-10-01</t>
        </is>
      </c>
      <c r="B2753" s="77" t="inlineStr">
        <is>
          <t>Pokemon Stats</t>
        </is>
      </c>
      <c r="C2753" s="77" t="inlineStr">
        <is>
          <t>Krokorok baseSpDefense</t>
        </is>
      </c>
      <c r="D2753" s="77" t="n">
        <v>45</v>
      </c>
      <c r="E2753" s="77" t="n">
        <v>57</v>
      </c>
      <c r="F2753" s="77" t="inlineStr">
        <is>
          <t>Differs from upstream baseline</t>
        </is>
      </c>
      <c r="G2753" s="7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77" t="inlineStr">
        <is>
          <t>2026-10-01</t>
        </is>
      </c>
      <c r="B2755" s="77" t="inlineStr">
        <is>
          <t>Pokemon Stats</t>
        </is>
      </c>
      <c r="C2755" s="77" t="inlineStr">
        <is>
          <t>Krookodile baseAttack</t>
        </is>
      </c>
      <c r="D2755" s="77" t="n">
        <v>117</v>
      </c>
      <c r="E2755" s="77" t="n">
        <v>136</v>
      </c>
      <c r="F2755" s="77" t="inlineStr">
        <is>
          <t>Differs from upstream baseline</t>
        </is>
      </c>
      <c r="G2755" s="7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77" t="inlineStr">
        <is>
          <t>2026-10-01</t>
        </is>
      </c>
      <c r="B2757" s="77" t="inlineStr">
        <is>
          <t>Pokemon Stats</t>
        </is>
      </c>
      <c r="C2757" s="77" t="inlineStr">
        <is>
          <t>Krookodile baseSpeed</t>
        </is>
      </c>
      <c r="D2757" s="77" t="n">
        <v>92</v>
      </c>
      <c r="E2757" s="77" t="n">
        <v>108</v>
      </c>
      <c r="F2757" s="77" t="inlineStr">
        <is>
          <t>Differs from upstream baseline</t>
        </is>
      </c>
      <c r="G2757" s="7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77" t="inlineStr">
        <is>
          <t>2026-10-01</t>
        </is>
      </c>
      <c r="B2759" s="77" t="inlineStr">
        <is>
          <t>Abilities</t>
        </is>
      </c>
      <c r="C2759" s="77" t="inlineStr">
        <is>
          <t>Kyogre abilities</t>
        </is>
      </c>
      <c r="D2759" s="77" t="inlineStr">
        <is>
          <t>Primordial Sea / Primordial Sea</t>
        </is>
      </c>
      <c r="E2759" s="77" t="inlineStr">
        <is>
          <t>Water Bubble / Water Bubble</t>
        </is>
      </c>
      <c r="F2759" s="77" t="inlineStr">
        <is>
          <t>Differs from upstream baseline</t>
        </is>
      </c>
      <c r="G2759" s="7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77" t="inlineStr">
        <is>
          <t>2026-10-01</t>
        </is>
      </c>
      <c r="B2761" s="77" t="inlineStr">
        <is>
          <t>Pokemon Stats</t>
        </is>
      </c>
      <c r="C2761" s="77" t="inlineStr">
        <is>
          <t>Lampent baseHP</t>
        </is>
      </c>
      <c r="D2761" s="77" t="n">
        <v>60</v>
      </c>
      <c r="E2761" s="77" t="n">
        <v>62</v>
      </c>
      <c r="F2761" s="77" t="inlineStr">
        <is>
          <t>Differs from upstream baseline</t>
        </is>
      </c>
      <c r="G2761" s="7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77" t="inlineStr">
        <is>
          <t>2026-10-01</t>
        </is>
      </c>
      <c r="B2763" s="77" t="inlineStr">
        <is>
          <t>Pokemon Stats</t>
        </is>
      </c>
      <c r="C2763" s="77" t="inlineStr">
        <is>
          <t>Lampent baseSpAttack</t>
        </is>
      </c>
      <c r="D2763" s="77" t="n">
        <v>95</v>
      </c>
      <c r="E2763" s="77" t="n">
        <v>102</v>
      </c>
      <c r="F2763" s="77" t="inlineStr">
        <is>
          <t>Differs from upstream baseline</t>
        </is>
      </c>
      <c r="G2763" s="7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77" t="inlineStr">
        <is>
          <t>2026-10-01</t>
        </is>
      </c>
      <c r="B2765" s="77" t="inlineStr">
        <is>
          <t>Pokemon Stats</t>
        </is>
      </c>
      <c r="C2765" s="77" t="inlineStr">
        <is>
          <t>Lampent baseSpeed</t>
        </is>
      </c>
      <c r="D2765" s="77" t="n">
        <v>55</v>
      </c>
      <c r="E2765" s="77" t="n">
        <v>62</v>
      </c>
      <c r="F2765" s="77" t="inlineStr">
        <is>
          <t>Differs from upstream baseline</t>
        </is>
      </c>
      <c r="G2765" s="7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77" t="inlineStr">
        <is>
          <t>2026-10-01</t>
        </is>
      </c>
      <c r="B2767" s="77" t="inlineStr">
        <is>
          <t>Pokemon Stats</t>
        </is>
      </c>
      <c r="C2767" s="77" t="inlineStr">
        <is>
          <t>Lapras baseAttack</t>
        </is>
      </c>
      <c r="D2767" s="77" t="n">
        <v>85</v>
      </c>
      <c r="E2767" s="77" t="n">
        <v>95</v>
      </c>
      <c r="F2767" s="77" t="inlineStr">
        <is>
          <t>Differs from upstream baseline</t>
        </is>
      </c>
      <c r="G2767" s="7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77" t="inlineStr">
        <is>
          <t>2026-10-01</t>
        </is>
      </c>
      <c r="B2769" s="77" t="inlineStr">
        <is>
          <t>Abilities</t>
        </is>
      </c>
      <c r="C2769" s="77" t="inlineStr">
        <is>
          <t>Lapras abilities</t>
        </is>
      </c>
      <c r="D2769" s="77" t="inlineStr">
        <is>
          <t>Water Absorb / Shell Armor / Hydration</t>
        </is>
      </c>
      <c r="E2769" s="77" t="inlineStr">
        <is>
          <t>Serene Grace / Shell Armor / Hydration</t>
        </is>
      </c>
      <c r="F2769" s="77" t="inlineStr">
        <is>
          <t>Differs from upstream baseline</t>
        </is>
      </c>
      <c r="G2769" s="7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77" t="inlineStr">
        <is>
          <t>2026-10-01</t>
        </is>
      </c>
      <c r="B2771" s="77" t="inlineStr">
        <is>
          <t>Pokemon Stats</t>
        </is>
      </c>
      <c r="C2771" s="77" t="inlineStr">
        <is>
          <t>Larvesta baseSpAttack</t>
        </is>
      </c>
      <c r="D2771" s="77" t="n">
        <v>50</v>
      </c>
      <c r="E2771" s="77" t="n">
        <v>30</v>
      </c>
      <c r="F2771" s="77" t="inlineStr">
        <is>
          <t>Differs from upstream baseline</t>
        </is>
      </c>
      <c r="G2771" s="7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77" t="inlineStr">
        <is>
          <t>2026-10-01</t>
        </is>
      </c>
      <c r="B2773" s="77" t="inlineStr">
        <is>
          <t>Evolutions</t>
        </is>
      </c>
      <c r="C2773" s="77" t="inlineStr">
        <is>
          <t>Larvesta evolution</t>
        </is>
      </c>
      <c r="D2773" s="77" t="inlineStr">
        <is>
          <t>Lv 59 -&gt; Volcarona</t>
        </is>
      </c>
      <c r="E2773" s="77" t="inlineStr">
        <is>
          <t>Lv 48 -&gt; Volcarona</t>
        </is>
      </c>
      <c r="F2773" s="77" t="inlineStr">
        <is>
          <t>Differs from upstream baseline</t>
        </is>
      </c>
      <c r="G2773" s="7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77" t="inlineStr">
        <is>
          <t>2026-10-01</t>
        </is>
      </c>
      <c r="B2775" s="77" t="inlineStr">
        <is>
          <t>Abilities</t>
        </is>
      </c>
      <c r="C2775" s="77" t="inlineStr">
        <is>
          <t>Leafeon abilities</t>
        </is>
      </c>
      <c r="D2775" s="77" t="inlineStr">
        <is>
          <t>Leaf Guard / Leaf Guard / Chlorophyll</t>
        </is>
      </c>
      <c r="E2775" s="77" t="inlineStr">
        <is>
          <t>Magic Guard / Natural Cure / Chlorophyll</t>
        </is>
      </c>
      <c r="F2775" s="77" t="inlineStr">
        <is>
          <t>Differs from upstream baseline</t>
        </is>
      </c>
      <c r="G2775" s="7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77" t="inlineStr">
        <is>
          <t>2026-10-01</t>
        </is>
      </c>
      <c r="B2777" s="77" t="inlineStr">
        <is>
          <t>Pokemon Stats</t>
        </is>
      </c>
      <c r="C2777" s="77" t="inlineStr">
        <is>
          <t>Leavanny baseAttack</t>
        </is>
      </c>
      <c r="D2777" s="77" t="n">
        <v>103</v>
      </c>
      <c r="E2777" s="77" t="n">
        <v>113</v>
      </c>
      <c r="F2777" s="77" t="inlineStr">
        <is>
          <t>Differs from upstream baseline</t>
        </is>
      </c>
      <c r="G2777" s="7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77" t="inlineStr">
        <is>
          <t>2026-10-01</t>
        </is>
      </c>
      <c r="B2779" s="77" t="inlineStr">
        <is>
          <t>Pokemon Stats</t>
        </is>
      </c>
      <c r="C2779" s="77" t="inlineStr">
        <is>
          <t>Leavanny baseSpDefense</t>
        </is>
      </c>
      <c r="D2779" s="77" t="n">
        <v>80</v>
      </c>
      <c r="E2779" s="77" t="n">
        <v>85</v>
      </c>
      <c r="F2779" s="77" t="inlineStr">
        <is>
          <t>Differs from upstream baseline</t>
        </is>
      </c>
      <c r="G2779" s="7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77" t="inlineStr">
        <is>
          <t>2026-10-01</t>
        </is>
      </c>
      <c r="B2781" s="77" t="inlineStr">
        <is>
          <t>Abilities</t>
        </is>
      </c>
      <c r="C2781" s="77" t="inlineStr">
        <is>
          <t>Leavanny abilities</t>
        </is>
      </c>
      <c r="D2781" s="77" t="inlineStr">
        <is>
          <t>Swarm / Chlorophyll / Overcoat</t>
        </is>
      </c>
      <c r="E2781" s="77" t="inlineStr">
        <is>
          <t>Swarm / Chlorophyll / Sharpness</t>
        </is>
      </c>
      <c r="F2781" s="77" t="inlineStr">
        <is>
          <t>Differs from upstream baseline</t>
        </is>
      </c>
      <c r="G2781" s="7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77" t="inlineStr">
        <is>
          <t>2026-10-01</t>
        </is>
      </c>
      <c r="B2783" s="77" t="inlineStr">
        <is>
          <t>Abilities</t>
        </is>
      </c>
      <c r="C2783" s="77" t="inlineStr">
        <is>
          <t>Ledian abilities</t>
        </is>
      </c>
      <c r="D2783" s="77" t="inlineStr">
        <is>
          <t>Swarm / Early Bird / Iron Fist</t>
        </is>
      </c>
      <c r="E2783" s="77" t="inlineStr">
        <is>
          <t>Iron Fist / Iron Fist / Iron Fist</t>
        </is>
      </c>
      <c r="F2783" s="77" t="inlineStr">
        <is>
          <t>Differs from upstream baseline</t>
        </is>
      </c>
      <c r="G2783" s="7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77" t="inlineStr">
        <is>
          <t>2026-10-01</t>
        </is>
      </c>
      <c r="B2785" s="77" t="inlineStr">
        <is>
          <t>Abilities</t>
        </is>
      </c>
      <c r="C2785" s="77" t="inlineStr">
        <is>
          <t>Ledyba abilities</t>
        </is>
      </c>
      <c r="D2785" s="77" t="inlineStr">
        <is>
          <t>Swarm / Early Bird / Rattled</t>
        </is>
      </c>
      <c r="E2785" s="77" t="inlineStr">
        <is>
          <t>Swarm / Swarm / Rattled</t>
        </is>
      </c>
      <c r="F2785" s="77" t="inlineStr">
        <is>
          <t>Differs from upstream baseline</t>
        </is>
      </c>
      <c r="G2785" s="7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77" t="inlineStr">
        <is>
          <t>2026-10-01</t>
        </is>
      </c>
      <c r="B2787" s="77" t="inlineStr">
        <is>
          <t>Pokemon Stats</t>
        </is>
      </c>
      <c r="C2787" s="77" t="inlineStr">
        <is>
          <t>Lickitung baseAttack</t>
        </is>
      </c>
      <c r="D2787" s="77" t="n">
        <v>55</v>
      </c>
      <c r="E2787" s="77" t="n">
        <v>60</v>
      </c>
      <c r="F2787" s="77" t="inlineStr">
        <is>
          <t>Differs from upstream baseline</t>
        </is>
      </c>
      <c r="G2787" s="7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77" t="inlineStr">
        <is>
          <t>2026-10-01</t>
        </is>
      </c>
      <c r="B2789" s="77" t="inlineStr">
        <is>
          <t>Pokemon Stats</t>
        </is>
      </c>
      <c r="C2789" s="77" t="inlineStr">
        <is>
          <t>Liepard baseHP</t>
        </is>
      </c>
      <c r="D2789" s="77" t="n">
        <v>64</v>
      </c>
      <c r="E2789" s="77" t="n">
        <v>66</v>
      </c>
      <c r="F2789" s="77" t="inlineStr">
        <is>
          <t>Differs from upstream baseline</t>
        </is>
      </c>
      <c r="G2789" s="7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77" t="inlineStr">
        <is>
          <t>2026-10-01</t>
        </is>
      </c>
      <c r="B2791" s="77" t="inlineStr">
        <is>
          <t>Pokemon Stats</t>
        </is>
      </c>
      <c r="C2791" s="77" t="inlineStr">
        <is>
          <t>Liepard baseDefense</t>
        </is>
      </c>
      <c r="D2791" s="77" t="n">
        <v>50</v>
      </c>
      <c r="E2791" s="77" t="n">
        <v>59</v>
      </c>
      <c r="F2791" s="77" t="inlineStr">
        <is>
          <t>Differs from upstream baseline</t>
        </is>
      </c>
      <c r="G2791" s="7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77" t="inlineStr">
        <is>
          <t>2026-10-01</t>
        </is>
      </c>
      <c r="B2793" s="77" t="inlineStr">
        <is>
          <t>Pokemon Stats</t>
        </is>
      </c>
      <c r="C2793" s="77" t="inlineStr">
        <is>
          <t>Liepard baseSpeed</t>
        </is>
      </c>
      <c r="D2793" s="77" t="n">
        <v>106</v>
      </c>
      <c r="E2793" s="77" t="n">
        <v>116</v>
      </c>
      <c r="F2793" s="77" t="inlineStr">
        <is>
          <t>Differs from upstream baseline</t>
        </is>
      </c>
      <c r="G2793" s="7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77" t="inlineStr">
        <is>
          <t>2026-10-01</t>
        </is>
      </c>
      <c r="B2795" s="77" t="inlineStr">
        <is>
          <t>Pokemon Stats</t>
        </is>
      </c>
      <c r="C2795" s="77" t="inlineStr">
        <is>
          <t>Lilligant baseAttack</t>
        </is>
      </c>
      <c r="D2795" s="77" t="n">
        <v>60</v>
      </c>
      <c r="E2795" s="77" t="n">
        <v>30</v>
      </c>
      <c r="F2795" s="77" t="inlineStr">
        <is>
          <t>Differs from upstream baseline</t>
        </is>
      </c>
      <c r="G2795" s="7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77" t="inlineStr">
        <is>
          <t>2026-10-01</t>
        </is>
      </c>
      <c r="B2797" s="77" t="inlineStr">
        <is>
          <t>Pokemon Stats</t>
        </is>
      </c>
      <c r="C2797" s="77" t="inlineStr">
        <is>
          <t>Lilligant baseSpeed</t>
        </is>
      </c>
      <c r="D2797" s="77" t="n">
        <v>90</v>
      </c>
      <c r="E2797" s="77" t="n">
        <v>114</v>
      </c>
      <c r="F2797" s="77" t="inlineStr">
        <is>
          <t>Differs from upstream baseline</t>
        </is>
      </c>
      <c r="G2797" s="7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77" t="inlineStr">
        <is>
          <t>2026-10-01</t>
        </is>
      </c>
      <c r="B2799" s="77" t="inlineStr">
        <is>
          <t>Pokemon Stats</t>
        </is>
      </c>
      <c r="C2799" s="77" t="inlineStr">
        <is>
          <t>Lilligant baseSpAttack</t>
        </is>
      </c>
      <c r="D2799" s="77" t="n">
        <v>50</v>
      </c>
      <c r="E2799" s="77" t="n">
        <v>30</v>
      </c>
      <c r="F2799" s="77" t="inlineStr">
        <is>
          <t>Differs from upstream baseline</t>
        </is>
      </c>
      <c r="G2799" s="7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77" t="inlineStr">
        <is>
          <t>2026-10-01</t>
        </is>
      </c>
      <c r="B2801" s="77" t="inlineStr">
        <is>
          <t>Abilities</t>
        </is>
      </c>
      <c r="C2801" s="77" t="inlineStr">
        <is>
          <t>Linoone abilities</t>
        </is>
      </c>
      <c r="D2801" s="77" t="inlineStr">
        <is>
          <t>Pickup / Gluttony / Quick Feet</t>
        </is>
      </c>
      <c r="E2801" s="77" t="inlineStr">
        <is>
          <t>Gluttony / Gluttony / Quick Feet</t>
        </is>
      </c>
      <c r="F2801" s="77" t="inlineStr">
        <is>
          <t>Differs from upstream baseline</t>
        </is>
      </c>
      <c r="G2801" s="7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77" t="inlineStr">
        <is>
          <t>2026-10-01</t>
        </is>
      </c>
      <c r="B2803" s="77" t="inlineStr">
        <is>
          <t>Pokemon Stats</t>
        </is>
      </c>
      <c r="C2803" s="77" t="inlineStr">
        <is>
          <t>Lopunny baseSpDefense</t>
        </is>
      </c>
      <c r="D2803" s="77" t="n">
        <v>96</v>
      </c>
      <c r="E2803" s="77" t="n">
        <v>116</v>
      </c>
      <c r="F2803" s="77" t="inlineStr">
        <is>
          <t>Differs from upstream baseline</t>
        </is>
      </c>
      <c r="G2803" s="7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77" t="inlineStr">
        <is>
          <t>2026-10-01</t>
        </is>
      </c>
      <c r="B2805" s="77" t="inlineStr">
        <is>
          <t>Pokemon Stats</t>
        </is>
      </c>
      <c r="C2805" s="77" t="inlineStr">
        <is>
          <t>Lopunny baseAttack</t>
        </is>
      </c>
      <c r="D2805" s="77" t="n">
        <v>136</v>
      </c>
      <c r="E2805" s="77" t="n">
        <v>146</v>
      </c>
      <c r="F2805" s="77" t="inlineStr">
        <is>
          <t>Differs from upstream baseline</t>
        </is>
      </c>
      <c r="G2805" s="7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77" t="inlineStr">
        <is>
          <t>2026-10-01</t>
        </is>
      </c>
      <c r="B2807" s="77" t="inlineStr">
        <is>
          <t>Abilities</t>
        </is>
      </c>
      <c r="C2807" s="77" t="inlineStr">
        <is>
          <t>Lucario abilities</t>
        </is>
      </c>
      <c r="D2807" s="77" t="inlineStr">
        <is>
          <t>Steadfast / Inner Focus / Justified</t>
        </is>
      </c>
      <c r="E2807" s="77" t="inlineStr">
        <is>
          <t>Iron Fist / Adaptability / Justified</t>
        </is>
      </c>
      <c r="F2807" s="77" t="inlineStr">
        <is>
          <t>Differs from upstream baseline</t>
        </is>
      </c>
      <c r="G2807" s="7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77" t="inlineStr">
        <is>
          <t>2026-10-01</t>
        </is>
      </c>
      <c r="B2809" s="77" t="inlineStr">
        <is>
          <t>Pokemon Stats</t>
        </is>
      </c>
      <c r="C2809" s="77" t="inlineStr">
        <is>
          <t>Lumineon baseAttack</t>
        </is>
      </c>
      <c r="D2809" s="77" t="n">
        <v>69</v>
      </c>
      <c r="E2809" s="77" t="n">
        <v>85</v>
      </c>
      <c r="F2809" s="77" t="inlineStr">
        <is>
          <t>Differs from upstream baseline</t>
        </is>
      </c>
      <c r="G2809" s="7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77" t="inlineStr">
        <is>
          <t>2026-10-01</t>
        </is>
      </c>
      <c r="B2811" s="77" t="inlineStr">
        <is>
          <t>Abilities</t>
        </is>
      </c>
      <c r="C2811" s="77" t="inlineStr">
        <is>
          <t>Lumineon abilities</t>
        </is>
      </c>
      <c r="D2811" s="77" t="inlineStr">
        <is>
          <t>Swift Swim / Storm Drain / Water Veil</t>
        </is>
      </c>
      <c r="E2811" s="77" t="inlineStr">
        <is>
          <t>Swift Swim / Chlorophyll / Water Veil</t>
        </is>
      </c>
      <c r="F2811" s="77" t="inlineStr">
        <is>
          <t>Differs from upstream baseline</t>
        </is>
      </c>
      <c r="G2811" s="7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77" t="inlineStr">
        <is>
          <t>2026-10-01</t>
        </is>
      </c>
      <c r="B2813" s="77" t="inlineStr">
        <is>
          <t>Abilities</t>
        </is>
      </c>
      <c r="C2813" s="77" t="inlineStr">
        <is>
          <t>Luxio abilities</t>
        </is>
      </c>
      <c r="D2813" s="77" t="inlineStr">
        <is>
          <t>Rivalry / Intimidate / Guts</t>
        </is>
      </c>
      <c r="E2813" s="77" t="inlineStr">
        <is>
          <t>Hyper Cutter / Hyper Cutter / Guts</t>
        </is>
      </c>
      <c r="F2813" s="77" t="inlineStr">
        <is>
          <t>Differs from upstream baseline</t>
        </is>
      </c>
      <c r="G2813" s="7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77" t="inlineStr">
        <is>
          <t>2026-10-01</t>
        </is>
      </c>
      <c r="B2815" s="77" t="inlineStr">
        <is>
          <t>Pokemon Stats</t>
        </is>
      </c>
      <c r="C2815" s="77" t="inlineStr">
        <is>
          <t>Luxray baseSpeed</t>
        </is>
      </c>
      <c r="D2815" s="77" t="n">
        <v>70</v>
      </c>
      <c r="E2815" s="77" t="n">
        <v>95</v>
      </c>
      <c r="F2815" s="77" t="inlineStr">
        <is>
          <t>Differs from upstream baseline</t>
        </is>
      </c>
      <c r="G2815" s="7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77" t="inlineStr">
        <is>
          <t>2026-10-01</t>
        </is>
      </c>
      <c r="B2817" s="77" t="inlineStr">
        <is>
          <t>Pokemon Stats</t>
        </is>
      </c>
      <c r="C2817" s="77" t="inlineStr">
        <is>
          <t>Machamp baseAttack</t>
        </is>
      </c>
      <c r="D2817" s="77" t="n">
        <v>130</v>
      </c>
      <c r="E2817" s="77" t="n">
        <v>140</v>
      </c>
      <c r="F2817" s="77" t="inlineStr">
        <is>
          <t>Differs from upstream baseline</t>
        </is>
      </c>
      <c r="G2817" s="7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77" t="inlineStr">
        <is>
          <t>2026-10-01</t>
        </is>
      </c>
      <c r="B2819" s="77" t="inlineStr">
        <is>
          <t>Pokemon Stats</t>
        </is>
      </c>
      <c r="C2819" s="77" t="inlineStr">
        <is>
          <t>Machoke baseAttack</t>
        </is>
      </c>
      <c r="D2819" s="77" t="n">
        <v>100</v>
      </c>
      <c r="E2819" s="77" t="n">
        <v>55</v>
      </c>
      <c r="F2819" s="77" t="inlineStr">
        <is>
          <t>Differs from upstream baseline</t>
        </is>
      </c>
      <c r="G2819" s="7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77" t="inlineStr">
        <is>
          <t>2026-10-01</t>
        </is>
      </c>
      <c r="B2821" s="77" t="inlineStr">
        <is>
          <t>Abilities</t>
        </is>
      </c>
      <c r="C2821" s="77" t="inlineStr">
        <is>
          <t>Machoke abilities</t>
        </is>
      </c>
      <c r="D2821" s="77" t="inlineStr">
        <is>
          <t>Guts / No Guard / Steadfast</t>
        </is>
      </c>
      <c r="E2821" s="77" t="inlineStr">
        <is>
          <t>Huge Power / Huge Power / Steadfast</t>
        </is>
      </c>
      <c r="F2821" s="77" t="inlineStr">
        <is>
          <t>Differs from upstream baseline</t>
        </is>
      </c>
      <c r="G2821" s="7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77" t="inlineStr">
        <is>
          <t>2026-10-01</t>
        </is>
      </c>
      <c r="B2823" s="77" t="inlineStr">
        <is>
          <t>Abilities</t>
        </is>
      </c>
      <c r="C2823" s="77" t="inlineStr">
        <is>
          <t>Machop abilities</t>
        </is>
      </c>
      <c r="D2823" s="77" t="inlineStr">
        <is>
          <t>Guts / No Guard / Steadfast</t>
        </is>
      </c>
      <c r="E2823" s="77" t="inlineStr">
        <is>
          <t>No Guard / No Guard / Steadfast</t>
        </is>
      </c>
      <c r="F2823" s="77" t="inlineStr">
        <is>
          <t>Differs from upstream baseline</t>
        </is>
      </c>
      <c r="G2823" s="7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77" t="inlineStr">
        <is>
          <t>2026-10-01</t>
        </is>
      </c>
      <c r="B2825" s="77" t="inlineStr">
        <is>
          <t>Pokemon Stats</t>
        </is>
      </c>
      <c r="C2825" s="77" t="inlineStr">
        <is>
          <t>Magcargo baseAttack</t>
        </is>
      </c>
      <c r="D2825" s="77" t="n">
        <v>50</v>
      </c>
      <c r="E2825" s="77" t="n">
        <v>80</v>
      </c>
      <c r="F2825" s="77" t="inlineStr">
        <is>
          <t>Differs from upstream baseline</t>
        </is>
      </c>
      <c r="G2825" s="7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77" t="inlineStr">
        <is>
          <t>2026-10-01</t>
        </is>
      </c>
      <c r="B2827" s="77" t="inlineStr">
        <is>
          <t>Pokemon Stats</t>
        </is>
      </c>
      <c r="C2827" s="77" t="inlineStr">
        <is>
          <t>Magcargo baseSpDefense</t>
        </is>
      </c>
      <c r="D2827" s="77" t="n">
        <v>80</v>
      </c>
      <c r="E2827" s="77" t="n">
        <v>100</v>
      </c>
      <c r="F2827" s="77" t="inlineStr">
        <is>
          <t>Differs from upstream baseline</t>
        </is>
      </c>
      <c r="G2827" s="7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77" t="inlineStr">
        <is>
          <t>2026-10-01</t>
        </is>
      </c>
      <c r="B2829" s="77" t="inlineStr">
        <is>
          <t>Abilities</t>
        </is>
      </c>
      <c r="C2829" s="77" t="inlineStr">
        <is>
          <t>Magmar abilities</t>
        </is>
      </c>
      <c r="D2829" s="77" t="inlineStr">
        <is>
          <t>Flame Body / Vital Spirit</t>
        </is>
      </c>
      <c r="E2829" s="77" t="inlineStr">
        <is>
          <t>Flame Body / Flame Body / Vital Spirit</t>
        </is>
      </c>
      <c r="F2829" s="77" t="inlineStr">
        <is>
          <t>Differs from upstream baseline</t>
        </is>
      </c>
      <c r="G2829" s="7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77" t="inlineStr">
        <is>
          <t>2026-10-01</t>
        </is>
      </c>
      <c r="B2831" s="77" t="inlineStr">
        <is>
          <t>Abilities</t>
        </is>
      </c>
      <c r="C2831" s="77" t="inlineStr">
        <is>
          <t>Magmortar abilities</t>
        </is>
      </c>
      <c r="D2831" s="77" t="inlineStr">
        <is>
          <t>Flame Body / Vital Spirit</t>
        </is>
      </c>
      <c r="E2831" s="77" t="inlineStr">
        <is>
          <t>Flame Body / Flame Body / Vital Spirit</t>
        </is>
      </c>
      <c r="F2831" s="77" t="inlineStr">
        <is>
          <t>Differs from upstream baseline</t>
        </is>
      </c>
      <c r="G2831" s="7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77" t="inlineStr">
        <is>
          <t>2026-10-01</t>
        </is>
      </c>
      <c r="B2833" s="77" t="inlineStr">
        <is>
          <t>Abilities</t>
        </is>
      </c>
      <c r="C2833" s="77" t="inlineStr">
        <is>
          <t>Magneton abilities</t>
        </is>
      </c>
      <c r="D2833" s="77" t="inlineStr">
        <is>
          <t>Magnet Pull / Sturdy / Analytic</t>
        </is>
      </c>
      <c r="E2833" s="77" t="inlineStr">
        <is>
          <t>Magnet Pull / Magnet Pull / Analytic</t>
        </is>
      </c>
      <c r="F2833" s="77" t="inlineStr">
        <is>
          <t>Differs from upstream baseline</t>
        </is>
      </c>
      <c r="G2833" s="7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77" t="inlineStr">
        <is>
          <t>2026-10-01</t>
        </is>
      </c>
      <c r="B2835" s="77" t="inlineStr">
        <is>
          <t>Abilities</t>
        </is>
      </c>
      <c r="C2835" s="77" t="inlineStr">
        <is>
          <t>Makuhita abilities</t>
        </is>
      </c>
      <c r="D2835" s="77" t="inlineStr">
        <is>
          <t>Thick Fat / Guts / Sheer Force</t>
        </is>
      </c>
      <c r="E2835" s="77" t="inlineStr">
        <is>
          <t>Guts / Guts / Sheer Force</t>
        </is>
      </c>
      <c r="F2835" s="77" t="inlineStr">
        <is>
          <t>Differs from upstream baseline</t>
        </is>
      </c>
      <c r="G2835" s="7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77" t="inlineStr">
        <is>
          <t>2026-10-01</t>
        </is>
      </c>
      <c r="B2837" s="77" t="inlineStr">
        <is>
          <t>Pokemon Stats</t>
        </is>
      </c>
      <c r="C2837" s="77" t="inlineStr">
        <is>
          <t>Malamar baseAttack</t>
        </is>
      </c>
      <c r="D2837" s="77" t="n">
        <v>92</v>
      </c>
      <c r="E2837" s="77" t="n">
        <v>102</v>
      </c>
      <c r="F2837" s="77" t="inlineStr">
        <is>
          <t>Differs from upstream baseline</t>
        </is>
      </c>
      <c r="G2837" s="7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77" t="inlineStr">
        <is>
          <t>2026-10-01</t>
        </is>
      </c>
      <c r="B2839" s="77" t="inlineStr">
        <is>
          <t>Pokemon Stats</t>
        </is>
      </c>
      <c r="C2839" s="77" t="inlineStr">
        <is>
          <t>Mamoswine baseSpDefense</t>
        </is>
      </c>
      <c r="D2839" s="77" t="n">
        <v>60</v>
      </c>
      <c r="E2839" s="77" t="n">
        <v>80</v>
      </c>
      <c r="F2839" s="77" t="inlineStr">
        <is>
          <t>Differs from upstream baseline</t>
        </is>
      </c>
      <c r="G2839" s="7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77" t="inlineStr">
        <is>
          <t>2026-10-01</t>
        </is>
      </c>
      <c r="B2841" s="77" t="inlineStr">
        <is>
          <t>Abilities</t>
        </is>
      </c>
      <c r="C2841" s="77" t="inlineStr">
        <is>
          <t>Manectric abilities</t>
        </is>
      </c>
      <c r="D2841" s="77" t="inlineStr">
        <is>
          <t>Static / Lightning Rod / Minus</t>
        </is>
      </c>
      <c r="E2841" s="77" t="inlineStr">
        <is>
          <t>Lightning Rod / Lightning Rod / Minus</t>
        </is>
      </c>
      <c r="F2841" s="77" t="inlineStr">
        <is>
          <t>Differs from upstream baseline</t>
        </is>
      </c>
      <c r="G2841" s="7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77" t="inlineStr">
        <is>
          <t>2026-10-01</t>
        </is>
      </c>
      <c r="B2843" s="77" t="inlineStr">
        <is>
          <t>Pokemon Stats</t>
        </is>
      </c>
      <c r="C2843" s="77" t="inlineStr">
        <is>
          <t>Mantine baseDefense</t>
        </is>
      </c>
      <c r="D2843" s="77" t="n">
        <v>70</v>
      </c>
      <c r="E2843" s="77" t="n">
        <v>80</v>
      </c>
      <c r="F2843" s="77" t="inlineStr">
        <is>
          <t>Differs from upstream baseline</t>
        </is>
      </c>
      <c r="G2843" s="7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77" t="inlineStr">
        <is>
          <t>2026-10-01</t>
        </is>
      </c>
      <c r="B2845" s="77" t="inlineStr">
        <is>
          <t>Abilities</t>
        </is>
      </c>
      <c r="C2845" s="77" t="inlineStr">
        <is>
          <t>Mantyke abilities</t>
        </is>
      </c>
      <c r="D2845" s="77" t="inlineStr">
        <is>
          <t>Swift Swim / Water Absorb / Water Veil</t>
        </is>
      </c>
      <c r="E2845" s="77" t="inlineStr">
        <is>
          <t>Swift Swim / Swift Swim / Water Veil</t>
        </is>
      </c>
      <c r="F2845" s="77" t="inlineStr">
        <is>
          <t>Differs from upstream baseline</t>
        </is>
      </c>
      <c r="G2845" s="7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77" t="inlineStr">
        <is>
          <t>2026-10-01</t>
        </is>
      </c>
      <c r="B2847" s="77" t="inlineStr">
        <is>
          <t>Pokemon Stats</t>
        </is>
      </c>
      <c r="C2847" s="77" t="inlineStr">
        <is>
          <t>Maractus baseHP</t>
        </is>
      </c>
      <c r="D2847" s="77" t="n">
        <v>75</v>
      </c>
      <c r="E2847" s="77" t="n">
        <v>90</v>
      </c>
      <c r="F2847" s="77" t="inlineStr">
        <is>
          <t>Differs from upstream baseline</t>
        </is>
      </c>
      <c r="G2847" s="7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77" t="inlineStr">
        <is>
          <t>2026-10-01</t>
        </is>
      </c>
      <c r="B2849" s="77" t="inlineStr">
        <is>
          <t>Pokemon Stats</t>
        </is>
      </c>
      <c r="C2849" s="77" t="inlineStr">
        <is>
          <t>Maractus baseDefense</t>
        </is>
      </c>
      <c r="D2849" s="77" t="n">
        <v>67</v>
      </c>
      <c r="E2849" s="77" t="n">
        <v>92</v>
      </c>
      <c r="F2849" s="77" t="inlineStr">
        <is>
          <t>Differs from upstream baseline</t>
        </is>
      </c>
      <c r="G2849" s="7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77" t="inlineStr">
        <is>
          <t>2026-10-01</t>
        </is>
      </c>
      <c r="B2851" s="77" t="inlineStr">
        <is>
          <t>Pokemon Stats</t>
        </is>
      </c>
      <c r="C2851" s="77" t="inlineStr">
        <is>
          <t>Maractus baseSpDefense</t>
        </is>
      </c>
      <c r="D2851" s="77" t="n">
        <v>67</v>
      </c>
      <c r="E2851" s="77" t="n">
        <v>74</v>
      </c>
      <c r="F2851" s="77" t="inlineStr">
        <is>
          <t>Differs from upstream baseline</t>
        </is>
      </c>
      <c r="G2851" s="7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77" t="inlineStr">
        <is>
          <t>2026-10-01</t>
        </is>
      </c>
      <c r="B2853" s="77" t="inlineStr">
        <is>
          <t>Abilities</t>
        </is>
      </c>
      <c r="C2853" s="77" t="inlineStr">
        <is>
          <t>Maractus abilities</t>
        </is>
      </c>
      <c r="D2853" s="77" t="inlineStr">
        <is>
          <t>Water Absorb / Chlorophyll / Storm Drain</t>
        </is>
      </c>
      <c r="E2853" s="77" t="inlineStr">
        <is>
          <t>Water Absorb / Storm Drain / Chlorophyll</t>
        </is>
      </c>
      <c r="F2853" s="77" t="inlineStr">
        <is>
          <t>Differs from upstream baseline</t>
        </is>
      </c>
      <c r="G2853" s="7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77" t="inlineStr">
        <is>
          <t>2026-10-01</t>
        </is>
      </c>
      <c r="B2855" s="77" t="inlineStr">
        <is>
          <t>Abilities</t>
        </is>
      </c>
      <c r="C2855" s="77" t="inlineStr">
        <is>
          <t>Marill abilities</t>
        </is>
      </c>
      <c r="D2855" s="77" t="inlineStr">
        <is>
          <t>Thick Fat / Huge Power / Sap Sipper</t>
        </is>
      </c>
      <c r="E2855" s="77" t="inlineStr">
        <is>
          <t>Huge Power / Huge Power / Sap Sipper</t>
        </is>
      </c>
      <c r="F2855" s="77" t="inlineStr">
        <is>
          <t>Differs from upstream baseline</t>
        </is>
      </c>
      <c r="G2855" s="7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77" t="inlineStr">
        <is>
          <t>2026-10-01</t>
        </is>
      </c>
      <c r="B2857" s="77" t="inlineStr">
        <is>
          <t>Abilities</t>
        </is>
      </c>
      <c r="C2857" s="77" t="inlineStr">
        <is>
          <t>Marowak abilities</t>
        </is>
      </c>
      <c r="D2857" s="77" t="inlineStr">
        <is>
          <t>Cursed Body / Lightning Rod / Rock Head</t>
        </is>
      </c>
      <c r="E2857" s="77" t="inlineStr">
        <is>
          <t>Lightning Rod / Rock Head / Rock Head</t>
        </is>
      </c>
      <c r="F2857" s="77" t="inlineStr">
        <is>
          <t>Differs from upstream baseline</t>
        </is>
      </c>
      <c r="G2857" s="7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77" t="inlineStr">
        <is>
          <t>2026-10-01</t>
        </is>
      </c>
      <c r="B2859" s="77" t="inlineStr">
        <is>
          <t>Abilities</t>
        </is>
      </c>
      <c r="C2859" s="77" t="inlineStr">
        <is>
          <t>Marshtomp abilities</t>
        </is>
      </c>
      <c r="D2859" s="77" t="inlineStr">
        <is>
          <t>Torrent / Damp</t>
        </is>
      </c>
      <c r="E2859" s="77" t="inlineStr">
        <is>
          <t>Torrent / Torrent / Damp</t>
        </is>
      </c>
      <c r="F2859" s="77" t="inlineStr">
        <is>
          <t>Differs from upstream baseline</t>
        </is>
      </c>
      <c r="G2859" s="7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77" t="inlineStr">
        <is>
          <t>2026-10-01</t>
        </is>
      </c>
      <c r="B2861" s="77" t="inlineStr">
        <is>
          <t>Pokemon Stats</t>
        </is>
      </c>
      <c r="C2861" s="77" t="inlineStr">
        <is>
          <t>Masquerain baseSpeed</t>
        </is>
      </c>
      <c r="D2861" s="77" t="n">
        <v>80</v>
      </c>
      <c r="E2861" s="77" t="n">
        <v>60</v>
      </c>
      <c r="F2861" s="77" t="inlineStr">
        <is>
          <t>Differs from upstream baseline</t>
        </is>
      </c>
      <c r="G2861" s="7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77" t="inlineStr">
        <is>
          <t>2026-10-01</t>
        </is>
      </c>
      <c r="B2863" s="77" t="inlineStr">
        <is>
          <t>Abilities</t>
        </is>
      </c>
      <c r="C2863" s="77" t="inlineStr">
        <is>
          <t>Mawile abilities</t>
        </is>
      </c>
      <c r="D2863" s="77" t="inlineStr">
        <is>
          <t>Hyper Cutter / Intimidate / Sheer Force</t>
        </is>
      </c>
      <c r="E2863" s="77" t="inlineStr">
        <is>
          <t>Intimidate / Intimidate / Sheer Force</t>
        </is>
      </c>
      <c r="F2863" s="77" t="inlineStr">
        <is>
          <t>Differs from upstream baseline</t>
        </is>
      </c>
      <c r="G2863" s="7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77" t="inlineStr">
        <is>
          <t>2026-10-01</t>
        </is>
      </c>
      <c r="B2865" s="77" t="inlineStr">
        <is>
          <t>Pokemon Stats</t>
        </is>
      </c>
      <c r="C2865" s="77" t="inlineStr">
        <is>
          <t>Medicham baseAttack</t>
        </is>
      </c>
      <c r="D2865" s="77" t="n">
        <v>60</v>
      </c>
      <c r="E2865" s="77" t="n">
        <v>75</v>
      </c>
      <c r="F2865" s="77" t="inlineStr">
        <is>
          <t>Differs from upstream baseline</t>
        </is>
      </c>
      <c r="G2865" s="7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77" t="inlineStr">
        <is>
          <t>2026-10-01</t>
        </is>
      </c>
      <c r="B2867" s="77" t="inlineStr">
        <is>
          <t>Pokemon Stats</t>
        </is>
      </c>
      <c r="C2867" s="77" t="inlineStr">
        <is>
          <t>Meditite baseAttack</t>
        </is>
      </c>
      <c r="D2867" s="77" t="n">
        <v>40</v>
      </c>
      <c r="E2867" s="77" t="n">
        <v>45</v>
      </c>
      <c r="F2867" s="77" t="inlineStr">
        <is>
          <t>Differs from upstream baseline</t>
        </is>
      </c>
      <c r="G2867" s="7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77" t="inlineStr">
        <is>
          <t>2026-10-01</t>
        </is>
      </c>
      <c r="B2869" s="77" t="inlineStr">
        <is>
          <t>Pokemon Stats</t>
        </is>
      </c>
      <c r="C2869" s="77" t="inlineStr">
        <is>
          <t>Meganium baseAttack</t>
        </is>
      </c>
      <c r="D2869" s="77" t="n">
        <v>82</v>
      </c>
      <c r="E2869" s="77" t="n">
        <v>89</v>
      </c>
      <c r="F2869" s="77" t="inlineStr">
        <is>
          <t>Differs from upstream baseline</t>
        </is>
      </c>
      <c r="G2869" s="7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77" t="inlineStr">
        <is>
          <t>2026-10-01</t>
        </is>
      </c>
      <c r="B2871" s="77" t="inlineStr">
        <is>
          <t>Pokemon Stats</t>
        </is>
      </c>
      <c r="C2871" s="77" t="inlineStr">
        <is>
          <t>Meganium baseSpAttack</t>
        </is>
      </c>
      <c r="D2871" s="77" t="n">
        <v>83</v>
      </c>
      <c r="E2871" s="77" t="n">
        <v>100</v>
      </c>
      <c r="F2871" s="77" t="inlineStr">
        <is>
          <t>Differs from upstream baseline</t>
        </is>
      </c>
      <c r="G2871" s="7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77" t="inlineStr">
        <is>
          <t>2026-10-01</t>
        </is>
      </c>
      <c r="B2873" s="77" t="inlineStr">
        <is>
          <t>Abilities</t>
        </is>
      </c>
      <c r="C2873" s="77" t="inlineStr">
        <is>
          <t>Meganium abilities</t>
        </is>
      </c>
      <c r="D2873" s="77" t="inlineStr">
        <is>
          <t>Overgrow / Leaf Guard</t>
        </is>
      </c>
      <c r="E2873" s="77" t="inlineStr">
        <is>
          <t>Thick Fat / Leaf Guard</t>
        </is>
      </c>
      <c r="F2873" s="77" t="inlineStr">
        <is>
          <t>Differs from upstream baseline</t>
        </is>
      </c>
      <c r="G2873" s="7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77" t="inlineStr">
        <is>
          <t>2026-10-01</t>
        </is>
      </c>
      <c r="B2875" s="77" t="inlineStr">
        <is>
          <t>Pokemon Stats</t>
        </is>
      </c>
      <c r="C2875" s="77" t="inlineStr">
        <is>
          <t>Meloetta baseSpAttack</t>
        </is>
      </c>
      <c r="D2875" s="77" t="n">
        <v>128</v>
      </c>
      <c r="E2875" s="77" t="n">
        <v>150</v>
      </c>
      <c r="F2875" s="77" t="inlineStr">
        <is>
          <t>Differs from upstream baseline</t>
        </is>
      </c>
      <c r="G2875" s="7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77" t="inlineStr">
        <is>
          <t>2026-10-01</t>
        </is>
      </c>
      <c r="B2877" s="77" t="inlineStr">
        <is>
          <t>Pokemon Stats</t>
        </is>
      </c>
      <c r="C2877" s="77" t="inlineStr">
        <is>
          <t>Meloetta baseAttack</t>
        </is>
      </c>
      <c r="D2877" s="77" t="n">
        <v>128</v>
      </c>
      <c r="E2877" s="77" t="n">
        <v>150</v>
      </c>
      <c r="F2877" s="77" t="inlineStr">
        <is>
          <t>Differs from upstream baseline</t>
        </is>
      </c>
      <c r="G2877" s="7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77" t="inlineStr">
        <is>
          <t>2026-10-01</t>
        </is>
      </c>
      <c r="B2879" s="77" t="inlineStr">
        <is>
          <t>Pokemon Stats</t>
        </is>
      </c>
      <c r="C2879" s="77" t="inlineStr">
        <is>
          <t>Meloetta baseSpeed</t>
        </is>
      </c>
      <c r="D2879" s="77" t="n">
        <v>128</v>
      </c>
      <c r="E2879" s="77" t="n">
        <v>146</v>
      </c>
      <c r="F2879" s="77" t="inlineStr">
        <is>
          <t>Differs from upstream baseline</t>
        </is>
      </c>
      <c r="G2879" s="7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77" t="inlineStr">
        <is>
          <t>2026-10-01</t>
        </is>
      </c>
      <c r="B2881" s="77" t="inlineStr">
        <is>
          <t>Pokemon Stats</t>
        </is>
      </c>
      <c r="C2881" s="77" t="inlineStr">
        <is>
          <t>Meowstic baseSpAttack</t>
        </is>
      </c>
      <c r="D2881" s="77" t="n">
        <v>83</v>
      </c>
      <c r="E2881" s="77" t="n">
        <v>103</v>
      </c>
      <c r="F2881" s="77" t="inlineStr">
        <is>
          <t>Differs from upstream baseline</t>
        </is>
      </c>
      <c r="G2881" s="7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77" t="inlineStr">
        <is>
          <t>2026-10-01</t>
        </is>
      </c>
      <c r="B2883" s="77" t="inlineStr">
        <is>
          <t>Abilities</t>
        </is>
      </c>
      <c r="C2883" s="77" t="inlineStr">
        <is>
          <t>Meowth abilities</t>
        </is>
      </c>
      <c r="D2883" s="77" t="inlineStr">
        <is>
          <t>Pickup / Technician / Unnerve</t>
        </is>
      </c>
      <c r="E2883" s="77" t="inlineStr">
        <is>
          <t>Super Luck / Limber / Unnerve</t>
        </is>
      </c>
      <c r="F2883" s="77" t="inlineStr">
        <is>
          <t>Differs from upstream baseline</t>
        </is>
      </c>
      <c r="G2883" s="7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77" t="inlineStr">
        <is>
          <t>2026-10-01</t>
        </is>
      </c>
      <c r="B2885" s="77" t="inlineStr">
        <is>
          <t>Pokemon Stats</t>
        </is>
      </c>
      <c r="C2885" s="77" t="inlineStr">
        <is>
          <t>Meowth baseAttack</t>
        </is>
      </c>
      <c r="D2885" s="77" t="n">
        <v>35</v>
      </c>
      <c r="E2885" s="77" t="n">
        <v>37</v>
      </c>
      <c r="F2885" s="77" t="inlineStr">
        <is>
          <t>Differs from upstream baseline</t>
        </is>
      </c>
      <c r="G2885" s="7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77" t="inlineStr">
        <is>
          <t>2026-10-01</t>
        </is>
      </c>
      <c r="B2887" s="77" t="inlineStr">
        <is>
          <t>Pokemon Stats</t>
        </is>
      </c>
      <c r="C2887" s="77" t="inlineStr">
        <is>
          <t>Meowth baseSpDefense</t>
        </is>
      </c>
      <c r="D2887" s="77" t="n">
        <v>40</v>
      </c>
      <c r="E2887" s="77" t="n">
        <v>44</v>
      </c>
      <c r="F2887" s="77" t="inlineStr">
        <is>
          <t>Differs from upstream baseline</t>
        </is>
      </c>
      <c r="G2887" s="7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77" t="inlineStr">
        <is>
          <t>2026-10-01</t>
        </is>
      </c>
      <c r="B2889" s="77" t="inlineStr">
        <is>
          <t>Pokemon Stats</t>
        </is>
      </c>
      <c r="C2889" s="77" t="inlineStr">
        <is>
          <t>Meowth baseSpAttack</t>
        </is>
      </c>
      <c r="D2889" s="77" t="n">
        <v>40</v>
      </c>
      <c r="E2889" s="77" t="n">
        <v>41</v>
      </c>
      <c r="F2889" s="77" t="inlineStr">
        <is>
          <t>Differs from upstream baseline</t>
        </is>
      </c>
      <c r="G2889" s="7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77" t="inlineStr">
        <is>
          <t>2026-10-01</t>
        </is>
      </c>
      <c r="B2891" s="77" t="inlineStr">
        <is>
          <t>Pokemon Stats</t>
        </is>
      </c>
      <c r="C2891" s="77" t="inlineStr">
        <is>
          <t>Meowth baseSpeed</t>
        </is>
      </c>
      <c r="D2891" s="77" t="n">
        <v>40</v>
      </c>
      <c r="E2891" s="77" t="n">
        <v>48</v>
      </c>
      <c r="F2891" s="77" t="inlineStr">
        <is>
          <t>Differs from upstream baseline</t>
        </is>
      </c>
      <c r="G2891" s="7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77" t="inlineStr">
        <is>
          <t>2026-10-01</t>
        </is>
      </c>
      <c r="B2893" s="77" t="inlineStr">
        <is>
          <t>Pokemon Stats</t>
        </is>
      </c>
      <c r="C2893" s="77" t="inlineStr">
        <is>
          <t>Mesprit baseDefense</t>
        </is>
      </c>
      <c r="D2893" s="77" t="n">
        <v>105</v>
      </c>
      <c r="E2893" s="77" t="n">
        <v>110</v>
      </c>
      <c r="F2893" s="77" t="inlineStr">
        <is>
          <t>Differs from upstream baseline</t>
        </is>
      </c>
      <c r="G2893" s="7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77" t="inlineStr">
        <is>
          <t>2026-10-01</t>
        </is>
      </c>
      <c r="B2895" s="77" t="inlineStr">
        <is>
          <t>Pokemon Stats</t>
        </is>
      </c>
      <c r="C2895" s="77" t="inlineStr">
        <is>
          <t>Mesprit baseSpDefense</t>
        </is>
      </c>
      <c r="D2895" s="77" t="n">
        <v>105</v>
      </c>
      <c r="E2895" s="77" t="n">
        <v>110</v>
      </c>
      <c r="F2895" s="77" t="inlineStr">
        <is>
          <t>Differs from upstream baseline</t>
        </is>
      </c>
      <c r="G2895" s="7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77" t="inlineStr">
        <is>
          <t>2026-10-01</t>
        </is>
      </c>
      <c r="B2897" s="77" t="inlineStr">
        <is>
          <t>Pokemon Stats</t>
        </is>
      </c>
      <c r="C2897" s="77" t="inlineStr">
        <is>
          <t>Metagross baseSpAttack</t>
        </is>
      </c>
      <c r="D2897" s="77" t="n">
        <v>95</v>
      </c>
      <c r="E2897" s="77" t="n">
        <v>100</v>
      </c>
      <c r="F2897" s="77" t="inlineStr">
        <is>
          <t>Differs from upstream baseline</t>
        </is>
      </c>
      <c r="G2897" s="7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77" t="inlineStr">
        <is>
          <t>2026-10-01</t>
        </is>
      </c>
      <c r="B2899" s="77" t="inlineStr">
        <is>
          <t>Pokemon Stats</t>
        </is>
      </c>
      <c r="C2899" s="77" t="inlineStr">
        <is>
          <t>Metang baseAttack</t>
        </is>
      </c>
      <c r="D2899" s="77" t="n">
        <v>75</v>
      </c>
      <c r="E2899" s="77" t="n">
        <v>85</v>
      </c>
      <c r="F2899" s="77" t="inlineStr">
        <is>
          <t>Differs from upstream baseline</t>
        </is>
      </c>
      <c r="G2899" s="7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77" t="inlineStr">
        <is>
          <t>2026-10-01</t>
        </is>
      </c>
      <c r="B2901" s="77" t="inlineStr">
        <is>
          <t>Abilities</t>
        </is>
      </c>
      <c r="C2901" s="77" t="inlineStr">
        <is>
          <t>Mew abilities</t>
        </is>
      </c>
      <c r="D2901" s="77" t="inlineStr">
        <is>
          <t>Synchronize</t>
        </is>
      </c>
      <c r="E2901" s="77" t="inlineStr">
        <is>
          <t>Simple / Magic Guard</t>
        </is>
      </c>
      <c r="F2901" s="77" t="inlineStr">
        <is>
          <t>Differs from upstream baseline</t>
        </is>
      </c>
      <c r="G2901" s="7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77" t="inlineStr">
        <is>
          <t>2026-10-01</t>
        </is>
      </c>
      <c r="B2903" s="77" t="inlineStr">
        <is>
          <t>Evolutions</t>
        </is>
      </c>
      <c r="C2903" s="77" t="inlineStr">
        <is>
          <t>Mienfoo evolution</t>
        </is>
      </c>
      <c r="D2903" s="77" t="inlineStr">
        <is>
          <t>Lv 50 -&gt; Mienshao</t>
        </is>
      </c>
      <c r="E2903" s="77" t="inlineStr">
        <is>
          <t>Lv 46 -&gt; Mienshao</t>
        </is>
      </c>
      <c r="F2903" s="77" t="inlineStr">
        <is>
          <t>Differs from upstream baseline</t>
        </is>
      </c>
      <c r="G2903" s="7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77" t="inlineStr">
        <is>
          <t>2026-10-01</t>
        </is>
      </c>
      <c r="B2905" s="77" t="inlineStr">
        <is>
          <t>Pokemon Stats</t>
        </is>
      </c>
      <c r="C2905" s="77" t="inlineStr">
        <is>
          <t>Mightyena baseSpDefense</t>
        </is>
      </c>
      <c r="D2905" s="77" t="n">
        <v>60</v>
      </c>
      <c r="E2905" s="77" t="n">
        <v>70</v>
      </c>
      <c r="F2905" s="77" t="inlineStr">
        <is>
          <t>Differs from upstream baseline</t>
        </is>
      </c>
      <c r="G2905" s="7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77" t="inlineStr">
        <is>
          <t>2026-10-01</t>
        </is>
      </c>
      <c r="B2907" s="77" t="inlineStr">
        <is>
          <t>Abilities</t>
        </is>
      </c>
      <c r="C2907" s="77" t="inlineStr">
        <is>
          <t>Milotic abilities</t>
        </is>
      </c>
      <c r="D2907" s="77" t="inlineStr">
        <is>
          <t>Marvel Scale / Competitive / Cute Charm</t>
        </is>
      </c>
      <c r="E2907" s="77" t="inlineStr">
        <is>
          <t>Filter / Marvel Scale / Cute Charm</t>
        </is>
      </c>
      <c r="F2907" s="77" t="inlineStr">
        <is>
          <t>Differs from upstream baseline</t>
        </is>
      </c>
      <c r="G2907" s="7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77" t="inlineStr">
        <is>
          <t>2026-10-01</t>
        </is>
      </c>
      <c r="B2909" s="77" t="inlineStr">
        <is>
          <t>Abilities</t>
        </is>
      </c>
      <c r="C2909" s="77" t="inlineStr">
        <is>
          <t>Miltank abilities</t>
        </is>
      </c>
      <c r="D2909" s="77" t="inlineStr">
        <is>
          <t>Thick Fat / Scrappy / Sap Sipper</t>
        </is>
      </c>
      <c r="E2909" s="77" t="inlineStr">
        <is>
          <t>Scrappy / Scrappy / Sap Sipper</t>
        </is>
      </c>
      <c r="F2909" s="77" t="inlineStr">
        <is>
          <t>Differs from upstream baseline</t>
        </is>
      </c>
      <c r="G2909" s="7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77" t="inlineStr">
        <is>
          <t>2026-10-01</t>
        </is>
      </c>
      <c r="B2911" s="77" t="inlineStr">
        <is>
          <t>Pokemon Stats</t>
        </is>
      </c>
      <c r="C2911" s="77" t="inlineStr">
        <is>
          <t>Minccino baseAttack</t>
        </is>
      </c>
      <c r="D2911" s="77" t="n">
        <v>50</v>
      </c>
      <c r="E2911" s="77" t="n">
        <v>51</v>
      </c>
      <c r="F2911" s="77" t="inlineStr">
        <is>
          <t>Differs from upstream baseline</t>
        </is>
      </c>
      <c r="G2911" s="7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77" t="inlineStr">
        <is>
          <t>2026-10-01</t>
        </is>
      </c>
      <c r="B2913" s="77" t="inlineStr">
        <is>
          <t>Pokemon Stats</t>
        </is>
      </c>
      <c r="C2913" s="77" t="inlineStr">
        <is>
          <t>Minccino baseSpDefense</t>
        </is>
      </c>
      <c r="D2913" s="77" t="n">
        <v>40</v>
      </c>
      <c r="E2913" s="77" t="n">
        <v>42</v>
      </c>
      <c r="F2913" s="77" t="inlineStr">
        <is>
          <t>Differs from upstream baseline</t>
        </is>
      </c>
      <c r="G2913" s="7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77" t="inlineStr">
        <is>
          <t>2026-10-01</t>
        </is>
      </c>
      <c r="B2915" s="77" t="inlineStr">
        <is>
          <t>Pokemon Stats</t>
        </is>
      </c>
      <c r="C2915" s="77" t="inlineStr">
        <is>
          <t>Moltres baseSpDefense</t>
        </is>
      </c>
      <c r="D2915" s="77" t="n">
        <v>85</v>
      </c>
      <c r="E2915" s="77" t="n">
        <v>105</v>
      </c>
      <c r="F2915" s="77" t="inlineStr">
        <is>
          <t>Differs from upstream baseline</t>
        </is>
      </c>
      <c r="G2915" s="7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77" t="inlineStr">
        <is>
          <t>2026-10-01</t>
        </is>
      </c>
      <c r="B2917" s="77" t="inlineStr">
        <is>
          <t>Abilities</t>
        </is>
      </c>
      <c r="C2917" s="77" t="inlineStr">
        <is>
          <t>Monferno abilities</t>
        </is>
      </c>
      <c r="D2917" s="77" t="inlineStr">
        <is>
          <t>Blaze / Iron Fist</t>
        </is>
      </c>
      <c r="E2917" s="77" t="inlineStr">
        <is>
          <t>Blaze / Blaze / Iron Fist</t>
        </is>
      </c>
      <c r="F2917" s="77" t="inlineStr">
        <is>
          <t>Differs from upstream baseline</t>
        </is>
      </c>
      <c r="G2917" s="7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77" t="inlineStr">
        <is>
          <t>2026-10-01</t>
        </is>
      </c>
      <c r="B2919" s="77" t="inlineStr">
        <is>
          <t>Pokemon Stats</t>
        </is>
      </c>
      <c r="C2919" s="77" t="inlineStr">
        <is>
          <t>Mr. Mime baseAttack</t>
        </is>
      </c>
      <c r="D2919" s="77" t="n">
        <v>45</v>
      </c>
      <c r="E2919" s="77" t="n">
        <v>25</v>
      </c>
      <c r="F2919" s="77" t="inlineStr">
        <is>
          <t>Differs from upstream baseline</t>
        </is>
      </c>
      <c r="G2919" s="7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77" t="inlineStr">
        <is>
          <t>2026-10-01</t>
        </is>
      </c>
      <c r="B2921" s="77" t="inlineStr">
        <is>
          <t>Abilities</t>
        </is>
      </c>
      <c r="C2921" s="77" t="inlineStr">
        <is>
          <t>Mr. Mime abilities</t>
        </is>
      </c>
      <c r="D2921" s="77" t="inlineStr">
        <is>
          <t>Soundproof / Filter / Technician</t>
        </is>
      </c>
      <c r="E2921" s="77" t="inlineStr">
        <is>
          <t>Filter / Filter / Technician</t>
        </is>
      </c>
      <c r="F2921" s="77" t="inlineStr">
        <is>
          <t>Differs from upstream baseline</t>
        </is>
      </c>
      <c r="G2921" s="7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77" t="inlineStr">
        <is>
          <t>2026-10-01</t>
        </is>
      </c>
      <c r="B2923" s="77" t="inlineStr">
        <is>
          <t>Abilities</t>
        </is>
      </c>
      <c r="C2923" s="77" t="inlineStr">
        <is>
          <t>Mudkip abilities</t>
        </is>
      </c>
      <c r="D2923" s="77" t="inlineStr">
        <is>
          <t>Torrent / Damp</t>
        </is>
      </c>
      <c r="E2923" s="77" t="inlineStr">
        <is>
          <t>Huge Power / Huge Power / Damp</t>
        </is>
      </c>
      <c r="F2923" s="77" t="inlineStr">
        <is>
          <t>Differs from upstream baseline</t>
        </is>
      </c>
      <c r="G2923" s="7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77" t="inlineStr">
        <is>
          <t>2026-10-01</t>
        </is>
      </c>
      <c r="B2925" s="77" t="inlineStr">
        <is>
          <t>Abilities</t>
        </is>
      </c>
      <c r="C2925" s="77" t="inlineStr">
        <is>
          <t>Muk abilities</t>
        </is>
      </c>
      <c r="D2925" s="77" t="inlineStr">
        <is>
          <t>Poison Touch / Gluttony / Power Of Alchemy</t>
        </is>
      </c>
      <c r="E2925" s="77" t="inlineStr">
        <is>
          <t>Aftermath / Aftermath / Power Of Alchemy</t>
        </is>
      </c>
      <c r="F2925" s="77" t="inlineStr">
        <is>
          <t>Differs from upstream baseline</t>
        </is>
      </c>
      <c r="G2925" s="7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77" t="inlineStr">
        <is>
          <t>2026-10-01</t>
        </is>
      </c>
      <c r="B2927" s="77" t="inlineStr">
        <is>
          <t>Evolutions</t>
        </is>
      </c>
      <c r="C2927" s="77" t="inlineStr">
        <is>
          <t>Munchlax evolution</t>
        </is>
      </c>
      <c r="D2927" s="77" t="inlineStr">
        <is>
          <t>Friendship -&gt; Snorlax</t>
        </is>
      </c>
      <c r="E2927" s="77" t="inlineStr">
        <is>
          <t>Lv 70 -&gt; Snorlax</t>
        </is>
      </c>
      <c r="F2927" s="77" t="inlineStr">
        <is>
          <t>Differs from upstream baseline</t>
        </is>
      </c>
      <c r="G2927" s="7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77" t="inlineStr">
        <is>
          <t>2026-10-01</t>
        </is>
      </c>
      <c r="B2929" s="77" t="inlineStr">
        <is>
          <t>Pokemon Stats</t>
        </is>
      </c>
      <c r="C2929" s="77" t="inlineStr">
        <is>
          <t>Munna baseDefense</t>
        </is>
      </c>
      <c r="D2929" s="77" t="n">
        <v>45</v>
      </c>
      <c r="E2929" s="77" t="n">
        <v>47</v>
      </c>
      <c r="F2929" s="77" t="inlineStr">
        <is>
          <t>Differs from upstream baseline</t>
        </is>
      </c>
      <c r="G2929" s="7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77" t="inlineStr">
        <is>
          <t>2026-10-01</t>
        </is>
      </c>
      <c r="B2931" s="77" t="inlineStr">
        <is>
          <t>Abilities</t>
        </is>
      </c>
      <c r="C2931" s="77" t="inlineStr">
        <is>
          <t>Murkrow abilities</t>
        </is>
      </c>
      <c r="D2931" s="77" t="inlineStr">
        <is>
          <t>Insomnia / Super Luck / Prankster</t>
        </is>
      </c>
      <c r="E2931" s="77" t="inlineStr">
        <is>
          <t>Super Luck / Super Luck / Prankster</t>
        </is>
      </c>
      <c r="F2931" s="77" t="inlineStr">
        <is>
          <t>Differs from upstream baseline</t>
        </is>
      </c>
      <c r="G2931" s="7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77" t="inlineStr">
        <is>
          <t>2026-10-01</t>
        </is>
      </c>
      <c r="B2933" s="77" t="inlineStr">
        <is>
          <t>Pokemon Stats</t>
        </is>
      </c>
      <c r="C2933" s="77" t="inlineStr">
        <is>
          <t>Musharna baseAttack</t>
        </is>
      </c>
      <c r="D2933" s="77" t="n">
        <v>55</v>
      </c>
      <c r="E2933" s="77" t="n">
        <v>30</v>
      </c>
      <c r="F2933" s="77" t="inlineStr">
        <is>
          <t>Differs from upstream baseline</t>
        </is>
      </c>
      <c r="G2933" s="7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77" t="inlineStr">
        <is>
          <t>2026-10-01</t>
        </is>
      </c>
      <c r="B2935" s="77" t="inlineStr">
        <is>
          <t>Pokemon Stats</t>
        </is>
      </c>
      <c r="C2935" s="77" t="inlineStr">
        <is>
          <t>Musharna baseSpAttack</t>
        </is>
      </c>
      <c r="D2935" s="77" t="n">
        <v>107</v>
      </c>
      <c r="E2935" s="77" t="n">
        <v>132</v>
      </c>
      <c r="F2935" s="77" t="inlineStr">
        <is>
          <t>Differs from upstream baseline</t>
        </is>
      </c>
      <c r="G2935" s="7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77" t="inlineStr">
        <is>
          <t>2026-10-01</t>
        </is>
      </c>
      <c r="B2937" s="77" t="inlineStr">
        <is>
          <t>Abilities</t>
        </is>
      </c>
      <c r="C2937" s="77" t="inlineStr">
        <is>
          <t>Natu abilities</t>
        </is>
      </c>
      <c r="D2937" s="77" t="inlineStr">
        <is>
          <t>Synchronize / Early Bird / Magic Bounce</t>
        </is>
      </c>
      <c r="E2937" s="77" t="inlineStr">
        <is>
          <t>Magic Guard / Magic Guard / Magic Bounce</t>
        </is>
      </c>
      <c r="F2937" s="77" t="inlineStr">
        <is>
          <t>Differs from upstream baseline</t>
        </is>
      </c>
      <c r="G2937" s="7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77" t="inlineStr">
        <is>
          <t>2026-10-01</t>
        </is>
      </c>
      <c r="B2939" s="77" t="inlineStr">
        <is>
          <t>Pokemon Stats</t>
        </is>
      </c>
      <c r="C2939" s="77" t="inlineStr">
        <is>
          <t>Nidoking baseSpAttack</t>
        </is>
      </c>
      <c r="D2939" s="77" t="n">
        <v>85</v>
      </c>
      <c r="E2939" s="77" t="n">
        <v>95</v>
      </c>
      <c r="F2939" s="77" t="inlineStr">
        <is>
          <t>Differs from upstream baseline</t>
        </is>
      </c>
      <c r="G2939" s="7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77" t="inlineStr">
        <is>
          <t>2026-10-01</t>
        </is>
      </c>
      <c r="B2941" s="77" t="inlineStr">
        <is>
          <t>Abilities</t>
        </is>
      </c>
      <c r="C2941" s="77" t="inlineStr">
        <is>
          <t>Nidoking abilities</t>
        </is>
      </c>
      <c r="D2941" s="77" t="inlineStr">
        <is>
          <t>Poison Point / Rivalry / Sheer Force</t>
        </is>
      </c>
      <c r="E2941" s="77" t="inlineStr">
        <is>
          <t>Mold Breaker / Mold Breaker / Sheer Force</t>
        </is>
      </c>
      <c r="F2941" s="77" t="inlineStr">
        <is>
          <t>Differs from upstream baseline</t>
        </is>
      </c>
      <c r="G2941" s="7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77" t="inlineStr">
        <is>
          <t>2026-10-01</t>
        </is>
      </c>
      <c r="B2943" s="77" t="inlineStr">
        <is>
          <t>Pokemon Stats</t>
        </is>
      </c>
      <c r="C2943" s="77" t="inlineStr">
        <is>
          <t>Nidoqueen baseSpAttack</t>
        </is>
      </c>
      <c r="D2943" s="77" t="n">
        <v>75</v>
      </c>
      <c r="E2943" s="77" t="n">
        <v>85</v>
      </c>
      <c r="F2943" s="77" t="inlineStr">
        <is>
          <t>Differs from upstream baseline</t>
        </is>
      </c>
      <c r="G2943" s="7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77" t="inlineStr">
        <is>
          <t>2026-10-01</t>
        </is>
      </c>
      <c r="B2945" s="77" t="inlineStr">
        <is>
          <t>Abilities</t>
        </is>
      </c>
      <c r="C2945" s="77" t="inlineStr">
        <is>
          <t>Nidoqueen abilities</t>
        </is>
      </c>
      <c r="D2945" s="77" t="inlineStr">
        <is>
          <t>Poison Point / Rivalry / Sheer Force</t>
        </is>
      </c>
      <c r="E2945" s="77" t="inlineStr">
        <is>
          <t>Battle Armor / Battle Armor / Sheer Force</t>
        </is>
      </c>
      <c r="F2945" s="77" t="inlineStr">
        <is>
          <t>Differs from upstream baseline</t>
        </is>
      </c>
      <c r="G2945" s="7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77" t="inlineStr">
        <is>
          <t>2026-10-01</t>
        </is>
      </c>
      <c r="B2947" s="77" t="inlineStr">
        <is>
          <t>Pokemon Stats</t>
        </is>
      </c>
      <c r="C2947" s="77" t="inlineStr">
        <is>
          <t>Ninetales baseAttack</t>
        </is>
      </c>
      <c r="D2947" s="77" t="n">
        <v>76</v>
      </c>
      <c r="E2947" s="77" t="n">
        <v>89</v>
      </c>
      <c r="F2947" s="77" t="inlineStr">
        <is>
          <t>Differs from upstream baseline</t>
        </is>
      </c>
      <c r="G2947" s="7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77" t="inlineStr">
        <is>
          <t>2026-10-01</t>
        </is>
      </c>
      <c r="B2949" s="77" t="inlineStr">
        <is>
          <t>Pokemon Stats</t>
        </is>
      </c>
      <c r="C2949" s="77" t="inlineStr">
        <is>
          <t>Ninetales baseSpAttack</t>
        </is>
      </c>
      <c r="D2949" s="77" t="n">
        <v>81</v>
      </c>
      <c r="E2949" s="77" t="n">
        <v>109</v>
      </c>
      <c r="F2949" s="77" t="inlineStr">
        <is>
          <t>Differs from upstream baseline</t>
        </is>
      </c>
      <c r="G2949" s="7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77" t="inlineStr">
        <is>
          <t>2026-10-01</t>
        </is>
      </c>
      <c r="B2951" s="77" t="inlineStr">
        <is>
          <t>Abilities</t>
        </is>
      </c>
      <c r="C2951" s="77" t="inlineStr">
        <is>
          <t>Ninetales abilities</t>
        </is>
      </c>
      <c r="D2951" s="77" t="inlineStr">
        <is>
          <t>Flash Fire / Drought</t>
        </is>
      </c>
      <c r="E2951" s="77" t="inlineStr">
        <is>
          <t>Magic Guard / Magic Bounce</t>
        </is>
      </c>
      <c r="F2951" s="77" t="inlineStr">
        <is>
          <t>Differs from upstream baseline</t>
        </is>
      </c>
      <c r="G2951" s="7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77" t="inlineStr">
        <is>
          <t>2026-10-01</t>
        </is>
      </c>
      <c r="B2953" s="77" t="inlineStr">
        <is>
          <t>Pokemon Stats</t>
        </is>
      </c>
      <c r="C2953" s="77" t="inlineStr">
        <is>
          <t>Ninjask baseAttack</t>
        </is>
      </c>
      <c r="D2953" s="77" t="n">
        <v>90</v>
      </c>
      <c r="E2953" s="77" t="n">
        <v>100</v>
      </c>
      <c r="F2953" s="77" t="inlineStr">
        <is>
          <t>Differs from upstream baseline</t>
        </is>
      </c>
      <c r="G2953" s="7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77" t="inlineStr">
        <is>
          <t>2026-10-01</t>
        </is>
      </c>
      <c r="B2955" s="77" t="inlineStr">
        <is>
          <t>Abilities</t>
        </is>
      </c>
      <c r="C2955" s="77" t="inlineStr">
        <is>
          <t>Noctowl abilities</t>
        </is>
      </c>
      <c r="D2955" s="77" t="inlineStr">
        <is>
          <t>Insomnia / Keen Eye / Tinted Lens</t>
        </is>
      </c>
      <c r="E2955" s="77" t="inlineStr">
        <is>
          <t>Tinted Lens / Tinted Lens / Tinted Lens</t>
        </is>
      </c>
      <c r="F2955" s="77" t="inlineStr">
        <is>
          <t>Differs from upstream baseline</t>
        </is>
      </c>
      <c r="G2955" s="7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77" t="inlineStr">
        <is>
          <t>2026-10-01</t>
        </is>
      </c>
      <c r="B2957" s="77" t="inlineStr">
        <is>
          <t>Pokemon Stats</t>
        </is>
      </c>
      <c r="C2957" s="77" t="inlineStr">
        <is>
          <t>Noibat baseAttack</t>
        </is>
      </c>
      <c r="D2957" s="77" t="n">
        <v>30</v>
      </c>
      <c r="E2957" s="77" t="n">
        <v>39</v>
      </c>
      <c r="F2957" s="77" t="inlineStr">
        <is>
          <t>Differs from upstream baseline</t>
        </is>
      </c>
      <c r="G2957" s="7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77" t="inlineStr">
        <is>
          <t>2026-10-01</t>
        </is>
      </c>
      <c r="B2959" s="77" t="inlineStr">
        <is>
          <t>Pokemon Stats</t>
        </is>
      </c>
      <c r="C2959" s="77" t="inlineStr">
        <is>
          <t>Noibat baseSpDefense</t>
        </is>
      </c>
      <c r="D2959" s="77" t="n">
        <v>40</v>
      </c>
      <c r="E2959" s="77" t="n">
        <v>54</v>
      </c>
      <c r="F2959" s="77" t="inlineStr">
        <is>
          <t>Differs from upstream baseline</t>
        </is>
      </c>
      <c r="G2959" s="7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77" t="inlineStr">
        <is>
          <t>2026-10-01</t>
        </is>
      </c>
      <c r="B2961" s="77" t="inlineStr">
        <is>
          <t>Pokemon Stats</t>
        </is>
      </c>
      <c r="C2961" s="77" t="inlineStr">
        <is>
          <t>Noivern baseSpAttack</t>
        </is>
      </c>
      <c r="D2961" s="77" t="n">
        <v>97</v>
      </c>
      <c r="E2961" s="77" t="n">
        <v>107</v>
      </c>
      <c r="F2961" s="77" t="inlineStr">
        <is>
          <t>Differs from upstream baseline</t>
        </is>
      </c>
      <c r="G2961" s="7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77" t="inlineStr">
        <is>
          <t>2026-10-01</t>
        </is>
      </c>
      <c r="B2963" s="77" t="inlineStr">
        <is>
          <t>Abilities</t>
        </is>
      </c>
      <c r="C2963" s="77" t="inlineStr">
        <is>
          <t>Nuzleaf abilities</t>
        </is>
      </c>
      <c r="D2963" s="77" t="inlineStr">
        <is>
          <t>Chlorophyll / Early Bird / Pickpocket</t>
        </is>
      </c>
      <c r="E2963" s="77" t="inlineStr">
        <is>
          <t>Chlorophyll / Chlorophyll / Pickpocket</t>
        </is>
      </c>
      <c r="F2963" s="77" t="inlineStr">
        <is>
          <t>Differs from upstream baseline</t>
        </is>
      </c>
      <c r="G2963" s="7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77" t="inlineStr">
        <is>
          <t>2026-10-01</t>
        </is>
      </c>
      <c r="B2965" s="77" t="inlineStr">
        <is>
          <t>Pokemon Stats</t>
        </is>
      </c>
      <c r="C2965" s="77" t="inlineStr">
        <is>
          <t>Octillery baseAttack</t>
        </is>
      </c>
      <c r="D2965" s="77" t="n">
        <v>105</v>
      </c>
      <c r="E2965" s="77" t="n">
        <v>108</v>
      </c>
      <c r="F2965" s="77" t="inlineStr">
        <is>
          <t>Differs from upstream baseline</t>
        </is>
      </c>
      <c r="G2965" s="7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77" t="inlineStr">
        <is>
          <t>2026-10-01</t>
        </is>
      </c>
      <c r="B2967" s="77" t="inlineStr">
        <is>
          <t>Pokemon Stats</t>
        </is>
      </c>
      <c r="C2967" s="77" t="inlineStr">
        <is>
          <t>Octillery baseSpAttack</t>
        </is>
      </c>
      <c r="D2967" s="77" t="n">
        <v>105</v>
      </c>
      <c r="E2967" s="77" t="n">
        <v>108</v>
      </c>
      <c r="F2967" s="77" t="inlineStr">
        <is>
          <t>Differs from upstream baseline</t>
        </is>
      </c>
      <c r="G2967" s="7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77" t="inlineStr">
        <is>
          <t>2026-10-01</t>
        </is>
      </c>
      <c r="B2969" s="77" t="inlineStr">
        <is>
          <t>Pokemon Stats</t>
        </is>
      </c>
      <c r="C2969" s="77" t="inlineStr">
        <is>
          <t>Octillery baseSpeed</t>
        </is>
      </c>
      <c r="D2969" s="77" t="n">
        <v>45</v>
      </c>
      <c r="E2969" s="77" t="n">
        <v>48</v>
      </c>
      <c r="F2969" s="77" t="inlineStr">
        <is>
          <t>Differs from upstream baseline</t>
        </is>
      </c>
      <c r="G2969" s="7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77" t="inlineStr">
        <is>
          <t>2026-10-01</t>
        </is>
      </c>
      <c r="B2971" s="77" t="inlineStr">
        <is>
          <t>Pokemon Stats</t>
        </is>
      </c>
      <c r="C2971" s="77" t="inlineStr">
        <is>
          <t>Onix baseHP</t>
        </is>
      </c>
      <c r="D2971" s="77" t="n">
        <v>35</v>
      </c>
      <c r="E2971" s="77" t="n">
        <v>55</v>
      </c>
      <c r="F2971" s="77" t="inlineStr">
        <is>
          <t>Differs from upstream baseline</t>
        </is>
      </c>
      <c r="G2971" s="7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77" t="inlineStr">
        <is>
          <t>2026-10-01</t>
        </is>
      </c>
      <c r="B2973" s="77" t="inlineStr">
        <is>
          <t>Pokemon Stats</t>
        </is>
      </c>
      <c r="C2973" s="77" t="inlineStr">
        <is>
          <t>Onix baseSpAttack</t>
        </is>
      </c>
      <c r="D2973" s="77" t="n">
        <v>30</v>
      </c>
      <c r="E2973" s="77" t="n">
        <v>10</v>
      </c>
      <c r="F2973" s="77" t="inlineStr">
        <is>
          <t>Differs from upstream baseline</t>
        </is>
      </c>
      <c r="G2973" s="7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77" t="inlineStr">
        <is>
          <t>2026-10-01</t>
        </is>
      </c>
      <c r="B2975" s="77" t="inlineStr">
        <is>
          <t>Abilities</t>
        </is>
      </c>
      <c r="C2975" s="77" t="inlineStr">
        <is>
          <t>Onix abilities</t>
        </is>
      </c>
      <c r="D2975" s="77" t="inlineStr">
        <is>
          <t>Rock Head / Sturdy / Weak Armor</t>
        </is>
      </c>
      <c r="E2975" s="77" t="inlineStr">
        <is>
          <t>Rock Head / Rock Head / Weak Armor</t>
        </is>
      </c>
      <c r="F2975" s="77" t="inlineStr">
        <is>
          <t>Differs from upstream baseline</t>
        </is>
      </c>
      <c r="G2975" s="7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77" t="inlineStr">
        <is>
          <t>2026-10-01</t>
        </is>
      </c>
      <c r="B2977" s="77" t="inlineStr">
        <is>
          <t>Pokemon Stats</t>
        </is>
      </c>
      <c r="C2977" s="77" t="inlineStr">
        <is>
          <t>Overqwil baseSpAttack</t>
        </is>
      </c>
      <c r="D2977" s="77" t="n">
        <v>65</v>
      </c>
      <c r="E2977" s="77" t="n">
        <v>30</v>
      </c>
      <c r="F2977" s="77" t="inlineStr">
        <is>
          <t>Differs from upstream baseline</t>
        </is>
      </c>
      <c r="G2977" s="7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77" t="inlineStr">
        <is>
          <t>2026-10-01</t>
        </is>
      </c>
      <c r="B2979" s="77" t="inlineStr">
        <is>
          <t>Pokemon Stats</t>
        </is>
      </c>
      <c r="C2979" s="77" t="inlineStr">
        <is>
          <t>Pachirisu baseAttack</t>
        </is>
      </c>
      <c r="D2979" s="77" t="n">
        <v>45</v>
      </c>
      <c r="E2979" s="77" t="n">
        <v>65</v>
      </c>
      <c r="F2979" s="77" t="inlineStr">
        <is>
          <t>Differs from upstream baseline</t>
        </is>
      </c>
      <c r="G2979" s="7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77" t="inlineStr">
        <is>
          <t>2026-10-01</t>
        </is>
      </c>
      <c r="B2981" s="77" t="inlineStr">
        <is>
          <t>Abilities</t>
        </is>
      </c>
      <c r="C2981" s="77" t="inlineStr">
        <is>
          <t>Pachirisu abilities</t>
        </is>
      </c>
      <c r="D2981" s="77" t="inlineStr">
        <is>
          <t>Run Away / Pickup / Volt Absorb</t>
        </is>
      </c>
      <c r="E2981" s="77" t="inlineStr">
        <is>
          <t>Adaptability / Adaptability / Volt Absorb</t>
        </is>
      </c>
      <c r="F2981" s="77" t="inlineStr">
        <is>
          <t>Differs from upstream baseline</t>
        </is>
      </c>
      <c r="G2981" s="7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77" t="inlineStr">
        <is>
          <t>2026-10-01</t>
        </is>
      </c>
      <c r="B2983" s="77" t="inlineStr">
        <is>
          <t>Pokemon Stats</t>
        </is>
      </c>
      <c r="C2983" s="77" t="inlineStr">
        <is>
          <t>Pancham baseSpAttack</t>
        </is>
      </c>
      <c r="D2983" s="77" t="n">
        <v>46</v>
      </c>
      <c r="E2983" s="77" t="n">
        <v>30</v>
      </c>
      <c r="F2983" s="77" t="inlineStr">
        <is>
          <t>Differs from upstream baseline</t>
        </is>
      </c>
      <c r="G2983" s="7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77" t="inlineStr">
        <is>
          <t>2026-10-01</t>
        </is>
      </c>
      <c r="B2985" s="77" t="inlineStr">
        <is>
          <t>Pokemon Stats</t>
        </is>
      </c>
      <c r="C2985" s="77" t="inlineStr">
        <is>
          <t>Pangoro baseAttack</t>
        </is>
      </c>
      <c r="D2985" s="77" t="n">
        <v>124</v>
      </c>
      <c r="E2985" s="77" t="n">
        <v>145</v>
      </c>
      <c r="F2985" s="77" t="inlineStr">
        <is>
          <t>Differs from upstream baseline</t>
        </is>
      </c>
      <c r="G2985" s="7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77" t="inlineStr">
        <is>
          <t>2026-10-01</t>
        </is>
      </c>
      <c r="B2987" s="77" t="inlineStr">
        <is>
          <t>Pokemon Stats</t>
        </is>
      </c>
      <c r="C2987" s="77" t="inlineStr">
        <is>
          <t>Pangoro baseSpeed</t>
        </is>
      </c>
      <c r="D2987" s="77" t="n">
        <v>58</v>
      </c>
      <c r="E2987" s="77" t="n">
        <v>86</v>
      </c>
      <c r="F2987" s="77" t="inlineStr">
        <is>
          <t>Differs from upstream baseline</t>
        </is>
      </c>
      <c r="G2987" s="7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77" t="inlineStr">
        <is>
          <t>2026-10-01</t>
        </is>
      </c>
      <c r="B2989" s="77" t="inlineStr">
        <is>
          <t>Abilities</t>
        </is>
      </c>
      <c r="C2989" s="77" t="inlineStr">
        <is>
          <t>Parasect abilities</t>
        </is>
      </c>
      <c r="D2989" s="77" t="inlineStr">
        <is>
          <t>Effect Spore / Dry Skin / Damp</t>
        </is>
      </c>
      <c r="E2989" s="77" t="inlineStr">
        <is>
          <t>Dry Skin / Dry Skin / Damp</t>
        </is>
      </c>
      <c r="F2989" s="77" t="inlineStr">
        <is>
          <t>Differs from upstream baseline</t>
        </is>
      </c>
      <c r="G2989" s="7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77" t="inlineStr">
        <is>
          <t>2026-10-01</t>
        </is>
      </c>
      <c r="B2991" s="77" t="inlineStr">
        <is>
          <t>Pokemon Stats</t>
        </is>
      </c>
      <c r="C2991" s="77" t="inlineStr">
        <is>
          <t>Patrat baseDefense</t>
        </is>
      </c>
      <c r="D2991" s="77" t="n">
        <v>39</v>
      </c>
      <c r="E2991" s="77" t="n">
        <v>52</v>
      </c>
      <c r="F2991" s="77" t="inlineStr">
        <is>
          <t>Differs from upstream baseline</t>
        </is>
      </c>
      <c r="G2991" s="7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77" t="inlineStr">
        <is>
          <t>2026-10-01</t>
        </is>
      </c>
      <c r="B2993" s="77" t="inlineStr">
        <is>
          <t>Pokemon Stats</t>
        </is>
      </c>
      <c r="C2993" s="77" t="inlineStr">
        <is>
          <t>Patrat baseSpDefense</t>
        </is>
      </c>
      <c r="D2993" s="77" t="n">
        <v>39</v>
      </c>
      <c r="E2993" s="77" t="n">
        <v>52</v>
      </c>
      <c r="F2993" s="77" t="inlineStr">
        <is>
          <t>Differs from upstream baseline</t>
        </is>
      </c>
      <c r="G2993" s="7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77" t="inlineStr">
        <is>
          <t>2026-10-01</t>
        </is>
      </c>
      <c r="B2995" s="77" t="inlineStr">
        <is>
          <t>Pokemon Stats</t>
        </is>
      </c>
      <c r="C2995" s="77" t="inlineStr">
        <is>
          <t>Pawniard baseAttack</t>
        </is>
      </c>
      <c r="D2995" s="77" t="n">
        <v>85</v>
      </c>
      <c r="E2995" s="77" t="n">
        <v>91</v>
      </c>
      <c r="F2995" s="77" t="inlineStr">
        <is>
          <t>Differs from upstream baseline</t>
        </is>
      </c>
      <c r="G2995" s="7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77" t="inlineStr">
        <is>
          <t>2026-10-01</t>
        </is>
      </c>
      <c r="B2997" s="77" t="inlineStr">
        <is>
          <t>Pokemon Stats</t>
        </is>
      </c>
      <c r="C2997" s="77" t="inlineStr">
        <is>
          <t>Pawniard baseSpeed</t>
        </is>
      </c>
      <c r="D2997" s="77" t="n">
        <v>60</v>
      </c>
      <c r="E2997" s="77" t="n">
        <v>64</v>
      </c>
      <c r="F2997" s="77" t="inlineStr">
        <is>
          <t>Differs from upstream baseline</t>
        </is>
      </c>
      <c r="G2997" s="7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77" t="inlineStr">
        <is>
          <t>2026-10-01</t>
        </is>
      </c>
      <c r="B2999" s="77" t="inlineStr">
        <is>
          <t>Pokemon Stats</t>
        </is>
      </c>
      <c r="C2999" s="77" t="inlineStr">
        <is>
          <t>Pelipper baseAttack</t>
        </is>
      </c>
      <c r="D2999" s="77" t="n">
        <v>50</v>
      </c>
      <c r="E2999" s="77" t="n">
        <v>80</v>
      </c>
      <c r="F2999" s="77" t="inlineStr">
        <is>
          <t>Differs from upstream baseline</t>
        </is>
      </c>
      <c r="G2999" s="7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77" t="inlineStr">
        <is>
          <t>2026-10-01</t>
        </is>
      </c>
      <c r="B3001" s="77" t="inlineStr">
        <is>
          <t>Pokemon Stats</t>
        </is>
      </c>
      <c r="C3001" s="77" t="inlineStr">
        <is>
          <t>Perrserker baseAttack</t>
        </is>
      </c>
      <c r="D3001" s="77" t="n">
        <v>110</v>
      </c>
      <c r="E3001" s="77" t="n">
        <v>124</v>
      </c>
      <c r="F3001" s="77" t="inlineStr">
        <is>
          <t>Differs from upstream baseline</t>
        </is>
      </c>
      <c r="G3001" s="7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77" t="inlineStr">
        <is>
          <t>2026-10-01</t>
        </is>
      </c>
      <c r="B3003" s="77" t="inlineStr">
        <is>
          <t>Pokemon Stats</t>
        </is>
      </c>
      <c r="C3003" s="77" t="inlineStr">
        <is>
          <t>Perrserker baseSpDefense</t>
        </is>
      </c>
      <c r="D3003" s="77" t="n">
        <v>60</v>
      </c>
      <c r="E3003" s="77" t="n">
        <v>71</v>
      </c>
      <c r="F3003" s="77" t="inlineStr">
        <is>
          <t>Differs from upstream baseline</t>
        </is>
      </c>
      <c r="G3003" s="7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77" t="inlineStr">
        <is>
          <t>2026-10-01</t>
        </is>
      </c>
      <c r="B3005" s="77" t="inlineStr">
        <is>
          <t>Pokemon Stats</t>
        </is>
      </c>
      <c r="C3005" s="77" t="inlineStr">
        <is>
          <t>Persian baseAttack</t>
        </is>
      </c>
      <c r="D3005" s="77" t="n">
        <v>70</v>
      </c>
      <c r="E3005" s="77" t="n">
        <v>92</v>
      </c>
      <c r="F3005" s="77" t="inlineStr">
        <is>
          <t>Differs from upstream baseline</t>
        </is>
      </c>
      <c r="G3005" s="7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77" t="inlineStr">
        <is>
          <t>2026-10-01</t>
        </is>
      </c>
      <c r="B3007" s="77" t="inlineStr">
        <is>
          <t>Pokemon Stats</t>
        </is>
      </c>
      <c r="C3007" s="77" t="inlineStr">
        <is>
          <t>Persian baseHP</t>
        </is>
      </c>
      <c r="D3007" s="77" t="n">
        <v>65</v>
      </c>
      <c r="E3007" s="77" t="n">
        <v>68</v>
      </c>
      <c r="F3007" s="77" t="inlineStr">
        <is>
          <t>Differs from upstream baseline</t>
        </is>
      </c>
      <c r="G3007" s="7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77" t="inlineStr">
        <is>
          <t>2026-10-01</t>
        </is>
      </c>
      <c r="B3009" s="77" t="inlineStr">
        <is>
          <t>Pokemon Stats</t>
        </is>
      </c>
      <c r="C3009" s="77" t="inlineStr">
        <is>
          <t>Persian baseDefense</t>
        </is>
      </c>
      <c r="D3009" s="77" t="n">
        <v>60</v>
      </c>
      <c r="E3009" s="77" t="n">
        <v>69</v>
      </c>
      <c r="F3009" s="77" t="inlineStr">
        <is>
          <t>Differs from upstream baseline</t>
        </is>
      </c>
      <c r="G3009" s="7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77" t="inlineStr">
        <is>
          <t>2026-10-01</t>
        </is>
      </c>
      <c r="B3011" s="77" t="inlineStr">
        <is>
          <t>Pokemon Stats</t>
        </is>
      </c>
      <c r="C3011" s="77" t="inlineStr">
        <is>
          <t>Persian baseSpDefense</t>
        </is>
      </c>
      <c r="D3011" s="77" t="n">
        <v>65</v>
      </c>
      <c r="E3011" s="77" t="n">
        <v>73</v>
      </c>
      <c r="F3011" s="77" t="inlineStr">
        <is>
          <t>Differs from upstream baseline</t>
        </is>
      </c>
      <c r="G3011" s="7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77" t="inlineStr">
        <is>
          <t>2026-10-01</t>
        </is>
      </c>
      <c r="B3013" s="77" t="inlineStr">
        <is>
          <t>Pokemon Stats</t>
        </is>
      </c>
      <c r="C3013" s="77" t="inlineStr">
        <is>
          <t>Petilil baseAttack</t>
        </is>
      </c>
      <c r="D3013" s="77" t="n">
        <v>35</v>
      </c>
      <c r="E3013" s="77" t="n">
        <v>30</v>
      </c>
      <c r="F3013" s="77" t="inlineStr">
        <is>
          <t>Differs from upstream baseline</t>
        </is>
      </c>
      <c r="G3013" s="7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77" t="inlineStr">
        <is>
          <t>2026-10-01</t>
        </is>
      </c>
      <c r="B3015" s="77" t="inlineStr">
        <is>
          <t>Pokemon Stats</t>
        </is>
      </c>
      <c r="C3015" s="77" t="inlineStr">
        <is>
          <t>Petilil baseSpeed</t>
        </is>
      </c>
      <c r="D3015" s="77" t="n">
        <v>30</v>
      </c>
      <c r="E3015" s="77" t="n">
        <v>52</v>
      </c>
      <c r="F3015" s="77" t="inlineStr">
        <is>
          <t>Differs from upstream baseline</t>
        </is>
      </c>
      <c r="G3015" s="7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77" t="inlineStr">
        <is>
          <t>2026-10-01</t>
        </is>
      </c>
      <c r="B3017" s="77" t="inlineStr">
        <is>
          <t>Pokemon Stats</t>
        </is>
      </c>
      <c r="C3017" s="77" t="inlineStr">
        <is>
          <t>Phione baseAttack</t>
        </is>
      </c>
      <c r="D3017" s="77" t="n">
        <v>80</v>
      </c>
      <c r="E3017" s="77" t="n">
        <v>90</v>
      </c>
      <c r="F3017" s="77" t="inlineStr">
        <is>
          <t>Differs from upstream baseline</t>
        </is>
      </c>
      <c r="G3017" s="7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77" t="inlineStr">
        <is>
          <t>2026-10-01</t>
        </is>
      </c>
      <c r="B3019" s="77" t="inlineStr">
        <is>
          <t>Pokemon Stats</t>
        </is>
      </c>
      <c r="C3019" s="77" t="inlineStr">
        <is>
          <t>Phione baseSpAttack</t>
        </is>
      </c>
      <c r="D3019" s="77" t="n">
        <v>80</v>
      </c>
      <c r="E3019" s="77" t="n">
        <v>90</v>
      </c>
      <c r="F3019" s="77" t="inlineStr">
        <is>
          <t>Differs from upstream baseline</t>
        </is>
      </c>
      <c r="G3019" s="7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77" t="inlineStr">
        <is>
          <t>2026-10-01</t>
        </is>
      </c>
      <c r="B3021" s="77" t="inlineStr">
        <is>
          <t>Evolutions</t>
        </is>
      </c>
      <c r="C3021" s="77" t="inlineStr">
        <is>
          <t>Pichu evolution</t>
        </is>
      </c>
      <c r="D3021" s="77" t="inlineStr">
        <is>
          <t>Friendship -&gt; Pikachu</t>
        </is>
      </c>
      <c r="E3021" s="77" t="inlineStr">
        <is>
          <t>Lv 15 -&gt; Pikachu</t>
        </is>
      </c>
      <c r="F3021" s="77" t="inlineStr">
        <is>
          <t>Differs from upstream baseline</t>
        </is>
      </c>
      <c r="G3021" s="7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77" t="inlineStr">
        <is>
          <t>2026-10-01</t>
        </is>
      </c>
      <c r="B3023" s="77" t="inlineStr">
        <is>
          <t>Pokemon Stats</t>
        </is>
      </c>
      <c r="C3023" s="77" t="inlineStr">
        <is>
          <t>Pidgeot baseSpAttack</t>
        </is>
      </c>
      <c r="D3023" s="77" t="n">
        <v>70</v>
      </c>
      <c r="E3023" s="77" t="n">
        <v>100</v>
      </c>
      <c r="F3023" s="77" t="inlineStr">
        <is>
          <t>Differs from upstream baseline</t>
        </is>
      </c>
      <c r="G3023" s="7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77" t="inlineStr">
        <is>
          <t>2026-10-01</t>
        </is>
      </c>
      <c r="B3025" s="77" t="inlineStr">
        <is>
          <t>Abilities</t>
        </is>
      </c>
      <c r="C3025" s="77" t="inlineStr">
        <is>
          <t>Pidgeotto abilities</t>
        </is>
      </c>
      <c r="D3025" s="77" t="inlineStr">
        <is>
          <t>Keen Eye / Tangled Feet / Big Pecks</t>
        </is>
      </c>
      <c r="E3025" s="77" t="inlineStr">
        <is>
          <t>Tangled Feet / Tangled Feet / Big Pecks</t>
        </is>
      </c>
      <c r="F3025" s="77" t="inlineStr">
        <is>
          <t>Differs from upstream baseline</t>
        </is>
      </c>
      <c r="G3025" s="7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77" t="inlineStr">
        <is>
          <t>2026-10-01</t>
        </is>
      </c>
      <c r="B3027" s="77" t="inlineStr">
        <is>
          <t>Abilities</t>
        </is>
      </c>
      <c r="C3027" s="77" t="inlineStr">
        <is>
          <t>Pidgey abilities</t>
        </is>
      </c>
      <c r="D3027" s="77" t="inlineStr">
        <is>
          <t>Keen Eye / Tangled Feet / Big Pecks</t>
        </is>
      </c>
      <c r="E3027" s="77" t="inlineStr">
        <is>
          <t>Tangled Feet / Tangled Feet / Big Pecks</t>
        </is>
      </c>
      <c r="F3027" s="77" t="inlineStr">
        <is>
          <t>Differs from upstream baseline</t>
        </is>
      </c>
      <c r="G3027" s="7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77" t="inlineStr">
        <is>
          <t>2026-10-01</t>
        </is>
      </c>
      <c r="B3029" s="77" t="inlineStr">
        <is>
          <t>Pokemon Stats</t>
        </is>
      </c>
      <c r="C3029" s="77" t="inlineStr">
        <is>
          <t>Pidove baseSpAttack</t>
        </is>
      </c>
      <c r="D3029" s="77" t="n">
        <v>36</v>
      </c>
      <c r="E3029" s="77" t="n">
        <v>55</v>
      </c>
      <c r="F3029" s="77" t="inlineStr">
        <is>
          <t>Differs from upstream baseline</t>
        </is>
      </c>
      <c r="G3029" s="7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77" t="inlineStr">
        <is>
          <t>2026-10-01</t>
        </is>
      </c>
      <c r="B3031" s="77" t="inlineStr">
        <is>
          <t>Pokemon Stats</t>
        </is>
      </c>
      <c r="C3031" s="77" t="inlineStr">
        <is>
          <t>Pikachu baseDefense</t>
        </is>
      </c>
      <c r="D3031" s="77" t="n">
        <v>40</v>
      </c>
      <c r="E3031" s="77" t="n">
        <v>30</v>
      </c>
      <c r="F3031" s="77" t="inlineStr">
        <is>
          <t>Differs from upstream baseline</t>
        </is>
      </c>
      <c r="G3031" s="7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77" t="inlineStr">
        <is>
          <t>2026-10-01</t>
        </is>
      </c>
      <c r="B3033" s="77" t="inlineStr">
        <is>
          <t>Abilities</t>
        </is>
      </c>
      <c r="C3033" s="77" t="inlineStr">
        <is>
          <t>Pikachu abilities</t>
        </is>
      </c>
      <c r="D3033" s="77" t="inlineStr">
        <is>
          <t>Static / Lightning Rod</t>
        </is>
      </c>
      <c r="E3033" s="77" t="inlineStr">
        <is>
          <t>Reckless / Lightning Rod</t>
        </is>
      </c>
      <c r="F3033" s="77" t="inlineStr">
        <is>
          <t>Differs from upstream baseline</t>
        </is>
      </c>
      <c r="G3033" s="7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77" t="inlineStr">
        <is>
          <t>2026-10-01</t>
        </is>
      </c>
      <c r="B3035" s="77" t="inlineStr">
        <is>
          <t>Pokemon Stats</t>
        </is>
      </c>
      <c r="C3035" s="77" t="inlineStr">
        <is>
          <t>Piloswine baseSpeed</t>
        </is>
      </c>
      <c r="D3035" s="77" t="n">
        <v>50</v>
      </c>
      <c r="E3035" s="77" t="n">
        <v>80</v>
      </c>
      <c r="F3035" s="77" t="inlineStr">
        <is>
          <t>Differs from upstream baseline</t>
        </is>
      </c>
      <c r="G3035" s="7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77" t="inlineStr">
        <is>
          <t>2026-10-01</t>
        </is>
      </c>
      <c r="B3037" s="77" t="inlineStr">
        <is>
          <t>Abilities</t>
        </is>
      </c>
      <c r="C3037" s="77" t="inlineStr">
        <is>
          <t>Pineco abilities</t>
        </is>
      </c>
      <c r="D3037" s="77" t="inlineStr">
        <is>
          <t>Sturdy / Overcoat</t>
        </is>
      </c>
      <c r="E3037" s="77" t="inlineStr">
        <is>
          <t>Rough Skin / Overcoat</t>
        </is>
      </c>
      <c r="F3037" s="77" t="inlineStr">
        <is>
          <t>Differs from upstream baseline</t>
        </is>
      </c>
      <c r="G3037" s="7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77" t="inlineStr">
        <is>
          <t>2026-10-01</t>
        </is>
      </c>
      <c r="B3039" s="77" t="inlineStr">
        <is>
          <t>Pokemon Stats</t>
        </is>
      </c>
      <c r="C3039" s="77" t="inlineStr">
        <is>
          <t>Piplup baseSpAttack</t>
        </is>
      </c>
      <c r="D3039" s="77" t="n">
        <v>61</v>
      </c>
      <c r="E3039" s="77" t="n">
        <v>51</v>
      </c>
      <c r="F3039" s="77" t="inlineStr">
        <is>
          <t>Differs from upstream baseline</t>
        </is>
      </c>
      <c r="G3039" s="7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77" t="inlineStr">
        <is>
          <t>2026-10-01</t>
        </is>
      </c>
      <c r="B3041" s="77" t="inlineStr">
        <is>
          <t>Pokemon Stats</t>
        </is>
      </c>
      <c r="C3041" s="77" t="inlineStr">
        <is>
          <t>Politoed baseAttack</t>
        </is>
      </c>
      <c r="D3041" s="77" t="n">
        <v>75</v>
      </c>
      <c r="E3041" s="77" t="n">
        <v>85</v>
      </c>
      <c r="F3041" s="77" t="inlineStr">
        <is>
          <t>Differs from upstream baseline</t>
        </is>
      </c>
      <c r="G3041" s="7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77" t="inlineStr">
        <is>
          <t>2026-10-01</t>
        </is>
      </c>
      <c r="B3043" s="77" t="inlineStr">
        <is>
          <t>Abilities</t>
        </is>
      </c>
      <c r="C3043" s="77" t="inlineStr">
        <is>
          <t>Politoed abilities</t>
        </is>
      </c>
      <c r="D3043" s="77" t="inlineStr">
        <is>
          <t>Water Absorb / Damp / Drizzle</t>
        </is>
      </c>
      <c r="E3043" s="77" t="inlineStr">
        <is>
          <t>Swift Swim / Water Absorb / Regenerator</t>
        </is>
      </c>
      <c r="F3043" s="77" t="inlineStr">
        <is>
          <t>Differs from upstream baseline</t>
        </is>
      </c>
      <c r="G3043" s="7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77" t="inlineStr">
        <is>
          <t>2026-10-01</t>
        </is>
      </c>
      <c r="B3045" s="77" t="inlineStr">
        <is>
          <t>Abilities</t>
        </is>
      </c>
      <c r="C3045" s="77" t="inlineStr">
        <is>
          <t>Poliwhirl abilities</t>
        </is>
      </c>
      <c r="D3045" s="77" t="inlineStr">
        <is>
          <t>Water Absorb / Damp / Swift Swim</t>
        </is>
      </c>
      <c r="E3045" s="77" t="inlineStr">
        <is>
          <t>Swift Swim / Swift Swim / Swift Swim</t>
        </is>
      </c>
      <c r="F3045" s="77" t="inlineStr">
        <is>
          <t>Differs from upstream baseline</t>
        </is>
      </c>
      <c r="G3045" s="7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77" t="inlineStr">
        <is>
          <t>2026-10-01</t>
        </is>
      </c>
      <c r="B3047" s="77" t="inlineStr">
        <is>
          <t>Pokemon Stats</t>
        </is>
      </c>
      <c r="C3047" s="77" t="inlineStr">
        <is>
          <t>Poliwrath baseSpeed</t>
        </is>
      </c>
      <c r="D3047" s="77" t="n">
        <v>70</v>
      </c>
      <c r="E3047" s="77" t="n">
        <v>90</v>
      </c>
      <c r="F3047" s="77" t="inlineStr">
        <is>
          <t>Differs from upstream baseline</t>
        </is>
      </c>
      <c r="G3047" s="7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77" t="inlineStr">
        <is>
          <t>2026-10-01</t>
        </is>
      </c>
      <c r="B3049" s="77" t="inlineStr">
        <is>
          <t>Abilities</t>
        </is>
      </c>
      <c r="C3049" s="77" t="inlineStr">
        <is>
          <t>Ponyta abilities</t>
        </is>
      </c>
      <c r="D3049" s="77" t="inlineStr">
        <is>
          <t>Run Away / Flash Fire / Flame Body</t>
        </is>
      </c>
      <c r="E3049" s="77" t="inlineStr">
        <is>
          <t>Reckless / Reckless / Flame Body</t>
        </is>
      </c>
      <c r="F3049" s="77" t="inlineStr">
        <is>
          <t>Differs from upstream baseline</t>
        </is>
      </c>
      <c r="G3049" s="7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77" t="inlineStr">
        <is>
          <t>2026-10-01</t>
        </is>
      </c>
      <c r="B3051" s="77" t="inlineStr">
        <is>
          <t>Abilities</t>
        </is>
      </c>
      <c r="C3051" s="77" t="inlineStr">
        <is>
          <t>Poochyena abilities</t>
        </is>
      </c>
      <c r="D3051" s="77" t="inlineStr">
        <is>
          <t>Run Away / Quick Feet / Rattled</t>
        </is>
      </c>
      <c r="E3051" s="77" t="inlineStr">
        <is>
          <t>Quick Feet / Quick Feet / Rattled</t>
        </is>
      </c>
      <c r="F3051" s="77" t="inlineStr">
        <is>
          <t>Differs from upstream baseline</t>
        </is>
      </c>
      <c r="G3051" s="7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77" t="inlineStr">
        <is>
          <t>2026-10-01</t>
        </is>
      </c>
      <c r="B3053" s="77" t="inlineStr">
        <is>
          <t>Abilities</t>
        </is>
      </c>
      <c r="C3053" s="77" t="inlineStr">
        <is>
          <t>Porygon2 abilities</t>
        </is>
      </c>
      <c r="D3053" s="77" t="inlineStr">
        <is>
          <t>Trace / Download / Analytic</t>
        </is>
      </c>
      <c r="E3053" s="77" t="inlineStr">
        <is>
          <t>Trace / Trace / Analytic</t>
        </is>
      </c>
      <c r="F3053" s="77" t="inlineStr">
        <is>
          <t>Differs from upstream baseline</t>
        </is>
      </c>
      <c r="G3053" s="7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77" t="inlineStr">
        <is>
          <t>2026-10-01</t>
        </is>
      </c>
      <c r="B3055" s="77" t="inlineStr">
        <is>
          <t>Pokemon Stats</t>
        </is>
      </c>
      <c r="C3055" s="77" t="inlineStr">
        <is>
          <t>Primeape baseHP</t>
        </is>
      </c>
      <c r="D3055" s="77" t="n">
        <v>65</v>
      </c>
      <c r="E3055" s="77" t="n">
        <v>75</v>
      </c>
      <c r="F3055" s="77" t="inlineStr">
        <is>
          <t>Differs from upstream baseline</t>
        </is>
      </c>
      <c r="G3055" s="7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77" t="inlineStr">
        <is>
          <t>2026-10-01</t>
        </is>
      </c>
      <c r="B3057" s="77" t="inlineStr">
        <is>
          <t>Pokemon Stats</t>
        </is>
      </c>
      <c r="C3057" s="77" t="inlineStr">
        <is>
          <t>Primeape baseDefense</t>
        </is>
      </c>
      <c r="D3057" s="77" t="n">
        <v>60</v>
      </c>
      <c r="E3057" s="77" t="n">
        <v>80</v>
      </c>
      <c r="F3057" s="77" t="inlineStr">
        <is>
          <t>Differs from upstream baseline</t>
        </is>
      </c>
      <c r="G3057" s="7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77" t="inlineStr">
        <is>
          <t>2026-10-01</t>
        </is>
      </c>
      <c r="B3059" s="77" t="inlineStr">
        <is>
          <t>Pokemon Stats</t>
        </is>
      </c>
      <c r="C3059" s="77" t="inlineStr">
        <is>
          <t>Primeape baseSpDefense</t>
        </is>
      </c>
      <c r="D3059" s="77" t="n">
        <v>70</v>
      </c>
      <c r="E3059" s="77" t="n">
        <v>90</v>
      </c>
      <c r="F3059" s="77" t="inlineStr">
        <is>
          <t>Differs from upstream baseline</t>
        </is>
      </c>
      <c r="G3059" s="7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77" t="inlineStr">
        <is>
          <t>2026-10-01</t>
        </is>
      </c>
      <c r="B3061" s="77" t="inlineStr">
        <is>
          <t>Pokemon Stats</t>
        </is>
      </c>
      <c r="C3061" s="77" t="inlineStr">
        <is>
          <t>Prinplup baseAttack</t>
        </is>
      </c>
      <c r="D3061" s="77" t="n">
        <v>66</v>
      </c>
      <c r="E3061" s="77" t="n">
        <v>81</v>
      </c>
      <c r="F3061" s="77" t="inlineStr">
        <is>
          <t>Differs from upstream baseline</t>
        </is>
      </c>
      <c r="G3061" s="7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77" t="inlineStr">
        <is>
          <t>2026-10-01</t>
        </is>
      </c>
      <c r="B3063" s="77" t="inlineStr">
        <is>
          <t>Abilities</t>
        </is>
      </c>
      <c r="C3063" s="77" t="inlineStr">
        <is>
          <t>Prinplup abilities</t>
        </is>
      </c>
      <c r="D3063" s="77" t="inlineStr">
        <is>
          <t>Torrent / Competitive</t>
        </is>
      </c>
      <c r="E3063" s="77" t="inlineStr">
        <is>
          <t>Swift Swim / Torrent / Competitive</t>
        </is>
      </c>
      <c r="F3063" s="77" t="inlineStr">
        <is>
          <t>Differs from upstream baseline</t>
        </is>
      </c>
      <c r="G3063" s="7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77" t="inlineStr">
        <is>
          <t>2026-10-01</t>
        </is>
      </c>
      <c r="B3065" s="77" t="inlineStr">
        <is>
          <t>Pokemon Stats</t>
        </is>
      </c>
      <c r="C3065" s="77" t="inlineStr">
        <is>
          <t>Probopass baseAttack</t>
        </is>
      </c>
      <c r="D3065" s="77" t="n">
        <v>55</v>
      </c>
      <c r="E3065" s="77" t="n">
        <v>75</v>
      </c>
      <c r="F3065" s="77" t="inlineStr">
        <is>
          <t>Differs from upstream baseline</t>
        </is>
      </c>
      <c r="G3065" s="7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77" t="inlineStr">
        <is>
          <t>2026-10-01</t>
        </is>
      </c>
      <c r="B3067" s="77" t="inlineStr">
        <is>
          <t>Abilities</t>
        </is>
      </c>
      <c r="C3067" s="77" t="inlineStr">
        <is>
          <t>Psyduck abilities</t>
        </is>
      </c>
      <c r="D3067" s="77" t="inlineStr">
        <is>
          <t>Damp / Cloud Nine / Swift Swim</t>
        </is>
      </c>
      <c r="E3067" s="77" t="inlineStr">
        <is>
          <t>Simple / Unaware / Swift Swim</t>
        </is>
      </c>
      <c r="F3067" s="77" t="inlineStr">
        <is>
          <t>Differs from upstream baseline</t>
        </is>
      </c>
      <c r="G3067" s="7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77" t="inlineStr">
        <is>
          <t>2026-10-01</t>
        </is>
      </c>
      <c r="B3069" s="77" t="inlineStr">
        <is>
          <t>Pokemon Stats</t>
        </is>
      </c>
      <c r="C3069" s="77" t="inlineStr">
        <is>
          <t>Purrloin baseHP</t>
        </is>
      </c>
      <c r="D3069" s="77" t="n">
        <v>41</v>
      </c>
      <c r="E3069" s="77" t="n">
        <v>46</v>
      </c>
      <c r="F3069" s="77" t="inlineStr">
        <is>
          <t>Differs from upstream baseline</t>
        </is>
      </c>
      <c r="G3069" s="7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77" t="inlineStr">
        <is>
          <t>2026-10-01</t>
        </is>
      </c>
      <c r="B3071" s="77" t="inlineStr">
        <is>
          <t>Pokemon Stats</t>
        </is>
      </c>
      <c r="C3071" s="77" t="inlineStr">
        <is>
          <t>Purrloin baseDefense</t>
        </is>
      </c>
      <c r="D3071" s="77" t="n">
        <v>37</v>
      </c>
      <c r="E3071" s="77" t="n">
        <v>45</v>
      </c>
      <c r="F3071" s="77" t="inlineStr">
        <is>
          <t>Differs from upstream baseline</t>
        </is>
      </c>
      <c r="G3071" s="7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77" t="inlineStr">
        <is>
          <t>2026-10-01</t>
        </is>
      </c>
      <c r="B3073" s="77" t="inlineStr">
        <is>
          <t>Pokemon Stats</t>
        </is>
      </c>
      <c r="C3073" s="77" t="inlineStr">
        <is>
          <t>Purugly baseHP</t>
        </is>
      </c>
      <c r="D3073" s="77" t="n">
        <v>71</v>
      </c>
      <c r="E3073" s="77" t="n">
        <v>91</v>
      </c>
      <c r="F3073" s="77" t="inlineStr">
        <is>
          <t>Differs from upstream baseline</t>
        </is>
      </c>
      <c r="G3073" s="7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77" t="inlineStr">
        <is>
          <t>2026-10-01</t>
        </is>
      </c>
      <c r="B3075" s="77" t="inlineStr">
        <is>
          <t>Pokemon Stats</t>
        </is>
      </c>
      <c r="C3075" s="77" t="inlineStr">
        <is>
          <t>Purugly baseSpDefense</t>
        </is>
      </c>
      <c r="D3075" s="77" t="n">
        <v>59</v>
      </c>
      <c r="E3075" s="77" t="n">
        <v>69</v>
      </c>
      <c r="F3075" s="77" t="inlineStr">
        <is>
          <t>Differs from upstream baseline</t>
        </is>
      </c>
      <c r="G3075" s="7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77" t="inlineStr">
        <is>
          <t>2026-10-01</t>
        </is>
      </c>
      <c r="B3077" s="77" t="inlineStr">
        <is>
          <t>Pokemon Stats</t>
        </is>
      </c>
      <c r="C3077" s="77" t="inlineStr">
        <is>
          <t>Pyroar baseAttack</t>
        </is>
      </c>
      <c r="D3077" s="77" t="n">
        <v>68</v>
      </c>
      <c r="E3077" s="77" t="n">
        <v>30</v>
      </c>
      <c r="F3077" s="77" t="inlineStr">
        <is>
          <t>Differs from upstream baseline</t>
        </is>
      </c>
      <c r="G3077" s="7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77" t="inlineStr">
        <is>
          <t>2026-10-01</t>
        </is>
      </c>
      <c r="B3079" s="77" t="inlineStr">
        <is>
          <t>Pokemon Stats</t>
        </is>
      </c>
      <c r="C3079" s="77" t="inlineStr">
        <is>
          <t>Pyroar baseSpeed</t>
        </is>
      </c>
      <c r="D3079" s="77" t="n">
        <v>106</v>
      </c>
      <c r="E3079" s="77" t="n">
        <v>133</v>
      </c>
      <c r="F3079" s="77" t="inlineStr">
        <is>
          <t>Differs from upstream baseline</t>
        </is>
      </c>
      <c r="G3079" s="7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77" t="inlineStr">
        <is>
          <t>2026-10-01</t>
        </is>
      </c>
      <c r="B3081" s="77" t="inlineStr">
        <is>
          <t>Abilities</t>
        </is>
      </c>
      <c r="C3081" s="77" t="inlineStr">
        <is>
          <t>Quagsire abilities</t>
        </is>
      </c>
      <c r="D3081" s="77" t="inlineStr">
        <is>
          <t>Damp / Water Absorb / Unaware</t>
        </is>
      </c>
      <c r="E3081" s="77" t="inlineStr">
        <is>
          <t>Simple / Poison Point / Unaware</t>
        </is>
      </c>
      <c r="F3081" s="77" t="inlineStr">
        <is>
          <t>Differs from upstream baseline</t>
        </is>
      </c>
      <c r="G3081" s="7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77" t="inlineStr">
        <is>
          <t>2026-10-01</t>
        </is>
      </c>
      <c r="B3083" s="77" t="inlineStr">
        <is>
          <t>Pokemon Stats</t>
        </is>
      </c>
      <c r="C3083" s="77" t="inlineStr">
        <is>
          <t>Qwilfish baseAttack</t>
        </is>
      </c>
      <c r="D3083" s="77" t="n">
        <v>95</v>
      </c>
      <c r="E3083" s="77" t="n">
        <v>115</v>
      </c>
      <c r="F3083" s="77" t="inlineStr">
        <is>
          <t>Differs from upstream baseline</t>
        </is>
      </c>
      <c r="G3083" s="7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77" t="inlineStr">
        <is>
          <t>2026-10-01</t>
        </is>
      </c>
      <c r="B3085" s="77" t="inlineStr">
        <is>
          <t>Pokemon Stats</t>
        </is>
      </c>
      <c r="C3085" s="77" t="inlineStr">
        <is>
          <t>Qwilfish baseSpAttack</t>
        </is>
      </c>
      <c r="D3085" s="77" t="n">
        <v>55</v>
      </c>
      <c r="E3085" s="77" t="n">
        <v>65</v>
      </c>
      <c r="F3085" s="77" t="inlineStr">
        <is>
          <t>Differs from upstream baseline</t>
        </is>
      </c>
      <c r="G3085" s="7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77" t="inlineStr">
        <is>
          <t>2026-10-01</t>
        </is>
      </c>
      <c r="B3087" s="77" t="inlineStr">
        <is>
          <t>Abilities</t>
        </is>
      </c>
      <c r="C3087" s="77" t="inlineStr">
        <is>
          <t>Qwilfish abilities</t>
        </is>
      </c>
      <c r="D3087" s="77" t="inlineStr">
        <is>
          <t>Poison Point / Swift Swim / Intimidate</t>
        </is>
      </c>
      <c r="E3087" s="77" t="inlineStr">
        <is>
          <t>Swift Swim / Swift Swim / Intimidate</t>
        </is>
      </c>
      <c r="F3087" s="77" t="inlineStr">
        <is>
          <t>Differs from upstream baseline</t>
        </is>
      </c>
      <c r="G3087" s="7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77" t="inlineStr">
        <is>
          <t>2026-10-01</t>
        </is>
      </c>
      <c r="B3089" s="77" t="inlineStr">
        <is>
          <t>Pokemon Stats</t>
        </is>
      </c>
      <c r="C3089" s="77" t="inlineStr">
        <is>
          <t>Raichu baseSpDefense</t>
        </is>
      </c>
      <c r="D3089" s="77" t="n">
        <v>80</v>
      </c>
      <c r="E3089" s="77" t="n">
        <v>85</v>
      </c>
      <c r="F3089" s="77" t="inlineStr">
        <is>
          <t>Differs from upstream baseline</t>
        </is>
      </c>
      <c r="G3089" s="7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77" t="inlineStr">
        <is>
          <t>2026-10-01</t>
        </is>
      </c>
      <c r="B3091" s="77" t="inlineStr">
        <is>
          <t>Pokemon Stats</t>
        </is>
      </c>
      <c r="C3091" s="77" t="inlineStr">
        <is>
          <t>Raichu baseHP</t>
        </is>
      </c>
      <c r="D3091" s="77" t="n">
        <v>60</v>
      </c>
      <c r="E3091" s="77" t="n">
        <v>74</v>
      </c>
      <c r="F3091" s="77" t="inlineStr">
        <is>
          <t>Differs from upstream baseline</t>
        </is>
      </c>
      <c r="G3091" s="7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77" t="inlineStr">
        <is>
          <t>2026-10-01</t>
        </is>
      </c>
      <c r="B3093" s="77" t="inlineStr">
        <is>
          <t>Pokemon Stats</t>
        </is>
      </c>
      <c r="C3093" s="77" t="inlineStr">
        <is>
          <t>Raichu baseDefense</t>
        </is>
      </c>
      <c r="D3093" s="77" t="n">
        <v>50</v>
      </c>
      <c r="E3093" s="77" t="n">
        <v>68</v>
      </c>
      <c r="F3093" s="77" t="inlineStr">
        <is>
          <t>Differs from upstream baseline</t>
        </is>
      </c>
      <c r="G3093" s="7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77" t="inlineStr">
        <is>
          <t>2026-10-01</t>
        </is>
      </c>
      <c r="B3095" s="77" t="inlineStr">
        <is>
          <t>Abilities</t>
        </is>
      </c>
      <c r="C3095" s="77" t="inlineStr">
        <is>
          <t>Ralts abilities</t>
        </is>
      </c>
      <c r="D3095" s="77" t="inlineStr">
        <is>
          <t>Synchronize / Trace / Telepathy</t>
        </is>
      </c>
      <c r="E3095" s="77" t="inlineStr">
        <is>
          <t>Trace / Trace / Telepathy</t>
        </is>
      </c>
      <c r="F3095" s="77" t="inlineStr">
        <is>
          <t>Differs from upstream baseline</t>
        </is>
      </c>
      <c r="G3095" s="7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77" t="inlineStr">
        <is>
          <t>2026-10-01</t>
        </is>
      </c>
      <c r="B3097" s="77" t="inlineStr">
        <is>
          <t>Pokemon Stats</t>
        </is>
      </c>
      <c r="C3097" s="77" t="inlineStr">
        <is>
          <t>Rampardos baseDefense</t>
        </is>
      </c>
      <c r="D3097" s="77" t="n">
        <v>60</v>
      </c>
      <c r="E3097" s="77" t="n">
        <v>80</v>
      </c>
      <c r="F3097" s="77" t="inlineStr">
        <is>
          <t>Differs from upstream baseline</t>
        </is>
      </c>
      <c r="G3097" s="7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77" t="inlineStr">
        <is>
          <t>2026-10-01</t>
        </is>
      </c>
      <c r="B3099" s="77" t="inlineStr">
        <is>
          <t>Pokemon Stats</t>
        </is>
      </c>
      <c r="C3099" s="77" t="inlineStr">
        <is>
          <t>Rampardos baseSpDefense</t>
        </is>
      </c>
      <c r="D3099" s="77" t="n">
        <v>50</v>
      </c>
      <c r="E3099" s="77" t="n">
        <v>70</v>
      </c>
      <c r="F3099" s="77" t="inlineStr">
        <is>
          <t>Differs from upstream baseline</t>
        </is>
      </c>
      <c r="G3099" s="7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77" t="inlineStr">
        <is>
          <t>2026-10-01</t>
        </is>
      </c>
      <c r="B3101" s="77" t="inlineStr">
        <is>
          <t>Pokemon Stats</t>
        </is>
      </c>
      <c r="C3101" s="77" t="inlineStr">
        <is>
          <t>Rapidash baseHP</t>
        </is>
      </c>
      <c r="D3101" s="77" t="n">
        <v>65</v>
      </c>
      <c r="E3101" s="77" t="n">
        <v>70</v>
      </c>
      <c r="F3101" s="77" t="inlineStr">
        <is>
          <t>Differs from upstream baseline</t>
        </is>
      </c>
      <c r="G3101" s="7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77" t="inlineStr">
        <is>
          <t>2026-10-01</t>
        </is>
      </c>
      <c r="B3103" s="77" t="inlineStr">
        <is>
          <t>Pokemon Stats</t>
        </is>
      </c>
      <c r="C3103" s="77" t="inlineStr">
        <is>
          <t>Rapidash baseDefense</t>
        </is>
      </c>
      <c r="D3103" s="77" t="n">
        <v>70</v>
      </c>
      <c r="E3103" s="77" t="n">
        <v>75</v>
      </c>
      <c r="F3103" s="77" t="inlineStr">
        <is>
          <t>Differs from upstream baseline</t>
        </is>
      </c>
      <c r="G3103" s="7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77" t="inlineStr">
        <is>
          <t>2026-10-01</t>
        </is>
      </c>
      <c r="B3105" s="77" t="inlineStr">
        <is>
          <t>Pokemon Stats</t>
        </is>
      </c>
      <c r="C3105" s="77" t="inlineStr">
        <is>
          <t>Rapidash baseSpDefense</t>
        </is>
      </c>
      <c r="D3105" s="77" t="n">
        <v>80</v>
      </c>
      <c r="E3105" s="77" t="n">
        <v>85</v>
      </c>
      <c r="F3105" s="77" t="inlineStr">
        <is>
          <t>Differs from upstream baseline</t>
        </is>
      </c>
      <c r="G3105" s="7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77" t="inlineStr">
        <is>
          <t>2026-10-01</t>
        </is>
      </c>
      <c r="B3107" s="77" t="inlineStr">
        <is>
          <t>Abilities</t>
        </is>
      </c>
      <c r="C3107" s="77" t="inlineStr">
        <is>
          <t>Rapidash abilities</t>
        </is>
      </c>
      <c r="D3107" s="77" t="inlineStr">
        <is>
          <t>Run Away / Flash Fire / Flame Body</t>
        </is>
      </c>
      <c r="E3107" s="77" t="inlineStr">
        <is>
          <t>Reckless / Reckless / Flame Body</t>
        </is>
      </c>
      <c r="F3107" s="77" t="inlineStr">
        <is>
          <t>Differs from upstream baseline</t>
        </is>
      </c>
      <c r="G3107" s="7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77" t="inlineStr">
        <is>
          <t>2026-10-01</t>
        </is>
      </c>
      <c r="B3109" s="77" t="inlineStr">
        <is>
          <t>Abilities</t>
        </is>
      </c>
      <c r="C3109" s="77" t="inlineStr">
        <is>
          <t>Raticate abilities</t>
        </is>
      </c>
      <c r="D3109" s="77" t="inlineStr">
        <is>
          <t>Run Away / Guts / Hustle</t>
        </is>
      </c>
      <c r="E3109" s="77" t="inlineStr">
        <is>
          <t>Guts / Guts / Hustle</t>
        </is>
      </c>
      <c r="F3109" s="77" t="inlineStr">
        <is>
          <t>Differs from upstream baseline</t>
        </is>
      </c>
      <c r="G3109" s="7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77" t="inlineStr">
        <is>
          <t>2026-10-01</t>
        </is>
      </c>
      <c r="B3111" s="77" t="inlineStr">
        <is>
          <t>Pokemon Stats</t>
        </is>
      </c>
      <c r="C3111" s="77" t="inlineStr">
        <is>
          <t>Raticate baseDefense</t>
        </is>
      </c>
      <c r="D3111" s="77" t="n">
        <v>70</v>
      </c>
      <c r="E3111" s="77" t="n">
        <v>81</v>
      </c>
      <c r="F3111" s="77" t="inlineStr">
        <is>
          <t>Differs from upstream baseline</t>
        </is>
      </c>
      <c r="G3111" s="7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77" t="inlineStr">
        <is>
          <t>2026-10-01</t>
        </is>
      </c>
      <c r="B3113" s="77" t="inlineStr">
        <is>
          <t>Pokemon Stats</t>
        </is>
      </c>
      <c r="C3113" s="77" t="inlineStr">
        <is>
          <t>Raticate baseSpeed</t>
        </is>
      </c>
      <c r="D3113" s="77" t="n">
        <v>77</v>
      </c>
      <c r="E3113" s="77" t="n">
        <v>88</v>
      </c>
      <c r="F3113" s="77" t="inlineStr">
        <is>
          <t>Differs from upstream baseline</t>
        </is>
      </c>
      <c r="G3113" s="7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77" t="inlineStr">
        <is>
          <t>2026-10-01</t>
        </is>
      </c>
      <c r="B3115" s="77" t="inlineStr">
        <is>
          <t>Abilities</t>
        </is>
      </c>
      <c r="C3115" s="77" t="inlineStr">
        <is>
          <t>Rattata abilities</t>
        </is>
      </c>
      <c r="D3115" s="77" t="inlineStr">
        <is>
          <t>Gluttony / Hustle / Thick Fat</t>
        </is>
      </c>
      <c r="E3115" s="77" t="inlineStr">
        <is>
          <t>Guts / Guts / Thick Fat</t>
        </is>
      </c>
      <c r="F3115" s="77" t="inlineStr">
        <is>
          <t>Differs from upstream baseline</t>
        </is>
      </c>
      <c r="G3115" s="7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77" t="inlineStr">
        <is>
          <t>2026-10-01</t>
        </is>
      </c>
      <c r="B3117" s="77" t="inlineStr">
        <is>
          <t>Pokemon Stats</t>
        </is>
      </c>
      <c r="C3117" s="77" t="inlineStr">
        <is>
          <t>Regice baseSpAttack</t>
        </is>
      </c>
      <c r="D3117" s="77" t="n">
        <v>100</v>
      </c>
      <c r="E3117" s="77" t="n">
        <v>120</v>
      </c>
      <c r="F3117" s="77" t="inlineStr">
        <is>
          <t>Differs from upstream baseline</t>
        </is>
      </c>
      <c r="G3117" s="7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77" t="inlineStr">
        <is>
          <t>2026-10-01</t>
        </is>
      </c>
      <c r="B3119" s="77" t="inlineStr">
        <is>
          <t>Abilities</t>
        </is>
      </c>
      <c r="C3119" s="77" t="inlineStr">
        <is>
          <t>Regigigas abilities</t>
        </is>
      </c>
      <c r="D3119" s="77" t="inlineStr">
        <is>
          <t>Slow Start</t>
        </is>
      </c>
      <c r="E3119" s="77" t="inlineStr">
        <is>
          <t>Clear Body</t>
        </is>
      </c>
      <c r="F3119" s="77" t="inlineStr">
        <is>
          <t>Differs from upstream baseline</t>
        </is>
      </c>
      <c r="G3119" s="7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77" t="inlineStr">
        <is>
          <t>2026-10-01</t>
        </is>
      </c>
      <c r="B3121" s="77" t="inlineStr">
        <is>
          <t>Abilities</t>
        </is>
      </c>
      <c r="C3121" s="77" t="inlineStr">
        <is>
          <t>Regirock abilities</t>
        </is>
      </c>
      <c r="D3121" s="77" t="inlineStr">
        <is>
          <t>Clear Body / Sturdy</t>
        </is>
      </c>
      <c r="E3121" s="77" t="inlineStr">
        <is>
          <t>Solid Rock / Clear Body / Sturdy</t>
        </is>
      </c>
      <c r="F3121" s="77" t="inlineStr">
        <is>
          <t>Differs from upstream baseline</t>
        </is>
      </c>
      <c r="G3121" s="7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77" t="inlineStr">
        <is>
          <t>2026-10-01</t>
        </is>
      </c>
      <c r="B3123" s="77" t="inlineStr">
        <is>
          <t>Pokemon Stats</t>
        </is>
      </c>
      <c r="C3123" s="77" t="inlineStr">
        <is>
          <t>Registeel baseDefense</t>
        </is>
      </c>
      <c r="D3123" s="77" t="n">
        <v>150</v>
      </c>
      <c r="E3123" s="77" t="n">
        <v>200</v>
      </c>
      <c r="F3123" s="77" t="inlineStr">
        <is>
          <t>Differs from upstream baseline</t>
        </is>
      </c>
      <c r="G3123" s="7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77" t="inlineStr">
        <is>
          <t>2026-10-01</t>
        </is>
      </c>
      <c r="B3125" s="77" t="inlineStr">
        <is>
          <t>Pokemon Stats</t>
        </is>
      </c>
      <c r="C3125" s="77" t="inlineStr">
        <is>
          <t>Registeel baseSpDefense</t>
        </is>
      </c>
      <c r="D3125" s="77" t="n">
        <v>150</v>
      </c>
      <c r="E3125" s="77" t="n">
        <v>200</v>
      </c>
      <c r="F3125" s="77" t="inlineStr">
        <is>
          <t>Differs from upstream baseline</t>
        </is>
      </c>
      <c r="G3125" s="7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77" t="inlineStr">
        <is>
          <t>2026-10-01</t>
        </is>
      </c>
      <c r="B3127" s="77" t="inlineStr">
        <is>
          <t>Abilities</t>
        </is>
      </c>
      <c r="C3127" s="77" t="inlineStr">
        <is>
          <t>Registeel abilities</t>
        </is>
      </c>
      <c r="D3127" s="77" t="inlineStr">
        <is>
          <t>Clear Body / Light Metal</t>
        </is>
      </c>
      <c r="E3127" s="77" t="inlineStr">
        <is>
          <t>Filter / Clear Body / Light Metal</t>
        </is>
      </c>
      <c r="F3127" s="77" t="inlineStr">
        <is>
          <t>Differs from upstream baseline</t>
        </is>
      </c>
      <c r="G3127" s="7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77" t="inlineStr">
        <is>
          <t>2026-10-01</t>
        </is>
      </c>
      <c r="B3129" s="77" t="inlineStr">
        <is>
          <t>Pokemon Stats</t>
        </is>
      </c>
      <c r="C3129" s="77" t="inlineStr">
        <is>
          <t>Reuniclus baseAttack</t>
        </is>
      </c>
      <c r="D3129" s="77" t="n">
        <v>65</v>
      </c>
      <c r="E3129" s="77" t="n">
        <v>30</v>
      </c>
      <c r="F3129" s="77" t="inlineStr">
        <is>
          <t>Differs from upstream baseline</t>
        </is>
      </c>
      <c r="G3129" s="7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77" t="inlineStr">
        <is>
          <t>2026-10-01</t>
        </is>
      </c>
      <c r="B3131" s="77" t="inlineStr">
        <is>
          <t>Pokemon Stats</t>
        </is>
      </c>
      <c r="C3131" s="77" t="inlineStr">
        <is>
          <t>Reuniclus baseSpAttack</t>
        </is>
      </c>
      <c r="D3131" s="77" t="n">
        <v>125</v>
      </c>
      <c r="E3131" s="77" t="n">
        <v>146</v>
      </c>
      <c r="F3131" s="77" t="inlineStr">
        <is>
          <t>Differs from upstream baseline</t>
        </is>
      </c>
      <c r="G3131" s="7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77" t="inlineStr">
        <is>
          <t>2026-10-01</t>
        </is>
      </c>
      <c r="B3133" s="77" t="inlineStr">
        <is>
          <t>Abilities</t>
        </is>
      </c>
      <c r="C3133" s="77" t="inlineStr">
        <is>
          <t>Rhyperior abilities</t>
        </is>
      </c>
      <c r="D3133" s="77" t="inlineStr">
        <is>
          <t>Lightning Rod / Solid Rock / Reckless</t>
        </is>
      </c>
      <c r="E3133" s="77" t="inlineStr">
        <is>
          <t>Solid Rock / Solid Rock / Reckless</t>
        </is>
      </c>
      <c r="F3133" s="77" t="inlineStr">
        <is>
          <t>Differs from upstream baseline</t>
        </is>
      </c>
      <c r="G3133" s="7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77" t="inlineStr">
        <is>
          <t>2026-10-01</t>
        </is>
      </c>
      <c r="B3135" s="77" t="inlineStr">
        <is>
          <t>Evolutions</t>
        </is>
      </c>
      <c r="C3135" s="77" t="inlineStr">
        <is>
          <t>Riolu evolution</t>
        </is>
      </c>
      <c r="D3135" s="77" t="inlineStr">
        <is>
          <t>Friendship Day -&gt; Lucario</t>
        </is>
      </c>
      <c r="E3135" s="77" t="inlineStr">
        <is>
          <t>Lv 36 -&gt; Lucario</t>
        </is>
      </c>
      <c r="F3135" s="77" t="inlineStr">
        <is>
          <t>Differs from upstream baseline</t>
        </is>
      </c>
      <c r="G3135" s="7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77" t="inlineStr">
        <is>
          <t>2026-10-01</t>
        </is>
      </c>
      <c r="B3137" s="77" t="inlineStr">
        <is>
          <t>Evolutions</t>
        </is>
      </c>
      <c r="C3137" s="77" t="inlineStr">
        <is>
          <t>Roselia evolution</t>
        </is>
      </c>
      <c r="D3137" s="77" t="inlineStr">
        <is>
          <t>Item (Shiny Stone) -&gt; Roserade</t>
        </is>
      </c>
      <c r="E3137" s="77" t="inlineStr">
        <is>
          <t>Item (Leaf Stone) -&gt; Roserade</t>
        </is>
      </c>
      <c r="F3137" s="77" t="inlineStr">
        <is>
          <t>Differs from upstream baseline</t>
        </is>
      </c>
      <c r="G3137" s="7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77" t="inlineStr">
        <is>
          <t>2026-10-01</t>
        </is>
      </c>
      <c r="B3139" s="77" t="inlineStr">
        <is>
          <t>Abilities</t>
        </is>
      </c>
      <c r="C3139" s="77" t="inlineStr">
        <is>
          <t>Roserade abilities</t>
        </is>
      </c>
      <c r="D3139" s="77" t="inlineStr">
        <is>
          <t>Natural Cure / Poison Point / Technician</t>
        </is>
      </c>
      <c r="E3139" s="77" t="inlineStr">
        <is>
          <t>Natural Cure / Natural Cure / Technician</t>
        </is>
      </c>
      <c r="F3139" s="77" t="inlineStr">
        <is>
          <t>Differs from upstream baseline</t>
        </is>
      </c>
      <c r="G3139" s="7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77" t="inlineStr">
        <is>
          <t>2026-10-01</t>
        </is>
      </c>
      <c r="B3141" s="77" t="inlineStr">
        <is>
          <t>Pokemon Stats</t>
        </is>
      </c>
      <c r="C3141" s="77" t="inlineStr">
        <is>
          <t>Rotom baseDefense</t>
        </is>
      </c>
      <c r="D3141" s="77" t="n">
        <v>77</v>
      </c>
      <c r="E3141" s="77" t="n">
        <v>107</v>
      </c>
      <c r="F3141" s="77" t="inlineStr">
        <is>
          <t>Differs from upstream baseline</t>
        </is>
      </c>
      <c r="G3141" s="7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77" t="inlineStr">
        <is>
          <t>2026-10-01</t>
        </is>
      </c>
      <c r="B3143" s="77" t="inlineStr">
        <is>
          <t>Pokemon Stats</t>
        </is>
      </c>
      <c r="C3143" s="77" t="inlineStr">
        <is>
          <t>Rotom baseSpDefense</t>
        </is>
      </c>
      <c r="D3143" s="77" t="n">
        <v>77</v>
      </c>
      <c r="E3143" s="77" t="n">
        <v>107</v>
      </c>
      <c r="F3143" s="77" t="inlineStr">
        <is>
          <t>Differs from upstream baseline</t>
        </is>
      </c>
      <c r="G3143" s="7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77" t="inlineStr">
        <is>
          <t>2026-10-01</t>
        </is>
      </c>
      <c r="B3145" s="77" t="inlineStr">
        <is>
          <t>Pokemon Stats</t>
        </is>
      </c>
      <c r="C3145" s="77" t="inlineStr">
        <is>
          <t>Rufflet baseAttack</t>
        </is>
      </c>
      <c r="D3145" s="77" t="n">
        <v>83</v>
      </c>
      <c r="E3145" s="77" t="n">
        <v>87</v>
      </c>
      <c r="F3145" s="77" t="inlineStr">
        <is>
          <t>Differs from upstream baseline</t>
        </is>
      </c>
      <c r="G3145" s="7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77" t="inlineStr">
        <is>
          <t>2026-10-01</t>
        </is>
      </c>
      <c r="B3147" s="77" t="inlineStr">
        <is>
          <t>Pokemon Stats</t>
        </is>
      </c>
      <c r="C3147" s="77" t="inlineStr">
        <is>
          <t>Rufflet baseSpeed</t>
        </is>
      </c>
      <c r="D3147" s="77" t="n">
        <v>60</v>
      </c>
      <c r="E3147" s="77" t="n">
        <v>63</v>
      </c>
      <c r="F3147" s="77" t="inlineStr">
        <is>
          <t>Differs from upstream baseline</t>
        </is>
      </c>
      <c r="G3147" s="7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77" t="inlineStr">
        <is>
          <t>2026-10-01</t>
        </is>
      </c>
      <c r="B3149" s="77" t="inlineStr">
        <is>
          <t>Pokemon Stats</t>
        </is>
      </c>
      <c r="C3149" s="77" t="inlineStr">
        <is>
          <t>Runerigus baseAttack</t>
        </is>
      </c>
      <c r="D3149" s="77" t="n">
        <v>95</v>
      </c>
      <c r="E3149" s="77" t="n">
        <v>115</v>
      </c>
      <c r="F3149" s="77" t="inlineStr">
        <is>
          <t>Differs from upstream baseline</t>
        </is>
      </c>
      <c r="G3149" s="7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77" t="inlineStr">
        <is>
          <t>2026-10-01</t>
        </is>
      </c>
      <c r="B3151" s="77" t="inlineStr">
        <is>
          <t>Pokemon Stats</t>
        </is>
      </c>
      <c r="C3151" s="77" t="inlineStr">
        <is>
          <t>Sableye baseHP</t>
        </is>
      </c>
      <c r="D3151" s="77" t="n">
        <v>50</v>
      </c>
      <c r="E3151" s="77" t="n">
        <v>60</v>
      </c>
      <c r="F3151" s="77" t="inlineStr">
        <is>
          <t>Differs from upstream baseline</t>
        </is>
      </c>
      <c r="G3151" s="7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77" t="inlineStr">
        <is>
          <t>2026-10-01</t>
        </is>
      </c>
      <c r="B3153" s="77" t="inlineStr">
        <is>
          <t>Pokemon Stats</t>
        </is>
      </c>
      <c r="C3153" s="77" t="inlineStr">
        <is>
          <t>Sableye baseDefense</t>
        </is>
      </c>
      <c r="D3153" s="77" t="n">
        <v>75</v>
      </c>
      <c r="E3153" s="77" t="n">
        <v>105</v>
      </c>
      <c r="F3153" s="77" t="inlineStr">
        <is>
          <t>Differs from upstream baseline</t>
        </is>
      </c>
      <c r="G3153" s="7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77" t="inlineStr">
        <is>
          <t>2026-10-01</t>
        </is>
      </c>
      <c r="B3155" s="77" t="inlineStr">
        <is>
          <t>Abilities</t>
        </is>
      </c>
      <c r="C3155" s="77" t="inlineStr">
        <is>
          <t>Sableye abilities</t>
        </is>
      </c>
      <c r="D3155" s="77" t="inlineStr">
        <is>
          <t>Keen Eye / Stall / Prankster</t>
        </is>
      </c>
      <c r="E3155" s="77" t="inlineStr">
        <is>
          <t>Clear Body / Clear Body / Prankster</t>
        </is>
      </c>
      <c r="F3155" s="77" t="inlineStr">
        <is>
          <t>Differs from upstream baseline</t>
        </is>
      </c>
      <c r="G3155" s="7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77" t="inlineStr">
        <is>
          <t>2026-10-01</t>
        </is>
      </c>
      <c r="B3157" s="77" t="inlineStr">
        <is>
          <t>Pokemon Stats</t>
        </is>
      </c>
      <c r="C3157" s="77" t="inlineStr">
        <is>
          <t>Sableye baseDefense</t>
        </is>
      </c>
      <c r="D3157" s="77" t="n">
        <v>125</v>
      </c>
      <c r="E3157" s="77" t="n">
        <v>155</v>
      </c>
      <c r="F3157" s="77" t="inlineStr">
        <is>
          <t>Differs from upstream baseline</t>
        </is>
      </c>
      <c r="G3157" s="7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77" t="inlineStr">
        <is>
          <t>2026-10-01</t>
        </is>
      </c>
      <c r="B3159" s="77" t="inlineStr">
        <is>
          <t>Pokemon Stats</t>
        </is>
      </c>
      <c r="C3159" s="77" t="inlineStr">
        <is>
          <t>Salamence baseSpDefense</t>
        </is>
      </c>
      <c r="D3159" s="77" t="n">
        <v>80</v>
      </c>
      <c r="E3159" s="77" t="n">
        <v>85</v>
      </c>
      <c r="F3159" s="77" t="inlineStr">
        <is>
          <t>Differs from upstream baseline</t>
        </is>
      </c>
      <c r="G3159" s="7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77" t="inlineStr">
        <is>
          <t>2026-10-01</t>
        </is>
      </c>
      <c r="B3161" s="77" t="inlineStr">
        <is>
          <t>Pokemon Stats</t>
        </is>
      </c>
      <c r="C3161" s="77" t="inlineStr">
        <is>
          <t>Salamence baseSpDefense</t>
        </is>
      </c>
      <c r="D3161" s="77" t="n">
        <v>90</v>
      </c>
      <c r="E3161" s="77" t="n">
        <v>95</v>
      </c>
      <c r="F3161" s="77" t="inlineStr">
        <is>
          <t>Differs from upstream baseline</t>
        </is>
      </c>
      <c r="G3161" s="7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77" t="inlineStr">
        <is>
          <t>2026-10-01</t>
        </is>
      </c>
      <c r="B3163" s="77" t="inlineStr">
        <is>
          <t>Abilities</t>
        </is>
      </c>
      <c r="C3163" s="77" t="inlineStr">
        <is>
          <t>Samurott abilities</t>
        </is>
      </c>
      <c r="D3163" s="77" t="inlineStr">
        <is>
          <t>Torrent / Shell Armor</t>
        </is>
      </c>
      <c r="E3163" s="77" t="inlineStr">
        <is>
          <t>Torrent / Shell Armor / Sharpness</t>
        </is>
      </c>
      <c r="F3163" s="77" t="inlineStr">
        <is>
          <t>Differs from upstream baseline</t>
        </is>
      </c>
      <c r="G3163" s="7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77" t="inlineStr">
        <is>
          <t>2026-10-01</t>
        </is>
      </c>
      <c r="B3165" s="77" t="inlineStr">
        <is>
          <t>Pokemon Stats</t>
        </is>
      </c>
      <c r="C3165" s="77" t="inlineStr">
        <is>
          <t>Sandile baseAttack</t>
        </is>
      </c>
      <c r="D3165" s="77" t="n">
        <v>72</v>
      </c>
      <c r="E3165" s="77" t="n">
        <v>75</v>
      </c>
      <c r="F3165" s="77" t="inlineStr">
        <is>
          <t>Differs from upstream baseline</t>
        </is>
      </c>
      <c r="G3165" s="7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77" t="inlineStr">
        <is>
          <t>2026-10-01</t>
        </is>
      </c>
      <c r="B3167" s="77" t="inlineStr">
        <is>
          <t>Pokemon Stats</t>
        </is>
      </c>
      <c r="C3167" s="77" t="inlineStr">
        <is>
          <t>Sandile baseSpeed</t>
        </is>
      </c>
      <c r="D3167" s="77" t="n">
        <v>65</v>
      </c>
      <c r="E3167" s="77" t="n">
        <v>67</v>
      </c>
      <c r="F3167" s="77" t="inlineStr">
        <is>
          <t>Differs from upstream baseline</t>
        </is>
      </c>
      <c r="G3167" s="7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77" t="inlineStr">
        <is>
          <t>2026-10-01</t>
        </is>
      </c>
      <c r="B3169" s="77" t="inlineStr">
        <is>
          <t>Pokemon Stats</t>
        </is>
      </c>
      <c r="C3169" s="77" t="inlineStr">
        <is>
          <t>Sandshrew baseSpAttack</t>
        </is>
      </c>
      <c r="D3169" s="77" t="n">
        <v>20</v>
      </c>
      <c r="E3169" s="77" t="n">
        <v>10</v>
      </c>
      <c r="F3169" s="77" t="inlineStr">
        <is>
          <t>Differs from upstream baseline</t>
        </is>
      </c>
      <c r="G3169" s="7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77" t="inlineStr">
        <is>
          <t>2026-10-01</t>
        </is>
      </c>
      <c r="B3171" s="77" t="inlineStr">
        <is>
          <t>Abilities</t>
        </is>
      </c>
      <c r="C3171" s="77" t="inlineStr">
        <is>
          <t>Sandshrew abilities</t>
        </is>
      </c>
      <c r="D3171" s="77" t="inlineStr">
        <is>
          <t>Sand Veil / Sand Rush</t>
        </is>
      </c>
      <c r="E3171" s="77" t="inlineStr">
        <is>
          <t>Rough Skin / Rough Skin / Sand Rush</t>
        </is>
      </c>
      <c r="F3171" s="77" t="inlineStr">
        <is>
          <t>Differs from upstream baseline</t>
        </is>
      </c>
      <c r="G3171" s="7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77" t="inlineStr">
        <is>
          <t>2026-10-01</t>
        </is>
      </c>
      <c r="B3173" s="77" t="inlineStr">
        <is>
          <t>Pokemon Stats</t>
        </is>
      </c>
      <c r="C3173" s="77" t="inlineStr">
        <is>
          <t>Sandshrew baseSpDefense</t>
        </is>
      </c>
      <c r="D3173" s="77" t="n">
        <v>35</v>
      </c>
      <c r="E3173" s="77" t="n">
        <v>37</v>
      </c>
      <c r="F3173" s="77" t="inlineStr">
        <is>
          <t>Differs from upstream baseline</t>
        </is>
      </c>
      <c r="G3173" s="7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77" t="inlineStr">
        <is>
          <t>2026-10-01</t>
        </is>
      </c>
      <c r="B3175" s="77" t="inlineStr">
        <is>
          <t>Pokemon Stats</t>
        </is>
      </c>
      <c r="C3175" s="77" t="inlineStr">
        <is>
          <t>Sandslash baseDefense</t>
        </is>
      </c>
      <c r="D3175" s="77" t="n">
        <v>110</v>
      </c>
      <c r="E3175" s="77" t="n">
        <v>120</v>
      </c>
      <c r="F3175" s="77" t="inlineStr">
        <is>
          <t>Differs from upstream baseline</t>
        </is>
      </c>
      <c r="G3175" s="7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77" t="inlineStr">
        <is>
          <t>2026-10-01</t>
        </is>
      </c>
      <c r="B3177" s="77" t="inlineStr">
        <is>
          <t>Pokemon Stats</t>
        </is>
      </c>
      <c r="C3177" s="77" t="inlineStr">
        <is>
          <t>Sandslash baseSpDefense</t>
        </is>
      </c>
      <c r="D3177" s="77" t="n">
        <v>55</v>
      </c>
      <c r="E3177" s="77" t="n">
        <v>65</v>
      </c>
      <c r="F3177" s="77" t="inlineStr">
        <is>
          <t>Differs from upstream baseline</t>
        </is>
      </c>
      <c r="G3177" s="7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77" t="inlineStr">
        <is>
          <t>2026-10-01</t>
        </is>
      </c>
      <c r="B3179" s="77" t="inlineStr">
        <is>
          <t>Pokemon Stats</t>
        </is>
      </c>
      <c r="C3179" s="77" t="inlineStr">
        <is>
          <t>Sandslash baseSpAttack</t>
        </is>
      </c>
      <c r="D3179" s="77" t="n">
        <v>25</v>
      </c>
      <c r="E3179" s="77" t="n">
        <v>32</v>
      </c>
      <c r="F3179" s="77" t="inlineStr">
        <is>
          <t>Differs from upstream baseline</t>
        </is>
      </c>
      <c r="G3179" s="7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77" t="inlineStr">
        <is>
          <t>2026-10-01</t>
        </is>
      </c>
      <c r="B3181" s="77" t="inlineStr">
        <is>
          <t>Pokemon Stats</t>
        </is>
      </c>
      <c r="C3181" s="77" t="inlineStr">
        <is>
          <t>Sandslash baseSpeed</t>
        </is>
      </c>
      <c r="D3181" s="77" t="n">
        <v>65</v>
      </c>
      <c r="E3181" s="77" t="n">
        <v>68</v>
      </c>
      <c r="F3181" s="77" t="inlineStr">
        <is>
          <t>Differs from upstream baseline</t>
        </is>
      </c>
      <c r="G3181" s="7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77" t="inlineStr">
        <is>
          <t>2026-10-01</t>
        </is>
      </c>
      <c r="B3183" s="77" t="inlineStr">
        <is>
          <t>Pokemon Stats</t>
        </is>
      </c>
      <c r="C3183" s="77" t="inlineStr">
        <is>
          <t>Sawk baseDefense</t>
        </is>
      </c>
      <c r="D3183" s="77" t="n">
        <v>75</v>
      </c>
      <c r="E3183" s="77" t="n">
        <v>84</v>
      </c>
      <c r="F3183" s="77" t="inlineStr">
        <is>
          <t>Differs from upstream baseline</t>
        </is>
      </c>
      <c r="G3183" s="7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77" t="inlineStr">
        <is>
          <t>2026-10-01</t>
        </is>
      </c>
      <c r="B3185" s="77" t="inlineStr">
        <is>
          <t>Pokemon Stats</t>
        </is>
      </c>
      <c r="C3185" s="77" t="inlineStr">
        <is>
          <t>Sawk baseSpeed</t>
        </is>
      </c>
      <c r="D3185" s="77" t="n">
        <v>85</v>
      </c>
      <c r="E3185" s="77" t="n">
        <v>105</v>
      </c>
      <c r="F3185" s="77" t="inlineStr">
        <is>
          <t>Differs from upstream baseline</t>
        </is>
      </c>
      <c r="G3185" s="7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77" t="inlineStr">
        <is>
          <t>2026-10-01</t>
        </is>
      </c>
      <c r="B3187" s="77" t="inlineStr">
        <is>
          <t>Pokemon Stats</t>
        </is>
      </c>
      <c r="C3187" s="77" t="inlineStr">
        <is>
          <t>Sawsbuck baseSpAttack</t>
        </is>
      </c>
      <c r="D3187" s="77" t="n">
        <v>60</v>
      </c>
      <c r="E3187" s="77" t="n">
        <v>30</v>
      </c>
      <c r="F3187" s="77" t="inlineStr">
        <is>
          <t>Differs from upstream baseline</t>
        </is>
      </c>
      <c r="G3187" s="7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77" t="inlineStr">
        <is>
          <t>2026-10-01</t>
        </is>
      </c>
      <c r="B3189" s="77" t="inlineStr">
        <is>
          <t>Pokemon Stats</t>
        </is>
      </c>
      <c r="C3189" s="77" t="inlineStr">
        <is>
          <t>Sawsbuck baseAttack</t>
        </is>
      </c>
      <c r="D3189" s="77" t="n">
        <v>100</v>
      </c>
      <c r="E3189" s="77" t="n">
        <v>126</v>
      </c>
      <c r="F3189" s="77" t="inlineStr">
        <is>
          <t>Differs from upstream baseline</t>
        </is>
      </c>
      <c r="G3189" s="7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77" t="inlineStr">
        <is>
          <t>2026-10-01</t>
        </is>
      </c>
      <c r="B3191" s="77" t="inlineStr">
        <is>
          <t>Pokemon Stats</t>
        </is>
      </c>
      <c r="C3191" s="77" t="inlineStr">
        <is>
          <t>Sceptile baseAttack</t>
        </is>
      </c>
      <c r="D3191" s="77" t="n">
        <v>85</v>
      </c>
      <c r="E3191" s="77" t="n">
        <v>100</v>
      </c>
      <c r="F3191" s="77" t="inlineStr">
        <is>
          <t>Differs from upstream baseline</t>
        </is>
      </c>
      <c r="G3191" s="7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77" t="inlineStr">
        <is>
          <t>2026-10-01</t>
        </is>
      </c>
      <c r="B3193" s="77" t="inlineStr">
        <is>
          <t>Pokemon Stats</t>
        </is>
      </c>
      <c r="C3193" s="77" t="inlineStr">
        <is>
          <t>Sceptile baseSpDefense</t>
        </is>
      </c>
      <c r="D3193" s="77" t="n">
        <v>85</v>
      </c>
      <c r="E3193" s="77" t="n">
        <v>80</v>
      </c>
      <c r="F3193" s="77" t="inlineStr">
        <is>
          <t>Differs from upstream baseline</t>
        </is>
      </c>
      <c r="G3193" s="7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77" t="inlineStr">
        <is>
          <t>2026-10-01</t>
        </is>
      </c>
      <c r="B3195" s="77" t="inlineStr">
        <is>
          <t>Pokemon Stats</t>
        </is>
      </c>
      <c r="C3195" s="77" t="inlineStr">
        <is>
          <t>Sceptile baseSpAttack</t>
        </is>
      </c>
      <c r="D3195" s="77" t="n">
        <v>145</v>
      </c>
      <c r="E3195" s="77" t="n">
        <v>140</v>
      </c>
      <c r="F3195" s="77" t="inlineStr">
        <is>
          <t>Differs from upstream baseline</t>
        </is>
      </c>
      <c r="G3195" s="7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77" t="inlineStr">
        <is>
          <t>2026-10-01</t>
        </is>
      </c>
      <c r="B3197" s="77" t="inlineStr">
        <is>
          <t>Pokemon Stats</t>
        </is>
      </c>
      <c r="C3197" s="77" t="inlineStr">
        <is>
          <t>Scolipede baseHP</t>
        </is>
      </c>
      <c r="D3197" s="77" t="n">
        <v>60</v>
      </c>
      <c r="E3197" s="77" t="n">
        <v>75</v>
      </c>
      <c r="F3197" s="77" t="inlineStr">
        <is>
          <t>Differs from upstream baseline</t>
        </is>
      </c>
      <c r="G3197" s="7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77" t="inlineStr">
        <is>
          <t>2026-10-01</t>
        </is>
      </c>
      <c r="B3199" s="77" t="inlineStr">
        <is>
          <t>Pokemon Stats</t>
        </is>
      </c>
      <c r="C3199" s="77" t="inlineStr">
        <is>
          <t>Scolipede baseSpAttack</t>
        </is>
      </c>
      <c r="D3199" s="77" t="n">
        <v>55</v>
      </c>
      <c r="E3199" s="77" t="n">
        <v>30</v>
      </c>
      <c r="F3199" s="77" t="inlineStr">
        <is>
          <t>Differs from upstream baseline</t>
        </is>
      </c>
      <c r="G3199" s="7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77" t="inlineStr">
        <is>
          <t>2026-10-01</t>
        </is>
      </c>
      <c r="B3201" s="77" t="inlineStr">
        <is>
          <t>Pokemon Stats</t>
        </is>
      </c>
      <c r="C3201" s="77" t="inlineStr">
        <is>
          <t>Scolipede baseSpeed</t>
        </is>
      </c>
      <c r="D3201" s="77" t="n">
        <v>112</v>
      </c>
      <c r="E3201" s="77" t="n">
        <v>126</v>
      </c>
      <c r="F3201" s="77" t="inlineStr">
        <is>
          <t>Differs from upstream baseline</t>
        </is>
      </c>
      <c r="G3201" s="7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77" t="inlineStr">
        <is>
          <t>2026-10-01</t>
        </is>
      </c>
      <c r="B3203" s="77" t="inlineStr">
        <is>
          <t>Pokemon Stats</t>
        </is>
      </c>
      <c r="C3203" s="77" t="inlineStr">
        <is>
          <t>Scrafty baseSpAttack</t>
        </is>
      </c>
      <c r="D3203" s="77" t="n">
        <v>45</v>
      </c>
      <c r="E3203" s="77" t="n">
        <v>30</v>
      </c>
      <c r="F3203" s="77" t="inlineStr">
        <is>
          <t>Differs from upstream baseline</t>
        </is>
      </c>
      <c r="G3203" s="7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77" t="inlineStr">
        <is>
          <t>2026-10-01</t>
        </is>
      </c>
      <c r="B3205" s="77" t="inlineStr">
        <is>
          <t>Pokemon Stats</t>
        </is>
      </c>
      <c r="C3205" s="77" t="inlineStr">
        <is>
          <t>Scraggy baseAttack</t>
        </is>
      </c>
      <c r="D3205" s="77" t="n">
        <v>75</v>
      </c>
      <c r="E3205" s="77" t="n">
        <v>78</v>
      </c>
      <c r="F3205" s="77" t="inlineStr">
        <is>
          <t>Differs from upstream baseline</t>
        </is>
      </c>
      <c r="G3205" s="7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77" t="inlineStr">
        <is>
          <t>2026-10-01</t>
        </is>
      </c>
      <c r="B3207" s="77" t="inlineStr">
        <is>
          <t>Pokemon Stats</t>
        </is>
      </c>
      <c r="C3207" s="77" t="inlineStr">
        <is>
          <t>Scraggy baseSpeed</t>
        </is>
      </c>
      <c r="D3207" s="77" t="n">
        <v>48</v>
      </c>
      <c r="E3207" s="77" t="n">
        <v>50</v>
      </c>
      <c r="F3207" s="77" t="inlineStr">
        <is>
          <t>Differs from upstream baseline</t>
        </is>
      </c>
      <c r="G3207" s="7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77" t="inlineStr">
        <is>
          <t>2026-10-01</t>
        </is>
      </c>
      <c r="B3209" s="77" t="inlineStr">
        <is>
          <t>Abilities</t>
        </is>
      </c>
      <c r="C3209" s="77" t="inlineStr">
        <is>
          <t>Seadra abilities</t>
        </is>
      </c>
      <c r="D3209" s="77" t="inlineStr">
        <is>
          <t>Poison Point / Sniper / Damp</t>
        </is>
      </c>
      <c r="E3209" s="77" t="inlineStr">
        <is>
          <t>Sniper / Sniper / Damp</t>
        </is>
      </c>
      <c r="F3209" s="77" t="inlineStr">
        <is>
          <t>Differs from upstream baseline</t>
        </is>
      </c>
      <c r="G3209" s="7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77" t="inlineStr">
        <is>
          <t>2026-10-01</t>
        </is>
      </c>
      <c r="B3211" s="77" t="inlineStr">
        <is>
          <t>Pokemon Stats</t>
        </is>
      </c>
      <c r="C3211" s="77" t="inlineStr">
        <is>
          <t>Sealeo baseDefense</t>
        </is>
      </c>
      <c r="D3211" s="77" t="n">
        <v>70</v>
      </c>
      <c r="E3211" s="77" t="n">
        <v>90</v>
      </c>
      <c r="F3211" s="77" t="inlineStr">
        <is>
          <t>Differs from upstream baseline</t>
        </is>
      </c>
      <c r="G3211" s="7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77" t="inlineStr">
        <is>
          <t>2026-10-01</t>
        </is>
      </c>
      <c r="B3213" s="77" t="inlineStr">
        <is>
          <t>Abilities</t>
        </is>
      </c>
      <c r="C3213" s="77" t="inlineStr">
        <is>
          <t>Sealeo abilities</t>
        </is>
      </c>
      <c r="D3213" s="77" t="inlineStr">
        <is>
          <t>Thick Fat / Ice Body / Oblivious</t>
        </is>
      </c>
      <c r="E3213" s="77" t="inlineStr">
        <is>
          <t>Ice Body / Ice Body / Oblivious</t>
        </is>
      </c>
      <c r="F3213" s="77" t="inlineStr">
        <is>
          <t>Differs from upstream baseline</t>
        </is>
      </c>
      <c r="G3213" s="7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77" t="inlineStr">
        <is>
          <t>2026-10-01</t>
        </is>
      </c>
      <c r="B3215" s="77" t="inlineStr">
        <is>
          <t>Abilities</t>
        </is>
      </c>
      <c r="C3215" s="77" t="inlineStr">
        <is>
          <t>Seel abilities</t>
        </is>
      </c>
      <c r="D3215" s="77" t="inlineStr">
        <is>
          <t>Thick Fat / Hydration / Ice Body</t>
        </is>
      </c>
      <c r="E3215" s="77" t="inlineStr">
        <is>
          <t>Thick Fat / Thick Fat / Ice Body</t>
        </is>
      </c>
      <c r="F3215" s="77" t="inlineStr">
        <is>
          <t>Differs from upstream baseline</t>
        </is>
      </c>
      <c r="G3215" s="7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77" t="inlineStr">
        <is>
          <t>2026-10-01</t>
        </is>
      </c>
      <c r="B3217" s="77" t="inlineStr">
        <is>
          <t>Pokemon Stats</t>
        </is>
      </c>
      <c r="C3217" s="77" t="inlineStr">
        <is>
          <t>Seismitoad baseSpAttack</t>
        </is>
      </c>
      <c r="D3217" s="77" t="n">
        <v>85</v>
      </c>
      <c r="E3217" s="77" t="n">
        <v>96</v>
      </c>
      <c r="F3217" s="77" t="inlineStr">
        <is>
          <t>Differs from upstream baseline</t>
        </is>
      </c>
      <c r="G3217" s="7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77" t="inlineStr">
        <is>
          <t>2026-10-01</t>
        </is>
      </c>
      <c r="B3219" s="77" t="inlineStr">
        <is>
          <t>Pokemon Stats</t>
        </is>
      </c>
      <c r="C3219" s="77" t="inlineStr">
        <is>
          <t>Seismitoad baseSpeed</t>
        </is>
      </c>
      <c r="D3219" s="77" t="n">
        <v>74</v>
      </c>
      <c r="E3219" s="77" t="n">
        <v>76</v>
      </c>
      <c r="F3219" s="77" t="inlineStr">
        <is>
          <t>Differs from upstream baseline</t>
        </is>
      </c>
      <c r="G3219" s="7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77" t="inlineStr">
        <is>
          <t>2026-10-01</t>
        </is>
      </c>
      <c r="B3221" s="77" t="inlineStr">
        <is>
          <t>Abilities</t>
        </is>
      </c>
      <c r="C3221" s="77" t="inlineStr">
        <is>
          <t>Sentret abilities</t>
        </is>
      </c>
      <c r="D3221" s="77" t="inlineStr">
        <is>
          <t>Run Away / Keen Eye / Frisk</t>
        </is>
      </c>
      <c r="E3221" s="77" t="inlineStr">
        <is>
          <t>Adaptability / Adaptability / Frisk</t>
        </is>
      </c>
      <c r="F3221" s="77" t="inlineStr">
        <is>
          <t>Differs from upstream baseline</t>
        </is>
      </c>
      <c r="G3221" s="7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77" t="inlineStr">
        <is>
          <t>2026-10-01</t>
        </is>
      </c>
      <c r="B3223" s="77" t="inlineStr">
        <is>
          <t>Pokemon Stats</t>
        </is>
      </c>
      <c r="C3223" s="77" t="inlineStr">
        <is>
          <t>Seviper baseSpAttack</t>
        </is>
      </c>
      <c r="D3223" s="77" t="n">
        <v>100</v>
      </c>
      <c r="E3223" s="77" t="n">
        <v>60</v>
      </c>
      <c r="F3223" s="77" t="inlineStr">
        <is>
          <t>Differs from upstream baseline</t>
        </is>
      </c>
      <c r="G3223" s="7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77" t="inlineStr">
        <is>
          <t>2026-10-01</t>
        </is>
      </c>
      <c r="B3225" s="77" t="inlineStr">
        <is>
          <t>Abilities</t>
        </is>
      </c>
      <c r="C3225" s="77" t="inlineStr">
        <is>
          <t>Seviper abilities</t>
        </is>
      </c>
      <c r="D3225" s="77" t="inlineStr">
        <is>
          <t>Shed Skin / Infiltrator</t>
        </is>
      </c>
      <c r="E3225" s="77" t="inlineStr">
        <is>
          <t>Hyper Cutter / Shed Skin / Infiltrator</t>
        </is>
      </c>
      <c r="F3225" s="77" t="inlineStr">
        <is>
          <t>Differs from upstream baseline</t>
        </is>
      </c>
      <c r="G3225" s="7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77" t="inlineStr">
        <is>
          <t>2026-10-01</t>
        </is>
      </c>
      <c r="B3227" s="77" t="inlineStr">
        <is>
          <t>Pokemon Stats</t>
        </is>
      </c>
      <c r="C3227" s="77" t="inlineStr">
        <is>
          <t>Shedinja baseAttack</t>
        </is>
      </c>
      <c r="D3227" s="77" t="n">
        <v>90</v>
      </c>
      <c r="E3227" s="77" t="n">
        <v>100</v>
      </c>
      <c r="F3227" s="77" t="inlineStr">
        <is>
          <t>Differs from upstream baseline</t>
        </is>
      </c>
      <c r="G3227" s="7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77" t="inlineStr">
        <is>
          <t>2026-10-01</t>
        </is>
      </c>
      <c r="B3229" s="77" t="inlineStr">
        <is>
          <t>Pokemon Stats</t>
        </is>
      </c>
      <c r="C3229" s="77" t="inlineStr">
        <is>
          <t>Shedinja baseSpAttack</t>
        </is>
      </c>
      <c r="D3229" s="77" t="n">
        <v>30</v>
      </c>
      <c r="E3229" s="77" t="n">
        <v>100</v>
      </c>
      <c r="F3229" s="77" t="inlineStr">
        <is>
          <t>Differs from upstream baseline</t>
        </is>
      </c>
      <c r="G3229" s="7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77" t="inlineStr">
        <is>
          <t>2026-10-01</t>
        </is>
      </c>
      <c r="B3231" s="77" t="inlineStr">
        <is>
          <t>Pokemon Stats</t>
        </is>
      </c>
      <c r="C3231" s="77" t="inlineStr">
        <is>
          <t>Shedinja baseSpeed</t>
        </is>
      </c>
      <c r="D3231" s="77" t="n">
        <v>40</v>
      </c>
      <c r="E3231" s="77" t="n">
        <v>80</v>
      </c>
      <c r="F3231" s="77" t="inlineStr">
        <is>
          <t>Differs from upstream baseline</t>
        </is>
      </c>
      <c r="G3231" s="7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77" t="inlineStr">
        <is>
          <t>2026-10-01</t>
        </is>
      </c>
      <c r="B3233" s="77" t="inlineStr">
        <is>
          <t>Abilities</t>
        </is>
      </c>
      <c r="C3233" s="77" t="inlineStr">
        <is>
          <t>Shelgon abilities</t>
        </is>
      </c>
      <c r="D3233" s="77" t="inlineStr">
        <is>
          <t>Rock Head / Overcoat</t>
        </is>
      </c>
      <c r="E3233" s="77" t="inlineStr">
        <is>
          <t>Rock Head / Shell Armor / Overcoat</t>
        </is>
      </c>
      <c r="F3233" s="77" t="inlineStr">
        <is>
          <t>Differs from upstream baseline</t>
        </is>
      </c>
      <c r="G3233" s="7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77" t="inlineStr">
        <is>
          <t>2026-10-01</t>
        </is>
      </c>
      <c r="B3235" s="77" t="inlineStr">
        <is>
          <t>Abilities</t>
        </is>
      </c>
      <c r="C3235" s="77" t="inlineStr">
        <is>
          <t>Shellder abilities</t>
        </is>
      </c>
      <c r="D3235" s="77" t="inlineStr">
        <is>
          <t>Shell Armor / Skill Link / Overcoat</t>
        </is>
      </c>
      <c r="E3235" s="77" t="inlineStr">
        <is>
          <t>Filter / Shell Armor / Overcoat</t>
        </is>
      </c>
      <c r="F3235" s="77" t="inlineStr">
        <is>
          <t>Differs from upstream baseline</t>
        </is>
      </c>
      <c r="G3235" s="7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77" t="inlineStr">
        <is>
          <t>2026-10-01</t>
        </is>
      </c>
      <c r="B3237" s="77" t="inlineStr">
        <is>
          <t>Pokemon Stats</t>
        </is>
      </c>
      <c r="C3237" s="77" t="inlineStr">
        <is>
          <t>Shelmet baseHP</t>
        </is>
      </c>
      <c r="D3237" s="77" t="n">
        <v>50</v>
      </c>
      <c r="E3237" s="77" t="n">
        <v>63</v>
      </c>
      <c r="F3237" s="77" t="inlineStr">
        <is>
          <t>Differs from upstream baseline</t>
        </is>
      </c>
      <c r="G3237" s="7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77" t="inlineStr">
        <is>
          <t>2026-10-01</t>
        </is>
      </c>
      <c r="B3239" s="77" t="inlineStr">
        <is>
          <t>Pokemon Stats</t>
        </is>
      </c>
      <c r="C3239" s="77" t="inlineStr">
        <is>
          <t>Shelmet baseSpAttack</t>
        </is>
      </c>
      <c r="D3239" s="77" t="n">
        <v>40</v>
      </c>
      <c r="E3239" s="77" t="n">
        <v>44</v>
      </c>
      <c r="F3239" s="77" t="inlineStr">
        <is>
          <t>Differs from upstream baseline</t>
        </is>
      </c>
      <c r="G3239" s="7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77" t="inlineStr">
        <is>
          <t>2026-10-01</t>
        </is>
      </c>
      <c r="B3241" s="77" t="inlineStr">
        <is>
          <t>Evolutions</t>
        </is>
      </c>
      <c r="C3241" s="77" t="inlineStr">
        <is>
          <t>Shelmet evolution</t>
        </is>
      </c>
      <c r="D3241" s="77" t="inlineStr">
        <is>
          <t>Trade Specific Mon SPECIES_KARRABLAST -&gt; Accelgor</t>
        </is>
      </c>
      <c r="E3241" s="77" t="inlineStr">
        <is>
          <t>Lv 34 -&gt; Accelgor</t>
        </is>
      </c>
      <c r="F3241" s="77" t="inlineStr">
        <is>
          <t>Differs from upstream baseline</t>
        </is>
      </c>
      <c r="G3241" s="7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77" t="inlineStr">
        <is>
          <t>2026-10-01</t>
        </is>
      </c>
      <c r="B3243" s="77" t="inlineStr">
        <is>
          <t>Pokemon Stats</t>
        </is>
      </c>
      <c r="C3243" s="77" t="inlineStr">
        <is>
          <t>Shieldon baseAttack</t>
        </is>
      </c>
      <c r="D3243" s="77" t="n">
        <v>42</v>
      </c>
      <c r="E3243" s="77" t="n">
        <v>82</v>
      </c>
      <c r="F3243" s="77" t="inlineStr">
        <is>
          <t>Differs from upstream baseline</t>
        </is>
      </c>
      <c r="G3243" s="7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77" t="inlineStr">
        <is>
          <t>2026-10-01</t>
        </is>
      </c>
      <c r="B3245" s="77" t="inlineStr">
        <is>
          <t>Abilities</t>
        </is>
      </c>
      <c r="C3245" s="77" t="inlineStr">
        <is>
          <t>Shieldon abilities</t>
        </is>
      </c>
      <c r="D3245" s="77" t="inlineStr">
        <is>
          <t>Sturdy / Soundproof</t>
        </is>
      </c>
      <c r="E3245" s="77" t="inlineStr">
        <is>
          <t>Solid Rock / Battle Armor / Soundproof</t>
        </is>
      </c>
      <c r="F3245" s="77" t="inlineStr">
        <is>
          <t>Differs from upstream baseline</t>
        </is>
      </c>
      <c r="G3245" s="7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77" t="inlineStr">
        <is>
          <t>2026-10-01</t>
        </is>
      </c>
      <c r="B3247" s="77" t="inlineStr">
        <is>
          <t>Abilities</t>
        </is>
      </c>
      <c r="C3247" s="77" t="inlineStr">
        <is>
          <t>Shinx abilities</t>
        </is>
      </c>
      <c r="D3247" s="77" t="inlineStr">
        <is>
          <t>Rivalry / Intimidate / Guts</t>
        </is>
      </c>
      <c r="E3247" s="77" t="inlineStr">
        <is>
          <t>Rivalry / Rivalry / Guts</t>
        </is>
      </c>
      <c r="F3247" s="77" t="inlineStr">
        <is>
          <t>Differs from upstream baseline</t>
        </is>
      </c>
      <c r="G3247" s="7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77" t="inlineStr">
        <is>
          <t>2026-10-01</t>
        </is>
      </c>
      <c r="B3249" s="77" t="inlineStr">
        <is>
          <t>Pokemon Stats</t>
        </is>
      </c>
      <c r="C3249" s="77" t="inlineStr">
        <is>
          <t>Shuckle baseHP</t>
        </is>
      </c>
      <c r="D3249" s="77" t="n">
        <v>20</v>
      </c>
      <c r="E3249" s="77" t="n">
        <v>50</v>
      </c>
      <c r="F3249" s="77" t="inlineStr">
        <is>
          <t>Differs from upstream baseline</t>
        </is>
      </c>
      <c r="G3249" s="7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77" t="inlineStr">
        <is>
          <t>2026-10-01</t>
        </is>
      </c>
      <c r="B3251" s="77" t="inlineStr">
        <is>
          <t>Pokemon Stats</t>
        </is>
      </c>
      <c r="C3251" s="77" t="inlineStr">
        <is>
          <t>Shuppet baseAttack</t>
        </is>
      </c>
      <c r="D3251" s="77" t="n">
        <v>75</v>
      </c>
      <c r="E3251" s="77" t="n">
        <v>85</v>
      </c>
      <c r="F3251" s="77" t="inlineStr">
        <is>
          <t>Differs from upstream baseline</t>
        </is>
      </c>
      <c r="G3251" s="7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77" t="inlineStr">
        <is>
          <t>2026-10-01</t>
        </is>
      </c>
      <c r="B3253" s="77" t="inlineStr">
        <is>
          <t>Abilities</t>
        </is>
      </c>
      <c r="C3253" s="77" t="inlineStr">
        <is>
          <t>Shuppet abilities</t>
        </is>
      </c>
      <c r="D3253" s="77" t="inlineStr">
        <is>
          <t>Insomnia / Frisk / Cursed Body</t>
        </is>
      </c>
      <c r="E3253" s="77" t="inlineStr">
        <is>
          <t>Clear Body / Insomnia / Cursed Body</t>
        </is>
      </c>
      <c r="F3253" s="77" t="inlineStr">
        <is>
          <t>Differs from upstream baseline</t>
        </is>
      </c>
      <c r="G3253" s="7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77" t="inlineStr">
        <is>
          <t>2026-10-01</t>
        </is>
      </c>
      <c r="B3255" s="77" t="inlineStr">
        <is>
          <t>Pokemon Stats</t>
        </is>
      </c>
      <c r="C3255" s="77" t="inlineStr">
        <is>
          <t>Sigilyph baseAttack</t>
        </is>
      </c>
      <c r="D3255" s="77" t="n">
        <v>58</v>
      </c>
      <c r="E3255" s="77" t="n">
        <v>30</v>
      </c>
      <c r="F3255" s="77" t="inlineStr">
        <is>
          <t>Differs from upstream baseline</t>
        </is>
      </c>
      <c r="G3255" s="7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77" t="inlineStr">
        <is>
          <t>2026-10-01</t>
        </is>
      </c>
      <c r="B3257" s="77" t="inlineStr">
        <is>
          <t>Pokemon Stats</t>
        </is>
      </c>
      <c r="C3257" s="77" t="inlineStr">
        <is>
          <t>Sigilyph baseSpAttack</t>
        </is>
      </c>
      <c r="D3257" s="77" t="n">
        <v>103</v>
      </c>
      <c r="E3257" s="77" t="n">
        <v>120</v>
      </c>
      <c r="F3257" s="77" t="inlineStr">
        <is>
          <t>Differs from upstream baseline</t>
        </is>
      </c>
      <c r="G3257" s="7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77" t="inlineStr">
        <is>
          <t>2026-10-01</t>
        </is>
      </c>
      <c r="B3259" s="77" t="inlineStr">
        <is>
          <t>Abilities</t>
        </is>
      </c>
      <c r="C3259" s="77" t="inlineStr">
        <is>
          <t>Silcoon abilities</t>
        </is>
      </c>
      <c r="D3259" s="77" t="inlineStr">
        <is>
          <t>Shed Skin</t>
        </is>
      </c>
      <c r="E3259" s="77" t="inlineStr">
        <is>
          <t>Shed Skin / Shed Skin</t>
        </is>
      </c>
      <c r="F3259" s="77" t="inlineStr">
        <is>
          <t>Differs from upstream baseline</t>
        </is>
      </c>
      <c r="G3259" s="7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77" t="inlineStr">
        <is>
          <t>2026-10-01</t>
        </is>
      </c>
      <c r="B3261" s="77" t="inlineStr">
        <is>
          <t>Pokemon Stats</t>
        </is>
      </c>
      <c r="C3261" s="77" t="inlineStr">
        <is>
          <t>Simipour baseSpAttack</t>
        </is>
      </c>
      <c r="D3261" s="77" t="n">
        <v>98</v>
      </c>
      <c r="E3261" s="77" t="n">
        <v>108</v>
      </c>
      <c r="F3261" s="77" t="inlineStr">
        <is>
          <t>Differs from upstream baseline</t>
        </is>
      </c>
      <c r="G3261" s="7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77" t="inlineStr">
        <is>
          <t>2026-10-01</t>
        </is>
      </c>
      <c r="B3263" s="77" t="inlineStr">
        <is>
          <t>Abilities</t>
        </is>
      </c>
      <c r="C3263" s="77" t="inlineStr">
        <is>
          <t>Simipour abilities</t>
        </is>
      </c>
      <c r="D3263" s="77" t="inlineStr">
        <is>
          <t>Gluttony / Torrent</t>
        </is>
      </c>
      <c r="E3263" s="77" t="inlineStr">
        <is>
          <t>Gluttony / Swift Swim / Torrent</t>
        </is>
      </c>
      <c r="F3263" s="77" t="inlineStr">
        <is>
          <t>Differs from upstream baseline</t>
        </is>
      </c>
      <c r="G3263" s="7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77" t="inlineStr">
        <is>
          <t>2026-10-01</t>
        </is>
      </c>
      <c r="B3265" s="77" t="inlineStr">
        <is>
          <t>Pokemon Stats</t>
        </is>
      </c>
      <c r="C3265" s="77" t="inlineStr">
        <is>
          <t>Simisage baseSpeed</t>
        </is>
      </c>
      <c r="D3265" s="77" t="n">
        <v>101</v>
      </c>
      <c r="E3265" s="77" t="n">
        <v>111</v>
      </c>
      <c r="F3265" s="77" t="inlineStr">
        <is>
          <t>Differs from upstream baseline</t>
        </is>
      </c>
      <c r="G3265" s="7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77" t="inlineStr">
        <is>
          <t>2026-10-01</t>
        </is>
      </c>
      <c r="B3267" s="77" t="inlineStr">
        <is>
          <t>Pokemon Stats</t>
        </is>
      </c>
      <c r="C3267" s="77" t="inlineStr">
        <is>
          <t>Simisear baseSpAttack</t>
        </is>
      </c>
      <c r="D3267" s="77" t="n">
        <v>98</v>
      </c>
      <c r="E3267" s="77" t="n">
        <v>108</v>
      </c>
      <c r="F3267" s="77" t="inlineStr">
        <is>
          <t>Differs from upstream baseline</t>
        </is>
      </c>
      <c r="G3267" s="7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77" t="inlineStr">
        <is>
          <t>2026-10-01</t>
        </is>
      </c>
      <c r="B3269" s="77" t="inlineStr">
        <is>
          <t>Abilities</t>
        </is>
      </c>
      <c r="C3269" s="77" t="inlineStr">
        <is>
          <t>Simisear abilities</t>
        </is>
      </c>
      <c r="D3269" s="77" t="inlineStr">
        <is>
          <t>Gluttony / Blaze</t>
        </is>
      </c>
      <c r="E3269" s="77" t="inlineStr">
        <is>
          <t>Gluttony / Flash Fire / Blaze</t>
        </is>
      </c>
      <c r="F3269" s="77" t="inlineStr">
        <is>
          <t>Differs from upstream baseline</t>
        </is>
      </c>
      <c r="G3269" s="7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77" t="inlineStr">
        <is>
          <t>2026-10-01</t>
        </is>
      </c>
      <c r="B3271" s="77" t="inlineStr">
        <is>
          <t>Pokemon Stats</t>
        </is>
      </c>
      <c r="C3271" s="77" t="inlineStr">
        <is>
          <t>Sirfetch'd baseSpAttack</t>
        </is>
      </c>
      <c r="D3271" s="77" t="n">
        <v>68</v>
      </c>
      <c r="E3271" s="77" t="n">
        <v>30</v>
      </c>
      <c r="F3271" s="77" t="inlineStr">
        <is>
          <t>Differs from upstream baseline</t>
        </is>
      </c>
      <c r="G3271" s="7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77" t="inlineStr">
        <is>
          <t>2026-10-01</t>
        </is>
      </c>
      <c r="B3273" s="77" t="inlineStr">
        <is>
          <t>Pokemon Stats</t>
        </is>
      </c>
      <c r="C3273" s="77" t="inlineStr">
        <is>
          <t>Skarmory baseHP</t>
        </is>
      </c>
      <c r="D3273" s="77" t="n">
        <v>65</v>
      </c>
      <c r="E3273" s="77" t="n">
        <v>85</v>
      </c>
      <c r="F3273" s="77" t="inlineStr">
        <is>
          <t>Differs from upstream baseline</t>
        </is>
      </c>
      <c r="G3273" s="7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77" t="inlineStr">
        <is>
          <t>2026-10-01</t>
        </is>
      </c>
      <c r="B3275" s="77" t="inlineStr">
        <is>
          <t>Pokemon Stats</t>
        </is>
      </c>
      <c r="C3275" s="77" t="inlineStr">
        <is>
          <t>Skarmory baseSpDefense</t>
        </is>
      </c>
      <c r="D3275" s="77" t="n">
        <v>70</v>
      </c>
      <c r="E3275" s="77" t="n">
        <v>80</v>
      </c>
      <c r="F3275" s="77" t="inlineStr">
        <is>
          <t>Differs from upstream baseline</t>
        </is>
      </c>
      <c r="G3275" s="7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77" t="inlineStr">
        <is>
          <t>2026-10-01</t>
        </is>
      </c>
      <c r="B3277" s="77" t="inlineStr">
        <is>
          <t>Abilities</t>
        </is>
      </c>
      <c r="C3277" s="77" t="inlineStr">
        <is>
          <t>Skiploom abilities</t>
        </is>
      </c>
      <c r="D3277" s="77" t="inlineStr">
        <is>
          <t>Chlorophyll / Leaf Guard / Infiltrator</t>
        </is>
      </c>
      <c r="E3277" s="77" t="inlineStr">
        <is>
          <t>Chlorophyll / Chlorophyll / Infiltrator</t>
        </is>
      </c>
      <c r="F3277" s="77" t="inlineStr">
        <is>
          <t>Differs from upstream baseline</t>
        </is>
      </c>
      <c r="G3277" s="7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77" t="inlineStr">
        <is>
          <t>2026-10-01</t>
        </is>
      </c>
      <c r="B3279" s="77" t="inlineStr">
        <is>
          <t>Evolutions</t>
        </is>
      </c>
      <c r="C3279" s="77" t="inlineStr">
        <is>
          <t>Skorupi evolution</t>
        </is>
      </c>
      <c r="D3279" s="77" t="inlineStr">
        <is>
          <t>Lv 40 -&gt; Drapion</t>
        </is>
      </c>
      <c r="E3279" s="77" t="inlineStr">
        <is>
          <t>Lv 32 -&gt; Drapion</t>
        </is>
      </c>
      <c r="F3279" s="77" t="inlineStr">
        <is>
          <t>Differs from upstream baseline</t>
        </is>
      </c>
      <c r="G3279" s="7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77" t="inlineStr">
        <is>
          <t>2026-10-01</t>
        </is>
      </c>
      <c r="B3281" s="77" t="inlineStr">
        <is>
          <t>Pokemon Stats</t>
        </is>
      </c>
      <c r="C3281" s="77" t="inlineStr">
        <is>
          <t>Skuntank baseSpAttack</t>
        </is>
      </c>
      <c r="D3281" s="77" t="n">
        <v>71</v>
      </c>
      <c r="E3281" s="77" t="n">
        <v>91</v>
      </c>
      <c r="F3281" s="77" t="inlineStr">
        <is>
          <t>Differs from upstream baseline</t>
        </is>
      </c>
      <c r="G3281" s="7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77" t="inlineStr">
        <is>
          <t>2026-10-01</t>
        </is>
      </c>
      <c r="B3283" s="77" t="inlineStr">
        <is>
          <t>Pokemon Stats</t>
        </is>
      </c>
      <c r="C3283" s="77" t="inlineStr">
        <is>
          <t>Slaking baseAttack</t>
        </is>
      </c>
      <c r="D3283" s="77" t="n">
        <v>160</v>
      </c>
      <c r="E3283" s="77" t="n">
        <v>170</v>
      </c>
      <c r="F3283" s="77" t="inlineStr">
        <is>
          <t>Differs from upstream baseline</t>
        </is>
      </c>
      <c r="G3283" s="7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77" t="inlineStr">
        <is>
          <t>2026-10-01</t>
        </is>
      </c>
      <c r="B3285" s="77" t="inlineStr">
        <is>
          <t>Abilities</t>
        </is>
      </c>
      <c r="C3285" s="77" t="inlineStr">
        <is>
          <t>Slowking abilities</t>
        </is>
      </c>
      <c r="D3285" s="77" t="inlineStr">
        <is>
          <t>Oblivious / Own Tempo / Regenerator</t>
        </is>
      </c>
      <c r="E3285" s="77" t="inlineStr">
        <is>
          <t>Simple / Magic Guard / Regenerator</t>
        </is>
      </c>
      <c r="F3285" s="77" t="inlineStr">
        <is>
          <t>Differs from upstream baseline</t>
        </is>
      </c>
      <c r="G3285" s="7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77" t="inlineStr">
        <is>
          <t>2026-10-01</t>
        </is>
      </c>
      <c r="B3287" s="77" t="inlineStr">
        <is>
          <t>Pokemon Stats</t>
        </is>
      </c>
      <c r="C3287" s="77" t="inlineStr">
        <is>
          <t>Slowking baseSpAttack</t>
        </is>
      </c>
      <c r="D3287" s="77" t="n">
        <v>110</v>
      </c>
      <c r="E3287" s="77" t="n">
        <v>145</v>
      </c>
      <c r="F3287" s="77" t="inlineStr">
        <is>
          <t>Differs from upstream baseline</t>
        </is>
      </c>
      <c r="G3287" s="7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77" t="inlineStr">
        <is>
          <t>2026-10-01</t>
        </is>
      </c>
      <c r="B3289" s="77" t="inlineStr">
        <is>
          <t>Abilities</t>
        </is>
      </c>
      <c r="C3289" s="77" t="inlineStr">
        <is>
          <t>Slowpoke abilities</t>
        </is>
      </c>
      <c r="D3289" s="77" t="inlineStr">
        <is>
          <t>Gluttony / Own Tempo / Regenerator</t>
        </is>
      </c>
      <c r="E3289" s="77" t="inlineStr">
        <is>
          <t>Simple / Unaware / Regenerator</t>
        </is>
      </c>
      <c r="F3289" s="77" t="inlineStr">
        <is>
          <t>Differs from upstream baseline</t>
        </is>
      </c>
      <c r="G3289" s="7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77" t="inlineStr">
        <is>
          <t>2026-10-01</t>
        </is>
      </c>
      <c r="B3291" s="77" t="inlineStr">
        <is>
          <t>Pokemon Stats</t>
        </is>
      </c>
      <c r="C3291" s="77" t="inlineStr">
        <is>
          <t>Slugma baseAttack</t>
        </is>
      </c>
      <c r="D3291" s="77" t="n">
        <v>40</v>
      </c>
      <c r="E3291" s="77" t="n">
        <v>50</v>
      </c>
      <c r="F3291" s="77" t="inlineStr">
        <is>
          <t>Differs from upstream baseline</t>
        </is>
      </c>
      <c r="G3291" s="7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77" t="inlineStr">
        <is>
          <t>2026-10-01</t>
        </is>
      </c>
      <c r="B3293" s="77" t="inlineStr">
        <is>
          <t>Pokemon Stats</t>
        </is>
      </c>
      <c r="C3293" s="77" t="inlineStr">
        <is>
          <t>Slugma baseSpAttack</t>
        </is>
      </c>
      <c r="D3293" s="77" t="n">
        <v>70</v>
      </c>
      <c r="E3293" s="77" t="n">
        <v>90</v>
      </c>
      <c r="F3293" s="77" t="inlineStr">
        <is>
          <t>Differs from upstream baseline</t>
        </is>
      </c>
      <c r="G3293" s="7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77" t="inlineStr">
        <is>
          <t>2026-10-01</t>
        </is>
      </c>
      <c r="B3295" s="77" t="inlineStr">
        <is>
          <t>Abilities</t>
        </is>
      </c>
      <c r="C3295" s="77" t="inlineStr">
        <is>
          <t>Slugma abilities</t>
        </is>
      </c>
      <c r="D3295" s="77" t="inlineStr">
        <is>
          <t>Magma Armor / Flame Body / Weak Armor</t>
        </is>
      </c>
      <c r="E3295" s="77" t="inlineStr">
        <is>
          <t>Magma Armor / Vital Spirit / Weak Armor</t>
        </is>
      </c>
      <c r="F3295" s="77" t="inlineStr">
        <is>
          <t>Differs from upstream baseline</t>
        </is>
      </c>
      <c r="G3295" s="7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77" t="inlineStr">
        <is>
          <t>2026-10-01</t>
        </is>
      </c>
      <c r="B3297" s="77" t="inlineStr">
        <is>
          <t>Pokemon Stats</t>
        </is>
      </c>
      <c r="C3297" s="77" t="inlineStr">
        <is>
          <t>Slurpuff baseSpeed</t>
        </is>
      </c>
      <c r="D3297" s="77" t="n">
        <v>72</v>
      </c>
      <c r="E3297" s="77" t="n">
        <v>82</v>
      </c>
      <c r="F3297" s="77" t="inlineStr">
        <is>
          <t>Differs from upstream baseline</t>
        </is>
      </c>
      <c r="G3297" s="7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77" t="inlineStr">
        <is>
          <t>2026-10-01</t>
        </is>
      </c>
      <c r="B3299" s="77" t="inlineStr">
        <is>
          <t>Pokemon Stats</t>
        </is>
      </c>
      <c r="C3299" s="77" t="inlineStr">
        <is>
          <t>Smeargle baseHP</t>
        </is>
      </c>
      <c r="D3299" s="77" t="n">
        <v>55</v>
      </c>
      <c r="E3299" s="77" t="n">
        <v>60</v>
      </c>
      <c r="F3299" s="77" t="inlineStr">
        <is>
          <t>Differs from upstream baseline</t>
        </is>
      </c>
      <c r="G3299" s="7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77" t="inlineStr">
        <is>
          <t>2026-10-01</t>
        </is>
      </c>
      <c r="B3301" s="77" t="inlineStr">
        <is>
          <t>Pokemon Stats</t>
        </is>
      </c>
      <c r="C3301" s="77" t="inlineStr">
        <is>
          <t>Smeargle baseDefense</t>
        </is>
      </c>
      <c r="D3301" s="77" t="n">
        <v>35</v>
      </c>
      <c r="E3301" s="77" t="n">
        <v>75</v>
      </c>
      <c r="F3301" s="77" t="inlineStr">
        <is>
          <t>Differs from upstream baseline</t>
        </is>
      </c>
      <c r="G3301" s="7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77" t="inlineStr">
        <is>
          <t>2026-10-01</t>
        </is>
      </c>
      <c r="B3303" s="77" t="inlineStr">
        <is>
          <t>Pokemon Stats</t>
        </is>
      </c>
      <c r="C3303" s="77" t="inlineStr">
        <is>
          <t>Smeargle baseSpDefense</t>
        </is>
      </c>
      <c r="D3303" s="77" t="n">
        <v>45</v>
      </c>
      <c r="E3303" s="77" t="n">
        <v>85</v>
      </c>
      <c r="F3303" s="77" t="inlineStr">
        <is>
          <t>Differs from upstream baseline</t>
        </is>
      </c>
      <c r="G3303" s="7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77" t="inlineStr">
        <is>
          <t>2026-10-01</t>
        </is>
      </c>
      <c r="B3305" s="77" t="inlineStr">
        <is>
          <t>Abilities</t>
        </is>
      </c>
      <c r="C3305" s="77" t="inlineStr">
        <is>
          <t>Smeargle abilities</t>
        </is>
      </c>
      <c r="D3305" s="77" t="inlineStr">
        <is>
          <t>Own Tempo / Technician / Moody</t>
        </is>
      </c>
      <c r="E3305" s="77" t="inlineStr">
        <is>
          <t>Trace / Trace / Moody</t>
        </is>
      </c>
      <c r="F3305" s="77" t="inlineStr">
        <is>
          <t>Differs from upstream baseline</t>
        </is>
      </c>
      <c r="G3305" s="7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77" t="inlineStr">
        <is>
          <t>2026-10-01</t>
        </is>
      </c>
      <c r="B3307" s="77" t="inlineStr">
        <is>
          <t>Abilities</t>
        </is>
      </c>
      <c r="C3307" s="77" t="inlineStr">
        <is>
          <t>Sneasel abilities</t>
        </is>
      </c>
      <c r="D3307" s="77" t="inlineStr">
        <is>
          <t>Inner Focus / Keen Eye / Pickpocket</t>
        </is>
      </c>
      <c r="E3307" s="77" t="inlineStr">
        <is>
          <t>Inner Focus / Inner Focus / Pickpocket</t>
        </is>
      </c>
      <c r="F3307" s="77" t="inlineStr">
        <is>
          <t>Differs from upstream baseline</t>
        </is>
      </c>
      <c r="G3307" s="7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77" t="inlineStr">
        <is>
          <t>2026-10-01</t>
        </is>
      </c>
      <c r="B3309" s="77" t="inlineStr">
        <is>
          <t>Pokemon Stats</t>
        </is>
      </c>
      <c r="C3309" s="77" t="inlineStr">
        <is>
          <t>Sneasler baseSpAttack</t>
        </is>
      </c>
      <c r="D3309" s="77" t="n">
        <v>40</v>
      </c>
      <c r="E3309" s="77" t="n">
        <v>30</v>
      </c>
      <c r="F3309" s="77" t="inlineStr">
        <is>
          <t>Differs from upstream baseline</t>
        </is>
      </c>
      <c r="G3309" s="7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77" t="inlineStr">
        <is>
          <t>2026-10-01</t>
        </is>
      </c>
      <c r="B3311" s="77" t="inlineStr">
        <is>
          <t>Pokemon Stats</t>
        </is>
      </c>
      <c r="C3311" s="77" t="inlineStr">
        <is>
          <t>Snorlax baseHP</t>
        </is>
      </c>
      <c r="D3311" s="77" t="n">
        <v>160</v>
      </c>
      <c r="E3311" s="77" t="n">
        <v>165</v>
      </c>
      <c r="F3311" s="77" t="inlineStr">
        <is>
          <t>Differs from upstream baseline</t>
        </is>
      </c>
      <c r="G3311" s="7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77" t="inlineStr">
        <is>
          <t>2026-10-01</t>
        </is>
      </c>
      <c r="B3313" s="77" t="inlineStr">
        <is>
          <t>Abilities</t>
        </is>
      </c>
      <c r="C3313" s="77" t="inlineStr">
        <is>
          <t>Snorlax abilities</t>
        </is>
      </c>
      <c r="D3313" s="77" t="inlineStr">
        <is>
          <t>Immunity / Thick Fat / Gluttony</t>
        </is>
      </c>
      <c r="E3313" s="77" t="inlineStr">
        <is>
          <t>Thick Fat / Thick Fat / Gluttony</t>
        </is>
      </c>
      <c r="F3313" s="77" t="inlineStr">
        <is>
          <t>Differs from upstream baseline</t>
        </is>
      </c>
      <c r="G3313" s="7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77" t="inlineStr">
        <is>
          <t>2026-10-01</t>
        </is>
      </c>
      <c r="B3315" s="77" t="inlineStr">
        <is>
          <t>Abilities</t>
        </is>
      </c>
      <c r="C3315" s="77" t="inlineStr">
        <is>
          <t>Snorunt abilities</t>
        </is>
      </c>
      <c r="D3315" s="77" t="inlineStr">
        <is>
          <t>Inner Focus / Ice Body / Moody</t>
        </is>
      </c>
      <c r="E3315" s="77" t="inlineStr">
        <is>
          <t>Snow Cloak / Snow Cloak / Moody</t>
        </is>
      </c>
      <c r="F3315" s="77" t="inlineStr">
        <is>
          <t>Differs from upstream baseline</t>
        </is>
      </c>
      <c r="G3315" s="7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77" t="inlineStr">
        <is>
          <t>2026-10-01</t>
        </is>
      </c>
      <c r="B3317" s="77" t="inlineStr">
        <is>
          <t>Abilities</t>
        </is>
      </c>
      <c r="C3317" s="77" t="inlineStr">
        <is>
          <t>Snubbull abilities</t>
        </is>
      </c>
      <c r="D3317" s="77" t="inlineStr">
        <is>
          <t>Intimidate / Run Away / Rattled</t>
        </is>
      </c>
      <c r="E3317" s="77" t="inlineStr">
        <is>
          <t>Intimidate / Intimidate / Rattled</t>
        </is>
      </c>
      <c r="F3317" s="77" t="inlineStr">
        <is>
          <t>Differs from upstream baseline</t>
        </is>
      </c>
      <c r="G3317" s="7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77" t="inlineStr">
        <is>
          <t>2026-10-01</t>
        </is>
      </c>
      <c r="B3319" s="77" t="inlineStr">
        <is>
          <t>Abilities</t>
        </is>
      </c>
      <c r="C3319" s="77" t="inlineStr">
        <is>
          <t>Spearow abilities</t>
        </is>
      </c>
      <c r="D3319" s="77" t="inlineStr">
        <is>
          <t>Keen Eye / Sniper</t>
        </is>
      </c>
      <c r="E3319" s="77" t="inlineStr">
        <is>
          <t>Sniper / Sniper</t>
        </is>
      </c>
      <c r="F3319" s="77" t="inlineStr">
        <is>
          <t>Differs from upstream baseline</t>
        </is>
      </c>
      <c r="G3319" s="7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77" t="inlineStr">
        <is>
          <t>2026-10-01</t>
        </is>
      </c>
      <c r="B3321" s="77" t="inlineStr">
        <is>
          <t>Abilities</t>
        </is>
      </c>
      <c r="C3321" s="77" t="inlineStr">
        <is>
          <t>Spinarak abilities</t>
        </is>
      </c>
      <c r="D3321" s="77" t="inlineStr">
        <is>
          <t>Swarm / Insomnia / Sniper</t>
        </is>
      </c>
      <c r="E3321" s="77" t="inlineStr">
        <is>
          <t>Intimidate / Insomnia / Sniper</t>
        </is>
      </c>
      <c r="F3321" s="77" t="inlineStr">
        <is>
          <t>Differs from upstream baseline</t>
        </is>
      </c>
      <c r="G3321" s="7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77" t="inlineStr">
        <is>
          <t>2026-10-01</t>
        </is>
      </c>
      <c r="B3323" s="77" t="inlineStr">
        <is>
          <t>Pokemon Stats</t>
        </is>
      </c>
      <c r="C3323" s="77" t="inlineStr">
        <is>
          <t>Spinda baseAttack</t>
        </is>
      </c>
      <c r="D3323" s="77" t="n">
        <v>60</v>
      </c>
      <c r="E3323" s="77" t="n">
        <v>80</v>
      </c>
      <c r="F3323" s="77" t="inlineStr">
        <is>
          <t>Differs from upstream baseline</t>
        </is>
      </c>
      <c r="G3323" s="7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77" t="inlineStr">
        <is>
          <t>2026-10-01</t>
        </is>
      </c>
      <c r="B3325" s="77" t="inlineStr">
        <is>
          <t>Pokemon Stats</t>
        </is>
      </c>
      <c r="C3325" s="77" t="inlineStr">
        <is>
          <t>Spinda baseSpAttack</t>
        </is>
      </c>
      <c r="D3325" s="77" t="n">
        <v>60</v>
      </c>
      <c r="E3325" s="77" t="n">
        <v>80</v>
      </c>
      <c r="F3325" s="77" t="inlineStr">
        <is>
          <t>Differs from upstream baseline</t>
        </is>
      </c>
      <c r="G3325" s="7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77" t="inlineStr">
        <is>
          <t>2026-10-01</t>
        </is>
      </c>
      <c r="B3327" s="77" t="inlineStr">
        <is>
          <t>Pokemon Stats</t>
        </is>
      </c>
      <c r="C3327" s="77" t="inlineStr">
        <is>
          <t>Spinda baseSpeed</t>
        </is>
      </c>
      <c r="D3327" s="77" t="n">
        <v>60</v>
      </c>
      <c r="E3327" s="77" t="n">
        <v>80</v>
      </c>
      <c r="F3327" s="77" t="inlineStr">
        <is>
          <t>Differs from upstream baseline</t>
        </is>
      </c>
      <c r="G3327" s="7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77" t="inlineStr">
        <is>
          <t>2026-10-01</t>
        </is>
      </c>
      <c r="B3329" s="77" t="inlineStr">
        <is>
          <t>Pokemon Stats</t>
        </is>
      </c>
      <c r="C3329" s="77" t="inlineStr">
        <is>
          <t>Spiritomb baseHP</t>
        </is>
      </c>
      <c r="D3329" s="77" t="n">
        <v>50</v>
      </c>
      <c r="E3329" s="77" t="n">
        <v>73</v>
      </c>
      <c r="F3329" s="77" t="inlineStr">
        <is>
          <t>Differs from upstream baseline</t>
        </is>
      </c>
      <c r="G3329" s="7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77" t="inlineStr">
        <is>
          <t>2026-10-01</t>
        </is>
      </c>
      <c r="B3331" s="77" t="inlineStr">
        <is>
          <t>Pokemon Stats</t>
        </is>
      </c>
      <c r="C3331" s="77" t="inlineStr">
        <is>
          <t>Spiritomb baseSpAttack</t>
        </is>
      </c>
      <c r="D3331" s="77" t="n">
        <v>92</v>
      </c>
      <c r="E3331" s="77" t="n">
        <v>108</v>
      </c>
      <c r="F3331" s="77" t="inlineStr">
        <is>
          <t>Differs from upstream baseline</t>
        </is>
      </c>
      <c r="G3331" s="7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77" t="inlineStr">
        <is>
          <t>2026-10-01</t>
        </is>
      </c>
      <c r="B3333" s="77" t="inlineStr">
        <is>
          <t>Abilities</t>
        </is>
      </c>
      <c r="C3333" s="77" t="inlineStr">
        <is>
          <t>Squirtle abilities</t>
        </is>
      </c>
      <c r="D3333" s="77" t="inlineStr">
        <is>
          <t>Torrent / Rain Dish</t>
        </is>
      </c>
      <c r="E3333" s="77" t="inlineStr">
        <is>
          <t>Shell Armor / Shell Armor / Rain Dish</t>
        </is>
      </c>
      <c r="F3333" s="77" t="inlineStr">
        <is>
          <t>Differs from upstream baseline</t>
        </is>
      </c>
      <c r="G3333" s="7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77" t="inlineStr">
        <is>
          <t>2026-10-01</t>
        </is>
      </c>
      <c r="B3335" s="77" t="inlineStr">
        <is>
          <t>Pokemon Stats</t>
        </is>
      </c>
      <c r="C3335" s="77" t="inlineStr">
        <is>
          <t>Stantler baseDefense</t>
        </is>
      </c>
      <c r="D3335" s="77" t="n">
        <v>62</v>
      </c>
      <c r="E3335" s="77" t="n">
        <v>72</v>
      </c>
      <c r="F3335" s="77" t="inlineStr">
        <is>
          <t>Differs from upstream baseline</t>
        </is>
      </c>
      <c r="G3335" s="7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77" t="inlineStr">
        <is>
          <t>2026-10-01</t>
        </is>
      </c>
      <c r="B3337" s="77" t="inlineStr">
        <is>
          <t>Pokemon Stats</t>
        </is>
      </c>
      <c r="C3337" s="77" t="inlineStr">
        <is>
          <t>Stantler baseSpDefense</t>
        </is>
      </c>
      <c r="D3337" s="77" t="n">
        <v>65</v>
      </c>
      <c r="E3337" s="77" t="n">
        <v>75</v>
      </c>
      <c r="F3337" s="77" t="inlineStr">
        <is>
          <t>Differs from upstream baseline</t>
        </is>
      </c>
      <c r="G3337" s="7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77" t="inlineStr">
        <is>
          <t>2026-10-01</t>
        </is>
      </c>
      <c r="B3339" s="77" t="inlineStr">
        <is>
          <t>Pokemon Stats</t>
        </is>
      </c>
      <c r="C3339" s="77" t="inlineStr">
        <is>
          <t>Staraptor baseSpDefense</t>
        </is>
      </c>
      <c r="D3339" s="77" t="n">
        <v>60</v>
      </c>
      <c r="E3339" s="77" t="n">
        <v>50</v>
      </c>
      <c r="F3339" s="77" t="inlineStr">
        <is>
          <t>Differs from upstream baseline</t>
        </is>
      </c>
      <c r="G3339" s="7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77" t="inlineStr">
        <is>
          <t>2026-10-01</t>
        </is>
      </c>
      <c r="B3341" s="77" t="inlineStr">
        <is>
          <t>Abilities</t>
        </is>
      </c>
      <c r="C3341" s="77" t="inlineStr">
        <is>
          <t>Staraptor abilities</t>
        </is>
      </c>
      <c r="D3341" s="77" t="inlineStr">
        <is>
          <t>Intimidate / Reckless</t>
        </is>
      </c>
      <c r="E3341" s="77" t="inlineStr">
        <is>
          <t>Reckless / Reckless</t>
        </is>
      </c>
      <c r="F3341" s="77" t="inlineStr">
        <is>
          <t>Differs from upstream baseline</t>
        </is>
      </c>
      <c r="G3341" s="7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77" t="inlineStr">
        <is>
          <t>2026-10-01</t>
        </is>
      </c>
      <c r="B3343" s="77" t="inlineStr">
        <is>
          <t>Pokemon Stats</t>
        </is>
      </c>
      <c r="C3343" s="77" t="inlineStr">
        <is>
          <t>Starmie baseAttack</t>
        </is>
      </c>
      <c r="D3343" s="77" t="n">
        <v>75</v>
      </c>
      <c r="E3343" s="77" t="n">
        <v>80</v>
      </c>
      <c r="F3343" s="77" t="inlineStr">
        <is>
          <t>Differs from upstream baseline</t>
        </is>
      </c>
      <c r="G3343" s="7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77" t="inlineStr">
        <is>
          <t>2026-10-01</t>
        </is>
      </c>
      <c r="B3345" s="77" t="inlineStr">
        <is>
          <t>Abilities</t>
        </is>
      </c>
      <c r="C3345" s="77" t="inlineStr">
        <is>
          <t>Starmie abilities</t>
        </is>
      </c>
      <c r="D3345" s="77" t="inlineStr">
        <is>
          <t>Illuminate / Natural Cure / Analytic</t>
        </is>
      </c>
      <c r="E3345" s="77" t="inlineStr">
        <is>
          <t>Magic Guard / Natural Cure / Analytic</t>
        </is>
      </c>
      <c r="F3345" s="77" t="inlineStr">
        <is>
          <t>Differs from upstream baseline</t>
        </is>
      </c>
      <c r="G3345" s="7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77" t="inlineStr">
        <is>
          <t>2026-10-01</t>
        </is>
      </c>
      <c r="B3347" s="77" t="inlineStr">
        <is>
          <t>Pokemon Stats</t>
        </is>
      </c>
      <c r="C3347" s="77" t="inlineStr">
        <is>
          <t>Steelix baseHP</t>
        </is>
      </c>
      <c r="D3347" s="77" t="n">
        <v>75</v>
      </c>
      <c r="E3347" s="77" t="n">
        <v>100</v>
      </c>
      <c r="F3347" s="77" t="inlineStr">
        <is>
          <t>Differs from upstream baseline</t>
        </is>
      </c>
      <c r="G3347" s="7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77" t="inlineStr">
        <is>
          <t>2026-10-01</t>
        </is>
      </c>
      <c r="B3349" s="77" t="inlineStr">
        <is>
          <t>Pokemon Stats</t>
        </is>
      </c>
      <c r="C3349" s="77" t="inlineStr">
        <is>
          <t>Steelix baseSpAttack</t>
        </is>
      </c>
      <c r="D3349" s="77" t="n">
        <v>55</v>
      </c>
      <c r="E3349" s="77" t="n">
        <v>35</v>
      </c>
      <c r="F3349" s="77" t="inlineStr">
        <is>
          <t>Differs from upstream baseline</t>
        </is>
      </c>
      <c r="G3349" s="7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77" t="inlineStr">
        <is>
          <t>2026-10-01</t>
        </is>
      </c>
      <c r="B3351" s="77" t="inlineStr">
        <is>
          <t>Abilities</t>
        </is>
      </c>
      <c r="C3351" s="77" t="inlineStr">
        <is>
          <t>Steelix abilities</t>
        </is>
      </c>
      <c r="D3351" s="77" t="inlineStr">
        <is>
          <t>Rock Head / Sturdy / Sheer Force</t>
        </is>
      </c>
      <c r="E3351" s="77" t="inlineStr">
        <is>
          <t>Solid Rock / Rock Head / Sheer Force</t>
        </is>
      </c>
      <c r="F3351" s="77" t="inlineStr">
        <is>
          <t>Differs from upstream baseline</t>
        </is>
      </c>
      <c r="G3351" s="7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77" t="inlineStr">
        <is>
          <t>2026-10-01</t>
        </is>
      </c>
      <c r="B3353" s="77" t="inlineStr">
        <is>
          <t>Pokemon Stats</t>
        </is>
      </c>
      <c r="C3353" s="77" t="inlineStr">
        <is>
          <t>Steelix baseSpDefense</t>
        </is>
      </c>
      <c r="D3353" s="77" t="n">
        <v>95</v>
      </c>
      <c r="E3353" s="77" t="n">
        <v>105</v>
      </c>
      <c r="F3353" s="77" t="inlineStr">
        <is>
          <t>Differs from upstream baseline</t>
        </is>
      </c>
      <c r="G3353" s="7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77" t="inlineStr">
        <is>
          <t>2026-10-01</t>
        </is>
      </c>
      <c r="B3355" s="77" t="inlineStr">
        <is>
          <t>Pokemon Stats</t>
        </is>
      </c>
      <c r="C3355" s="77" t="inlineStr">
        <is>
          <t>Stoutland baseAttack</t>
        </is>
      </c>
      <c r="D3355" s="77" t="n">
        <v>110</v>
      </c>
      <c r="E3355" s="77" t="n">
        <v>133</v>
      </c>
      <c r="F3355" s="77" t="inlineStr">
        <is>
          <t>Differs from upstream baseline</t>
        </is>
      </c>
      <c r="G3355" s="7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77" t="inlineStr">
        <is>
          <t>2026-10-01</t>
        </is>
      </c>
      <c r="B3357" s="77" t="inlineStr">
        <is>
          <t>Pokemon Stats</t>
        </is>
      </c>
      <c r="C3357" s="77" t="inlineStr">
        <is>
          <t>Stoutland baseSpeed</t>
        </is>
      </c>
      <c r="D3357" s="77" t="n">
        <v>80</v>
      </c>
      <c r="E3357" s="77" t="n">
        <v>95</v>
      </c>
      <c r="F3357" s="77" t="inlineStr">
        <is>
          <t>Differs from upstream baseline</t>
        </is>
      </c>
      <c r="G3357" s="7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77" t="inlineStr">
        <is>
          <t>2026-10-01</t>
        </is>
      </c>
      <c r="B3359" s="77" t="inlineStr">
        <is>
          <t>Pokemon Stats</t>
        </is>
      </c>
      <c r="C3359" s="77" t="inlineStr">
        <is>
          <t>Stunfisk baseAttack</t>
        </is>
      </c>
      <c r="D3359" s="77" t="n">
        <v>66</v>
      </c>
      <c r="E3359" s="77" t="n">
        <v>68</v>
      </c>
      <c r="F3359" s="77" t="inlineStr">
        <is>
          <t>Differs from upstream baseline</t>
        </is>
      </c>
      <c r="G3359" s="7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77" t="inlineStr">
        <is>
          <t>2026-10-01</t>
        </is>
      </c>
      <c r="B3361" s="77" t="inlineStr">
        <is>
          <t>Pokemon Stats</t>
        </is>
      </c>
      <c r="C3361" s="77" t="inlineStr">
        <is>
          <t>Stunfisk baseSpeed</t>
        </is>
      </c>
      <c r="D3361" s="77" t="n">
        <v>32</v>
      </c>
      <c r="E3361" s="77" t="n">
        <v>54</v>
      </c>
      <c r="F3361" s="77" t="inlineStr">
        <is>
          <t>Differs from upstream baseline</t>
        </is>
      </c>
      <c r="G3361" s="7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77" t="inlineStr">
        <is>
          <t>2026-10-01</t>
        </is>
      </c>
      <c r="B3363" s="77" t="inlineStr">
        <is>
          <t>Pokemon Stats</t>
        </is>
      </c>
      <c r="C3363" s="77" t="inlineStr">
        <is>
          <t>Stunfisk baseAttack</t>
        </is>
      </c>
      <c r="D3363" s="77" t="n">
        <v>81</v>
      </c>
      <c r="E3363" s="77" t="n">
        <v>84</v>
      </c>
      <c r="F3363" s="77" t="inlineStr">
        <is>
          <t>Differs from upstream baseline</t>
        </is>
      </c>
      <c r="G3363" s="7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77" t="inlineStr">
        <is>
          <t>2026-10-01</t>
        </is>
      </c>
      <c r="B3365" s="77" t="inlineStr">
        <is>
          <t>Pokemon Stats</t>
        </is>
      </c>
      <c r="C3365" s="77" t="inlineStr">
        <is>
          <t>Stunfisk baseSpeed</t>
        </is>
      </c>
      <c r="D3365" s="77" t="n">
        <v>32</v>
      </c>
      <c r="E3365" s="77" t="n">
        <v>52</v>
      </c>
      <c r="F3365" s="77" t="inlineStr">
        <is>
          <t>Differs from upstream baseline</t>
        </is>
      </c>
      <c r="G3365" s="7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77" t="inlineStr">
        <is>
          <t>2026-10-01</t>
        </is>
      </c>
      <c r="B3367" s="77" t="inlineStr">
        <is>
          <t>Abilities</t>
        </is>
      </c>
      <c r="C3367" s="77" t="inlineStr">
        <is>
          <t>Stunky abilities</t>
        </is>
      </c>
      <c r="D3367" s="77" t="inlineStr">
        <is>
          <t>Stench / Aftermath / Keen Eye</t>
        </is>
      </c>
      <c r="E3367" s="77" t="inlineStr">
        <is>
          <t>Aftermath / Aftermath / Keen Eye</t>
        </is>
      </c>
      <c r="F3367" s="77" t="inlineStr">
        <is>
          <t>Differs from upstream baseline</t>
        </is>
      </c>
      <c r="G3367" s="7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77" t="inlineStr">
        <is>
          <t>2026-10-01</t>
        </is>
      </c>
      <c r="B3369" s="77" t="inlineStr">
        <is>
          <t>Pokemon Stats</t>
        </is>
      </c>
      <c r="C3369" s="77" t="inlineStr">
        <is>
          <t>Suicune baseHP</t>
        </is>
      </c>
      <c r="D3369" s="77" t="n">
        <v>100</v>
      </c>
      <c r="E3369" s="77" t="n">
        <v>120</v>
      </c>
      <c r="F3369" s="77" t="inlineStr">
        <is>
          <t>Differs from upstream baseline</t>
        </is>
      </c>
      <c r="G3369" s="7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77" t="inlineStr">
        <is>
          <t>2026-10-01</t>
        </is>
      </c>
      <c r="B3371" s="77" t="inlineStr">
        <is>
          <t>Abilities</t>
        </is>
      </c>
      <c r="C3371" s="77" t="inlineStr">
        <is>
          <t>Sunkern abilities</t>
        </is>
      </c>
      <c r="D3371" s="77" t="inlineStr">
        <is>
          <t>Chlorophyll / Solar Power / Early Bird</t>
        </is>
      </c>
      <c r="E3371" s="77" t="inlineStr">
        <is>
          <t>Solar Power / Solar Power / Early Bird</t>
        </is>
      </c>
      <c r="F3371" s="77" t="inlineStr">
        <is>
          <t>Differs from upstream baseline</t>
        </is>
      </c>
      <c r="G3371" s="7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77" t="inlineStr">
        <is>
          <t>2026-10-01</t>
        </is>
      </c>
      <c r="B3373" s="77" t="inlineStr">
        <is>
          <t>Pokemon Stats</t>
        </is>
      </c>
      <c r="C3373" s="77" t="inlineStr">
        <is>
          <t>Surskit baseDefense</t>
        </is>
      </c>
      <c r="D3373" s="77" t="n">
        <v>32</v>
      </c>
      <c r="E3373" s="77" t="n">
        <v>62</v>
      </c>
      <c r="F3373" s="77" t="inlineStr">
        <is>
          <t>Differs from upstream baseline</t>
        </is>
      </c>
      <c r="G3373" s="7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77" t="inlineStr">
        <is>
          <t>2026-10-01</t>
        </is>
      </c>
      <c r="B3375" s="77" t="inlineStr">
        <is>
          <t>Pokemon Stats</t>
        </is>
      </c>
      <c r="C3375" s="77" t="inlineStr">
        <is>
          <t>Surskit baseSpDefense</t>
        </is>
      </c>
      <c r="D3375" s="77" t="n">
        <v>52</v>
      </c>
      <c r="E3375" s="77" t="n">
        <v>82</v>
      </c>
      <c r="F3375" s="77" t="inlineStr">
        <is>
          <t>Differs from upstream baseline</t>
        </is>
      </c>
      <c r="G3375" s="7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77" t="inlineStr">
        <is>
          <t>2026-10-01</t>
        </is>
      </c>
      <c r="B3377" s="77" t="inlineStr">
        <is>
          <t>Abilities</t>
        </is>
      </c>
      <c r="C3377" s="77" t="inlineStr">
        <is>
          <t>Swalot abilities</t>
        </is>
      </c>
      <c r="D3377" s="77" t="inlineStr">
        <is>
          <t>Liquid Ooze / Sticky Hold / Gluttony</t>
        </is>
      </c>
      <c r="E3377" s="77" t="inlineStr">
        <is>
          <t>Gluttony / Gluttony / Gluttony</t>
        </is>
      </c>
      <c r="F3377" s="77" t="inlineStr">
        <is>
          <t>Differs from upstream baseline</t>
        </is>
      </c>
      <c r="G3377" s="7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77" t="inlineStr">
        <is>
          <t>2026-10-01</t>
        </is>
      </c>
      <c r="B3379" s="77" t="inlineStr">
        <is>
          <t>Pokemon Stats</t>
        </is>
      </c>
      <c r="C3379" s="77" t="inlineStr">
        <is>
          <t>Swanna baseSpAttack</t>
        </is>
      </c>
      <c r="D3379" s="77" t="n">
        <v>87</v>
      </c>
      <c r="E3379" s="77" t="n">
        <v>97</v>
      </c>
      <c r="F3379" s="77" t="inlineStr">
        <is>
          <t>Differs from upstream baseline</t>
        </is>
      </c>
      <c r="G3379" s="7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77" t="inlineStr">
        <is>
          <t>2026-10-01</t>
        </is>
      </c>
      <c r="B3381" s="77" t="inlineStr">
        <is>
          <t>Abilities</t>
        </is>
      </c>
      <c r="C3381" s="77" t="inlineStr">
        <is>
          <t>Swanna abilities</t>
        </is>
      </c>
      <c r="D3381" s="77" t="inlineStr">
        <is>
          <t>Keen Eye / Big Pecks / Hydration</t>
        </is>
      </c>
      <c r="E3381" s="77" t="inlineStr">
        <is>
          <t>Keen Eye / Hydration / Competitive</t>
        </is>
      </c>
      <c r="F3381" s="77" t="inlineStr">
        <is>
          <t>Differs from upstream baseline</t>
        </is>
      </c>
      <c r="G3381" s="7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77" t="inlineStr">
        <is>
          <t>2026-10-01</t>
        </is>
      </c>
      <c r="B3383" s="77" t="inlineStr">
        <is>
          <t>Abilities</t>
        </is>
      </c>
      <c r="C3383" s="77" t="inlineStr">
        <is>
          <t>Swinub abilities</t>
        </is>
      </c>
      <c r="D3383" s="77" t="inlineStr">
        <is>
          <t>Oblivious / Snow Cloak / Thick Fat</t>
        </is>
      </c>
      <c r="E3383" s="77" t="inlineStr">
        <is>
          <t>Snow Cloak / Snow Cloak / Thick Fat</t>
        </is>
      </c>
      <c r="F3383" s="77" t="inlineStr">
        <is>
          <t>Differs from upstream baseline</t>
        </is>
      </c>
      <c r="G3383" s="7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77" t="inlineStr">
        <is>
          <t>2026-10-01</t>
        </is>
      </c>
      <c r="B3385" s="77" t="inlineStr">
        <is>
          <t>Pokemon Stats</t>
        </is>
      </c>
      <c r="C3385" s="77" t="inlineStr">
        <is>
          <t>Swoobat baseAttack</t>
        </is>
      </c>
      <c r="D3385" s="77" t="n">
        <v>57</v>
      </c>
      <c r="E3385" s="77" t="n">
        <v>63</v>
      </c>
      <c r="F3385" s="77" t="inlineStr">
        <is>
          <t>Differs from upstream baseline</t>
        </is>
      </c>
      <c r="G3385" s="7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77" t="inlineStr">
        <is>
          <t>2026-10-01</t>
        </is>
      </c>
      <c r="B3387" s="77" t="inlineStr">
        <is>
          <t>Pokemon Stats</t>
        </is>
      </c>
      <c r="C3387" s="77" t="inlineStr">
        <is>
          <t>Swoobat baseSpAttack</t>
        </is>
      </c>
      <c r="D3387" s="77" t="n">
        <v>77</v>
      </c>
      <c r="E3387" s="77" t="n">
        <v>89</v>
      </c>
      <c r="F3387" s="77" t="inlineStr">
        <is>
          <t>Differs from upstream baseline</t>
        </is>
      </c>
      <c r="G3387" s="7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77" t="inlineStr">
        <is>
          <t>2026-10-01</t>
        </is>
      </c>
      <c r="B3389" s="77" t="inlineStr">
        <is>
          <t>Pokemon Stats</t>
        </is>
      </c>
      <c r="C3389" s="77" t="inlineStr">
        <is>
          <t>Swoobat baseSpeed</t>
        </is>
      </c>
      <c r="D3389" s="77" t="n">
        <v>114</v>
      </c>
      <c r="E3389" s="77" t="n">
        <v>124</v>
      </c>
      <c r="F3389" s="77" t="inlineStr">
        <is>
          <t>Differs from upstream baseline</t>
        </is>
      </c>
      <c r="G3389" s="7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77" t="inlineStr">
        <is>
          <t>2026-10-01</t>
        </is>
      </c>
      <c r="B3391" s="77" t="inlineStr">
        <is>
          <t>Pokemon Stats</t>
        </is>
      </c>
      <c r="C3391" s="77" t="inlineStr">
        <is>
          <t>Sylveon baseAttack</t>
        </is>
      </c>
      <c r="D3391" s="77" t="n">
        <v>65</v>
      </c>
      <c r="E3391" s="77" t="n">
        <v>30</v>
      </c>
      <c r="F3391" s="77" t="inlineStr">
        <is>
          <t>Differs from upstream baseline</t>
        </is>
      </c>
      <c r="G3391" s="7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77" t="inlineStr">
        <is>
          <t>2026-10-01</t>
        </is>
      </c>
      <c r="B3393" s="77" t="inlineStr">
        <is>
          <t>Pokemon Stats</t>
        </is>
      </c>
      <c r="C3393" s="77" t="inlineStr">
        <is>
          <t>Sylveon baseSpeed</t>
        </is>
      </c>
      <c r="D3393" s="77" t="n">
        <v>60</v>
      </c>
      <c r="E3393" s="77" t="n">
        <v>76</v>
      </c>
      <c r="F3393" s="77" t="inlineStr">
        <is>
          <t>Differs from upstream baseline</t>
        </is>
      </c>
      <c r="G3393" s="7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77" t="inlineStr">
        <is>
          <t>2026-10-01</t>
        </is>
      </c>
      <c r="B3395" s="77" t="inlineStr">
        <is>
          <t>Pokemon Stats</t>
        </is>
      </c>
      <c r="C3395" s="77" t="inlineStr">
        <is>
          <t>Talonflame baseAttack</t>
        </is>
      </c>
      <c r="D3395" s="77" t="n">
        <v>81</v>
      </c>
      <c r="E3395" s="77" t="n">
        <v>86</v>
      </c>
      <c r="F3395" s="77" t="inlineStr">
        <is>
          <t>Differs from upstream baseline</t>
        </is>
      </c>
      <c r="G3395" s="7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77" t="inlineStr">
        <is>
          <t>2026-10-01</t>
        </is>
      </c>
      <c r="B3397" s="77" t="inlineStr">
        <is>
          <t>Pokemon Stats</t>
        </is>
      </c>
      <c r="C3397" s="77" t="inlineStr">
        <is>
          <t>Talonflame baseSpAttack</t>
        </is>
      </c>
      <c r="D3397" s="77" t="n">
        <v>74</v>
      </c>
      <c r="E3397" s="77" t="n">
        <v>76</v>
      </c>
      <c r="F3397" s="77" t="inlineStr">
        <is>
          <t>Differs from upstream baseline</t>
        </is>
      </c>
      <c r="G3397" s="7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77" t="inlineStr">
        <is>
          <t>2026-10-01</t>
        </is>
      </c>
      <c r="B3399" s="77" t="inlineStr">
        <is>
          <t>Pokemon Stats</t>
        </is>
      </c>
      <c r="C3399" s="77" t="inlineStr">
        <is>
          <t>Tangela baseSpDefense</t>
        </is>
      </c>
      <c r="D3399" s="77" t="n">
        <v>40</v>
      </c>
      <c r="E3399" s="77" t="n">
        <v>50</v>
      </c>
      <c r="F3399" s="77" t="inlineStr">
        <is>
          <t>Differs from upstream baseline</t>
        </is>
      </c>
      <c r="G3399" s="7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77" t="inlineStr">
        <is>
          <t>2026-10-01</t>
        </is>
      </c>
      <c r="B3401" s="77" t="inlineStr">
        <is>
          <t>Pokemon Stats</t>
        </is>
      </c>
      <c r="C3401" s="77" t="inlineStr">
        <is>
          <t>Tangrowth baseSpDefense</t>
        </is>
      </c>
      <c r="D3401" s="77" t="n">
        <v>50</v>
      </c>
      <c r="E3401" s="77" t="n">
        <v>90</v>
      </c>
      <c r="F3401" s="77" t="inlineStr">
        <is>
          <t>Differs from upstream baseline</t>
        </is>
      </c>
      <c r="G3401" s="7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77" t="inlineStr">
        <is>
          <t>2026-10-01</t>
        </is>
      </c>
      <c r="B3403" s="77" t="inlineStr">
        <is>
          <t>Abilities</t>
        </is>
      </c>
      <c r="C3403" s="77" t="inlineStr">
        <is>
          <t>Tangrowth abilities</t>
        </is>
      </c>
      <c r="D3403" s="77" t="inlineStr">
        <is>
          <t>Chlorophyll / Leaf Guard / Regenerator</t>
        </is>
      </c>
      <c r="E3403" s="77" t="inlineStr">
        <is>
          <t>Magic Guard / Magic Guard / Regenerator</t>
        </is>
      </c>
      <c r="F3403" s="77" t="inlineStr">
        <is>
          <t>Differs from upstream baseline</t>
        </is>
      </c>
      <c r="G3403" s="7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77" t="inlineStr">
        <is>
          <t>2026-10-01</t>
        </is>
      </c>
      <c r="B3405" s="77" t="inlineStr">
        <is>
          <t>Pokemon Stats</t>
        </is>
      </c>
      <c r="C3405" s="77" t="inlineStr">
        <is>
          <t>Tauros baseAttack</t>
        </is>
      </c>
      <c r="D3405" s="77" t="n">
        <v>100</v>
      </c>
      <c r="E3405" s="77" t="n">
        <v>110</v>
      </c>
      <c r="F3405" s="77" t="inlineStr">
        <is>
          <t>Differs from upstream baseline</t>
        </is>
      </c>
      <c r="G3405" s="7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77" t="inlineStr">
        <is>
          <t>2026-10-01</t>
        </is>
      </c>
      <c r="B3407" s="77" t="inlineStr">
        <is>
          <t>Abilities</t>
        </is>
      </c>
      <c r="C3407" s="77" t="inlineStr">
        <is>
          <t>Tauros abilities</t>
        </is>
      </c>
      <c r="D3407" s="77" t="inlineStr">
        <is>
          <t>Intimidate / Anger Point / Sheer Force</t>
        </is>
      </c>
      <c r="E3407" s="77" t="inlineStr">
        <is>
          <t>Intimidate / Intimidate / Sheer Force</t>
        </is>
      </c>
      <c r="F3407" s="77" t="inlineStr">
        <is>
          <t>Differs from upstream baseline</t>
        </is>
      </c>
      <c r="G3407" s="7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77" t="inlineStr">
        <is>
          <t>2026-10-01</t>
        </is>
      </c>
      <c r="B3409" s="77" t="inlineStr">
        <is>
          <t>Pokemon Stats</t>
        </is>
      </c>
      <c r="C3409" s="77" t="inlineStr">
        <is>
          <t>Tauros baseSpDefense</t>
        </is>
      </c>
      <c r="D3409" s="77" t="n">
        <v>70</v>
      </c>
      <c r="E3409" s="77" t="n">
        <v>72</v>
      </c>
      <c r="F3409" s="77" t="inlineStr">
        <is>
          <t>Differs from upstream baseline</t>
        </is>
      </c>
      <c r="G3409" s="7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77" t="inlineStr">
        <is>
          <t>2026-10-01</t>
        </is>
      </c>
      <c r="B3411" s="77" t="inlineStr">
        <is>
          <t>Abilities</t>
        </is>
      </c>
      <c r="C3411" s="77" t="inlineStr">
        <is>
          <t>Tentacool abilities</t>
        </is>
      </c>
      <c r="D3411" s="77" t="inlineStr">
        <is>
          <t>Clear Body / Liquid Ooze / Rain Dish</t>
        </is>
      </c>
      <c r="E3411" s="77" t="inlineStr">
        <is>
          <t>Rain Dish / Clear Body / Rain Dish</t>
        </is>
      </c>
      <c r="F3411" s="77" t="inlineStr">
        <is>
          <t>Differs from upstream baseline</t>
        </is>
      </c>
      <c r="G3411" s="7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77" t="inlineStr">
        <is>
          <t>2026-10-01</t>
        </is>
      </c>
      <c r="B3413" s="77" t="inlineStr">
        <is>
          <t>Pokemon Stats</t>
        </is>
      </c>
      <c r="C3413" s="77" t="inlineStr">
        <is>
          <t>Tentacruel baseSpAttack</t>
        </is>
      </c>
      <c r="D3413" s="77" t="n">
        <v>80</v>
      </c>
      <c r="E3413" s="77" t="n">
        <v>90</v>
      </c>
      <c r="F3413" s="77" t="inlineStr">
        <is>
          <t>Differs from upstream baseline</t>
        </is>
      </c>
      <c r="G3413" s="7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77" t="inlineStr">
        <is>
          <t>2026-10-01</t>
        </is>
      </c>
      <c r="B3415" s="77" t="inlineStr">
        <is>
          <t>Pokemon Stats</t>
        </is>
      </c>
      <c r="C3415" s="77" t="inlineStr">
        <is>
          <t>Terrakion baseAttack</t>
        </is>
      </c>
      <c r="D3415" s="77" t="n">
        <v>129</v>
      </c>
      <c r="E3415" s="77" t="n">
        <v>151</v>
      </c>
      <c r="F3415" s="77" t="inlineStr">
        <is>
          <t>Differs from upstream baseline</t>
        </is>
      </c>
      <c r="G3415" s="7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77" t="inlineStr">
        <is>
          <t>2026-10-01</t>
        </is>
      </c>
      <c r="B3417" s="77" t="inlineStr">
        <is>
          <t>Pokemon Stats</t>
        </is>
      </c>
      <c r="C3417" s="77" t="inlineStr">
        <is>
          <t>Terrakion baseSpeed</t>
        </is>
      </c>
      <c r="D3417" s="77" t="n">
        <v>108</v>
      </c>
      <c r="E3417" s="77" t="n">
        <v>126</v>
      </c>
      <c r="F3417" s="77" t="inlineStr">
        <is>
          <t>Differs from upstream baseline</t>
        </is>
      </c>
      <c r="G3417" s="7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77" t="inlineStr">
        <is>
          <t>2026-10-01</t>
        </is>
      </c>
      <c r="B3419" s="77" t="inlineStr">
        <is>
          <t>Pokemon Stats</t>
        </is>
      </c>
      <c r="C3419" s="77" t="inlineStr">
        <is>
          <t>Throh baseAttack</t>
        </is>
      </c>
      <c r="D3419" s="77" t="n">
        <v>100</v>
      </c>
      <c r="E3419" s="77" t="n">
        <v>104</v>
      </c>
      <c r="F3419" s="77" t="inlineStr">
        <is>
          <t>Differs from upstream baseline</t>
        </is>
      </c>
      <c r="G3419" s="7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77" t="inlineStr">
        <is>
          <t>2026-10-01</t>
        </is>
      </c>
      <c r="B3421" s="77" t="inlineStr">
        <is>
          <t>Pokemon Stats</t>
        </is>
      </c>
      <c r="C3421" s="77" t="inlineStr">
        <is>
          <t>Throh baseSpeed</t>
        </is>
      </c>
      <c r="D3421" s="77" t="n">
        <v>45</v>
      </c>
      <c r="E3421" s="77" t="n">
        <v>71</v>
      </c>
      <c r="F3421" s="77" t="inlineStr">
        <is>
          <t>Differs from upstream baseline</t>
        </is>
      </c>
      <c r="G3421" s="7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77" t="inlineStr">
        <is>
          <t>2026-10-01</t>
        </is>
      </c>
      <c r="B3423" s="77" t="inlineStr">
        <is>
          <t>Abilities</t>
        </is>
      </c>
      <c r="C3423" s="77" t="inlineStr">
        <is>
          <t>Togepi abilities</t>
        </is>
      </c>
      <c r="D3423" s="77" t="inlineStr">
        <is>
          <t>Hustle / Serene Grace / Super Luck</t>
        </is>
      </c>
      <c r="E3423" s="77" t="inlineStr">
        <is>
          <t>Serene Grace / Serene Grace / Super Luck</t>
        </is>
      </c>
      <c r="F3423" s="77" t="inlineStr">
        <is>
          <t>Differs from upstream baseline</t>
        </is>
      </c>
      <c r="G3423" s="7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77" t="inlineStr">
        <is>
          <t>2026-10-01</t>
        </is>
      </c>
      <c r="B3425" s="77" t="inlineStr">
        <is>
          <t>Abilities</t>
        </is>
      </c>
      <c r="C3425" s="77" t="inlineStr">
        <is>
          <t>Togetic abilities</t>
        </is>
      </c>
      <c r="D3425" s="77" t="inlineStr">
        <is>
          <t>Hustle / Serene Grace / Super Luck</t>
        </is>
      </c>
      <c r="E3425" s="77" t="inlineStr">
        <is>
          <t>Serene Grace / Serene Grace / Super Luck</t>
        </is>
      </c>
      <c r="F3425" s="77" t="inlineStr">
        <is>
          <t>Differs from upstream baseline</t>
        </is>
      </c>
      <c r="G3425" s="7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77" t="inlineStr">
        <is>
          <t>2026-10-01</t>
        </is>
      </c>
      <c r="B3427" s="77" t="inlineStr">
        <is>
          <t>Abilities</t>
        </is>
      </c>
      <c r="C3427" s="77" t="inlineStr">
        <is>
          <t>Torkoal abilities</t>
        </is>
      </c>
      <c r="D3427" s="77" t="inlineStr">
        <is>
          <t>White Smoke / Drought / Shell Armor</t>
        </is>
      </c>
      <c r="E3427" s="77" t="inlineStr">
        <is>
          <t>White Smoke / Shell Armor / Shell Armor</t>
        </is>
      </c>
      <c r="F3427" s="77" t="inlineStr">
        <is>
          <t>Differs from upstream baseline</t>
        </is>
      </c>
      <c r="G3427" s="7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77" t="inlineStr">
        <is>
          <t>2026-10-01</t>
        </is>
      </c>
      <c r="B3429" s="77" t="inlineStr">
        <is>
          <t>Pokemon Stats</t>
        </is>
      </c>
      <c r="C3429" s="77" t="inlineStr">
        <is>
          <t>Torterra baseSpAttack</t>
        </is>
      </c>
      <c r="D3429" s="77" t="n">
        <v>75</v>
      </c>
      <c r="E3429" s="77" t="n">
        <v>63</v>
      </c>
      <c r="F3429" s="77" t="inlineStr">
        <is>
          <t>Differs from upstream baseline</t>
        </is>
      </c>
      <c r="G3429" s="7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77" t="inlineStr">
        <is>
          <t>2026-10-01</t>
        </is>
      </c>
      <c r="B3431" s="77" t="inlineStr">
        <is>
          <t>Abilities</t>
        </is>
      </c>
      <c r="C3431" s="77" t="inlineStr">
        <is>
          <t>Torterra abilities</t>
        </is>
      </c>
      <c r="D3431" s="77" t="inlineStr">
        <is>
          <t>Overgrow / Shell Armor</t>
        </is>
      </c>
      <c r="E3431" s="77" t="inlineStr">
        <is>
          <t>Thick Fat / Shell Armor / Shell Armor</t>
        </is>
      </c>
      <c r="F3431" s="77" t="inlineStr">
        <is>
          <t>Differs from upstream baseline</t>
        </is>
      </c>
      <c r="G3431" s="7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77" t="inlineStr">
        <is>
          <t>2026-10-01</t>
        </is>
      </c>
      <c r="B3433" s="77" t="inlineStr">
        <is>
          <t>Abilities</t>
        </is>
      </c>
      <c r="C3433" s="77" t="inlineStr">
        <is>
          <t>Toxicroak abilities</t>
        </is>
      </c>
      <c r="D3433" s="77" t="inlineStr">
        <is>
          <t>Anticipation / Dry Skin / Poison Touch</t>
        </is>
      </c>
      <c r="E3433" s="77" t="inlineStr">
        <is>
          <t>Dry Skin / Dry Skin / Poison Touch</t>
        </is>
      </c>
      <c r="F3433" s="77" t="inlineStr">
        <is>
          <t>Differs from upstream baseline</t>
        </is>
      </c>
      <c r="G3433" s="7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77" t="inlineStr">
        <is>
          <t>2026-10-01</t>
        </is>
      </c>
      <c r="B3435" s="77" t="inlineStr">
        <is>
          <t>Pokemon Stats</t>
        </is>
      </c>
      <c r="C3435" s="77" t="inlineStr">
        <is>
          <t>Tranquill baseAttack</t>
        </is>
      </c>
      <c r="D3435" s="77" t="n">
        <v>77</v>
      </c>
      <c r="E3435" s="77" t="n">
        <v>52</v>
      </c>
      <c r="F3435" s="77" t="inlineStr">
        <is>
          <t>Differs from upstream baseline</t>
        </is>
      </c>
      <c r="G3435" s="7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77" t="inlineStr">
        <is>
          <t>2026-10-01</t>
        </is>
      </c>
      <c r="B3437" s="77" t="inlineStr">
        <is>
          <t>Pokemon Stats</t>
        </is>
      </c>
      <c r="C3437" s="77" t="inlineStr">
        <is>
          <t>Tranquill baseSpDefense</t>
        </is>
      </c>
      <c r="D3437" s="77" t="n">
        <v>42</v>
      </c>
      <c r="E3437" s="77" t="n">
        <v>59</v>
      </c>
      <c r="F3437" s="77" t="inlineStr">
        <is>
          <t>Differs from upstream baseline</t>
        </is>
      </c>
      <c r="G3437" s="7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77" t="inlineStr">
        <is>
          <t>2026-10-01</t>
        </is>
      </c>
      <c r="B3439" s="77" t="inlineStr">
        <is>
          <t>Pokemon Stats</t>
        </is>
      </c>
      <c r="C3439" s="77" t="inlineStr">
        <is>
          <t>Trevenant baseHP</t>
        </is>
      </c>
      <c r="D3439" s="77" t="n">
        <v>85</v>
      </c>
      <c r="E3439" s="77" t="n">
        <v>95</v>
      </c>
      <c r="F3439" s="77" t="inlineStr">
        <is>
          <t>Differs from upstream baseline</t>
        </is>
      </c>
      <c r="G3439" s="7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77" t="inlineStr">
        <is>
          <t>2026-10-01</t>
        </is>
      </c>
      <c r="B3441" s="77" t="inlineStr">
        <is>
          <t>Pokemon Stats</t>
        </is>
      </c>
      <c r="C3441" s="77" t="inlineStr">
        <is>
          <t>Trevenant baseSpAttack</t>
        </is>
      </c>
      <c r="D3441" s="77" t="n">
        <v>65</v>
      </c>
      <c r="E3441" s="77" t="n">
        <v>30</v>
      </c>
      <c r="F3441" s="77" t="inlineStr">
        <is>
          <t>Differs from upstream baseline</t>
        </is>
      </c>
      <c r="G3441" s="7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77" t="inlineStr">
        <is>
          <t>2026-10-01</t>
        </is>
      </c>
      <c r="B3443" s="77" t="inlineStr">
        <is>
          <t>Pokemon Stats</t>
        </is>
      </c>
      <c r="C3443" s="77" t="inlineStr">
        <is>
          <t>Tropius baseHP</t>
        </is>
      </c>
      <c r="D3443" s="77" t="n">
        <v>99</v>
      </c>
      <c r="E3443" s="77" t="n">
        <v>105</v>
      </c>
      <c r="F3443" s="77" t="inlineStr">
        <is>
          <t>Differs from upstream baseline</t>
        </is>
      </c>
      <c r="G3443" s="7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77" t="inlineStr">
        <is>
          <t>2026-10-01</t>
        </is>
      </c>
      <c r="B3445" s="77" t="inlineStr">
        <is>
          <t>Pokemon Stats</t>
        </is>
      </c>
      <c r="C3445" s="77" t="inlineStr">
        <is>
          <t>Tropius baseDefense</t>
        </is>
      </c>
      <c r="D3445" s="77" t="n">
        <v>83</v>
      </c>
      <c r="E3445" s="77" t="n">
        <v>105</v>
      </c>
      <c r="F3445" s="77" t="inlineStr">
        <is>
          <t>Differs from upstream baseline</t>
        </is>
      </c>
      <c r="G3445" s="7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77" t="inlineStr">
        <is>
          <t>2026-10-01</t>
        </is>
      </c>
      <c r="B3447" s="77" t="inlineStr">
        <is>
          <t>Pokemon Stats</t>
        </is>
      </c>
      <c r="C3447" s="77" t="inlineStr">
        <is>
          <t>Tropius baseSpDefense</t>
        </is>
      </c>
      <c r="D3447" s="77" t="n">
        <v>87</v>
      </c>
      <c r="E3447" s="77" t="n">
        <v>105</v>
      </c>
      <c r="F3447" s="77" t="inlineStr">
        <is>
          <t>Differs from upstream baseline</t>
        </is>
      </c>
      <c r="G3447" s="7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77" t="inlineStr">
        <is>
          <t>2026-10-01</t>
        </is>
      </c>
      <c r="B3449" s="77" t="inlineStr">
        <is>
          <t>Abilities</t>
        </is>
      </c>
      <c r="C3449" s="77" t="inlineStr">
        <is>
          <t>Turtwig abilities</t>
        </is>
      </c>
      <c r="D3449" s="77" t="inlineStr">
        <is>
          <t>Overgrow / Shell Armor</t>
        </is>
      </c>
      <c r="E3449" s="77" t="inlineStr">
        <is>
          <t>Overgrow / Shell Armor / Shell Armor</t>
        </is>
      </c>
      <c r="F3449" s="77" t="inlineStr">
        <is>
          <t>Differs from upstream baseline</t>
        </is>
      </c>
      <c r="G3449" s="7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77" t="inlineStr">
        <is>
          <t>2026-10-01</t>
        </is>
      </c>
      <c r="B3451" s="77" t="inlineStr">
        <is>
          <t>Pokemon Stats</t>
        </is>
      </c>
      <c r="C3451" s="77" t="inlineStr">
        <is>
          <t>Tyranitar baseSpAttack</t>
        </is>
      </c>
      <c r="D3451" s="77" t="n">
        <v>95</v>
      </c>
      <c r="E3451" s="77" t="n">
        <v>100</v>
      </c>
      <c r="F3451" s="77" t="inlineStr">
        <is>
          <t>Differs from upstream baseline</t>
        </is>
      </c>
      <c r="G3451" s="7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77" t="inlineStr">
        <is>
          <t>2026-10-01</t>
        </is>
      </c>
      <c r="B3453" s="77" t="inlineStr">
        <is>
          <t>Abilities</t>
        </is>
      </c>
      <c r="C3453" s="77" t="inlineStr">
        <is>
          <t>Tyranitar abilities</t>
        </is>
      </c>
      <c r="D3453" s="77" t="inlineStr">
        <is>
          <t>Sand Stream / Sand Stream / Sand Stream</t>
        </is>
      </c>
      <c r="E3453" s="77" t="inlineStr">
        <is>
          <t>Thick Fat / Thick Fat / Thick Fat</t>
        </is>
      </c>
      <c r="F3453" s="77" t="inlineStr">
        <is>
          <t>Differs from upstream baseline</t>
        </is>
      </c>
      <c r="G3453" s="7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77" t="inlineStr">
        <is>
          <t>2026-10-01</t>
        </is>
      </c>
      <c r="B3455" s="77" t="inlineStr">
        <is>
          <t>Pokemon Stats</t>
        </is>
      </c>
      <c r="C3455" s="77" t="inlineStr">
        <is>
          <t>Tyrantrum baseSpAttack</t>
        </is>
      </c>
      <c r="D3455" s="77" t="n">
        <v>69</v>
      </c>
      <c r="E3455" s="77" t="n">
        <v>30</v>
      </c>
      <c r="F3455" s="77" t="inlineStr">
        <is>
          <t>Differs from upstream baseline</t>
        </is>
      </c>
      <c r="G3455" s="7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77" t="inlineStr">
        <is>
          <t>2026-10-01</t>
        </is>
      </c>
      <c r="B3457" s="77" t="inlineStr">
        <is>
          <t>Abilities</t>
        </is>
      </c>
      <c r="C3457" s="77" t="inlineStr">
        <is>
          <t>Tyrantrum abilities</t>
        </is>
      </c>
      <c r="D3457" s="77" t="inlineStr">
        <is>
          <t>Strong Jaw / Rock Head</t>
        </is>
      </c>
      <c r="E3457" s="77" t="inlineStr">
        <is>
          <t>Strong Jaw / Rock Head / Intimidate</t>
        </is>
      </c>
      <c r="F3457" s="77" t="inlineStr">
        <is>
          <t>Differs from upstream baseline</t>
        </is>
      </c>
      <c r="G3457" s="7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77" t="inlineStr">
        <is>
          <t>2026-10-01</t>
        </is>
      </c>
      <c r="B3459" s="77" t="inlineStr">
        <is>
          <t>Pokemon Stats</t>
        </is>
      </c>
      <c r="C3459" s="77" t="inlineStr">
        <is>
          <t>Tyrunt baseAttack</t>
        </is>
      </c>
      <c r="D3459" s="77" t="n">
        <v>89</v>
      </c>
      <c r="E3459" s="77" t="n">
        <v>97</v>
      </c>
      <c r="F3459" s="77" t="inlineStr">
        <is>
          <t>Differs from upstream baseline</t>
        </is>
      </c>
      <c r="G3459" s="7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77" t="inlineStr">
        <is>
          <t>2026-10-01</t>
        </is>
      </c>
      <c r="B3461" s="77" t="inlineStr">
        <is>
          <t>Pokemon Stats</t>
        </is>
      </c>
      <c r="C3461" s="77" t="inlineStr">
        <is>
          <t>Tyrunt baseSpeed</t>
        </is>
      </c>
      <c r="D3461" s="77" t="n">
        <v>48</v>
      </c>
      <c r="E3461" s="77" t="n">
        <v>55</v>
      </c>
      <c r="F3461" s="77" t="inlineStr">
        <is>
          <t>Differs from upstream baseline</t>
        </is>
      </c>
      <c r="G3461" s="7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77" t="inlineStr">
        <is>
          <t>2026-10-01</t>
        </is>
      </c>
      <c r="B3463" s="77" t="inlineStr">
        <is>
          <t>Pokemon Stats</t>
        </is>
      </c>
      <c r="C3463" s="77" t="inlineStr">
        <is>
          <t>Unfezant baseAttack</t>
        </is>
      </c>
      <c r="D3463" s="77" t="n">
        <v>115</v>
      </c>
      <c r="E3463" s="77" t="n">
        <v>46</v>
      </c>
      <c r="F3463" s="77" t="inlineStr">
        <is>
          <t>Differs from upstream baseline</t>
        </is>
      </c>
      <c r="G3463" s="7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77" t="inlineStr">
        <is>
          <t>2026-10-01</t>
        </is>
      </c>
      <c r="B3465" s="77" t="inlineStr">
        <is>
          <t>Pokemon Stats</t>
        </is>
      </c>
      <c r="C3465" s="77" t="inlineStr">
        <is>
          <t>Unfezant baseSpDefense</t>
        </is>
      </c>
      <c r="D3465" s="77" t="n">
        <v>55</v>
      </c>
      <c r="E3465" s="77" t="n">
        <v>77</v>
      </c>
      <c r="F3465" s="77" t="inlineStr">
        <is>
          <t>Differs from upstream baseline</t>
        </is>
      </c>
      <c r="G3465" s="7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77" t="inlineStr">
        <is>
          <t>2026-10-01</t>
        </is>
      </c>
      <c r="B3467" s="77" t="inlineStr">
        <is>
          <t>Abilities</t>
        </is>
      </c>
      <c r="C3467" s="77" t="inlineStr">
        <is>
          <t>Unfezant abilities</t>
        </is>
      </c>
      <c r="D3467" s="77" t="inlineStr">
        <is>
          <t>Big Pecks / Super Luck / Rivalry</t>
        </is>
      </c>
      <c r="E3467" s="77" t="inlineStr">
        <is>
          <t>Super Luck / Big Pecks / Sniper</t>
        </is>
      </c>
      <c r="F3467" s="77" t="inlineStr">
        <is>
          <t>Differs from upstream baseline</t>
        </is>
      </c>
      <c r="G3467" s="7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77" t="inlineStr">
        <is>
          <t>2026-10-01</t>
        </is>
      </c>
      <c r="B3469" s="77" t="inlineStr">
        <is>
          <t>Pokemon Stats</t>
        </is>
      </c>
      <c r="C3469" s="77" t="inlineStr">
        <is>
          <t>Ursaluna baseSpAttack</t>
        </is>
      </c>
      <c r="D3469" s="77" t="n">
        <v>45</v>
      </c>
      <c r="E3469" s="77" t="n">
        <v>30</v>
      </c>
      <c r="F3469" s="77" t="inlineStr">
        <is>
          <t>Differs from upstream baseline</t>
        </is>
      </c>
      <c r="G3469" s="7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77" t="inlineStr">
        <is>
          <t>2026-10-01</t>
        </is>
      </c>
      <c r="B3471" s="77" t="inlineStr">
        <is>
          <t>Pokemon Stats</t>
        </is>
      </c>
      <c r="C3471" s="77" t="inlineStr">
        <is>
          <t>Ursaluna baseAttack</t>
        </is>
      </c>
      <c r="D3471" s="77" t="n">
        <v>70</v>
      </c>
      <c r="E3471" s="77" t="n">
        <v>30</v>
      </c>
      <c r="F3471" s="77" t="inlineStr">
        <is>
          <t>Differs from upstream baseline</t>
        </is>
      </c>
      <c r="G3471" s="7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77" t="inlineStr">
        <is>
          <t>2026-10-01</t>
        </is>
      </c>
      <c r="B3473" s="77" t="inlineStr">
        <is>
          <t>Pokemon Stats</t>
        </is>
      </c>
      <c r="C3473" s="77" t="inlineStr">
        <is>
          <t>Ursaluna baseSpeed</t>
        </is>
      </c>
      <c r="D3473" s="77" t="n">
        <v>52</v>
      </c>
      <c r="E3473" s="77" t="n">
        <v>70</v>
      </c>
      <c r="F3473" s="77" t="inlineStr">
        <is>
          <t>Differs from upstream baseline</t>
        </is>
      </c>
      <c r="G3473" s="7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77" t="inlineStr">
        <is>
          <t>2026-10-01</t>
        </is>
      </c>
      <c r="B3475" s="77" t="inlineStr">
        <is>
          <t>Pokemon Stats</t>
        </is>
      </c>
      <c r="C3475" s="77" t="inlineStr">
        <is>
          <t>Ursaring baseAttack</t>
        </is>
      </c>
      <c r="D3475" s="77" t="n">
        <v>130</v>
      </c>
      <c r="E3475" s="77" t="n">
        <v>140</v>
      </c>
      <c r="F3475" s="77" t="inlineStr">
        <is>
          <t>Differs from upstream baseline</t>
        </is>
      </c>
      <c r="G3475" s="7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77" t="inlineStr">
        <is>
          <t>2026-10-01</t>
        </is>
      </c>
      <c r="B3477" s="77" t="inlineStr">
        <is>
          <t>Pokemon Stats</t>
        </is>
      </c>
      <c r="C3477" s="77" t="inlineStr">
        <is>
          <t>Ursaring baseSpAttack</t>
        </is>
      </c>
      <c r="D3477" s="77" t="n">
        <v>75</v>
      </c>
      <c r="E3477" s="77" t="n">
        <v>55</v>
      </c>
      <c r="F3477" s="77" t="inlineStr">
        <is>
          <t>Differs from upstream baseline</t>
        </is>
      </c>
      <c r="G3477" s="7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77" t="inlineStr">
        <is>
          <t>2026-10-01</t>
        </is>
      </c>
      <c r="B3479" s="77" t="inlineStr">
        <is>
          <t>Pokemon Stats</t>
        </is>
      </c>
      <c r="C3479" s="77" t="inlineStr">
        <is>
          <t>Uxie baseHP</t>
        </is>
      </c>
      <c r="D3479" s="77" t="n">
        <v>75</v>
      </c>
      <c r="E3479" s="77" t="n">
        <v>95</v>
      </c>
      <c r="F3479" s="77" t="inlineStr">
        <is>
          <t>Differs from upstream baseline</t>
        </is>
      </c>
      <c r="G3479" s="7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77" t="inlineStr">
        <is>
          <t>2026-10-01</t>
        </is>
      </c>
      <c r="B3481" s="77" t="inlineStr">
        <is>
          <t>Pokemon Stats</t>
        </is>
      </c>
      <c r="C3481" s="77" t="inlineStr">
        <is>
          <t>Vanilluxe baseHP</t>
        </is>
      </c>
      <c r="D3481" s="77" t="n">
        <v>71</v>
      </c>
      <c r="E3481" s="77" t="n">
        <v>81</v>
      </c>
      <c r="F3481" s="77" t="inlineStr">
        <is>
          <t>Differs from upstream baseline</t>
        </is>
      </c>
      <c r="G3481" s="7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77" t="inlineStr">
        <is>
          <t>2026-10-01</t>
        </is>
      </c>
      <c r="B3483" s="77" t="inlineStr">
        <is>
          <t>Abilities</t>
        </is>
      </c>
      <c r="C3483" s="77" t="inlineStr">
        <is>
          <t>Vanilluxe abilities</t>
        </is>
      </c>
      <c r="D3483" s="77" t="inlineStr">
        <is>
          <t>Ice Body / Snow Warning / Weak Armor</t>
        </is>
      </c>
      <c r="E3483" s="77" t="inlineStr">
        <is>
          <t>Ice Body / Ice Body / Slush Rush</t>
        </is>
      </c>
      <c r="F3483" s="77" t="inlineStr">
        <is>
          <t>Differs from upstream baseline</t>
        </is>
      </c>
      <c r="G3483" s="7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77" t="inlineStr">
        <is>
          <t>2026-10-01</t>
        </is>
      </c>
      <c r="B3485" s="77" t="inlineStr">
        <is>
          <t>Pokemon Stats</t>
        </is>
      </c>
      <c r="C3485" s="77" t="inlineStr">
        <is>
          <t>Venipede baseHP</t>
        </is>
      </c>
      <c r="D3485" s="77" t="n">
        <v>30</v>
      </c>
      <c r="E3485" s="77" t="n">
        <v>37</v>
      </c>
      <c r="F3485" s="77" t="inlineStr">
        <is>
          <t>Differs from upstream baseline</t>
        </is>
      </c>
      <c r="G3485" s="7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77" t="inlineStr">
        <is>
          <t>2026-10-01</t>
        </is>
      </c>
      <c r="B3487" s="77" t="inlineStr">
        <is>
          <t>Pokemon Stats</t>
        </is>
      </c>
      <c r="C3487" s="77" t="inlineStr">
        <is>
          <t>Venipede baseSpAttack</t>
        </is>
      </c>
      <c r="D3487" s="77" t="n">
        <v>30</v>
      </c>
      <c r="E3487" s="77" t="n">
        <v>31</v>
      </c>
      <c r="F3487" s="77" t="inlineStr">
        <is>
          <t>Differs from upstream baseline</t>
        </is>
      </c>
      <c r="G3487" s="7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77" t="inlineStr">
        <is>
          <t>2026-10-01</t>
        </is>
      </c>
      <c r="B3489" s="77" t="inlineStr">
        <is>
          <t>Abilities</t>
        </is>
      </c>
      <c r="C3489" s="77" t="inlineStr">
        <is>
          <t>Venomoth abilities</t>
        </is>
      </c>
      <c r="D3489" s="77" t="inlineStr">
        <is>
          <t>Shield Dust / Tinted Lens / Wonder Skin</t>
        </is>
      </c>
      <c r="E3489" s="77" t="inlineStr">
        <is>
          <t>Tinted Lens / Tinted Lens / Wonder Skin</t>
        </is>
      </c>
      <c r="F3489" s="77" t="inlineStr">
        <is>
          <t>Differs from upstream baseline</t>
        </is>
      </c>
      <c r="G3489" s="7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77" t="inlineStr">
        <is>
          <t>2026-10-01</t>
        </is>
      </c>
      <c r="B3491" s="77" t="inlineStr">
        <is>
          <t>Abilities</t>
        </is>
      </c>
      <c r="C3491" s="77" t="inlineStr">
        <is>
          <t>Venusaur abilities</t>
        </is>
      </c>
      <c r="D3491" s="77" t="inlineStr">
        <is>
          <t>Overgrow / Chlorophyll</t>
        </is>
      </c>
      <c r="E3491" s="77" t="inlineStr">
        <is>
          <t>Chlorophyll / Overgrow / Chlorophyll</t>
        </is>
      </c>
      <c r="F3491" s="77" t="inlineStr">
        <is>
          <t>Differs from upstream baseline</t>
        </is>
      </c>
      <c r="G3491" s="7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77" t="inlineStr">
        <is>
          <t>2026-10-01</t>
        </is>
      </c>
      <c r="B3493" s="77" t="inlineStr">
        <is>
          <t>Pokemon Stats</t>
        </is>
      </c>
      <c r="C3493" s="77" t="inlineStr">
        <is>
          <t>Vespiquen baseHP</t>
        </is>
      </c>
      <c r="D3493" s="77" t="n">
        <v>70</v>
      </c>
      <c r="E3493" s="77" t="n">
        <v>80</v>
      </c>
      <c r="F3493" s="77" t="inlineStr">
        <is>
          <t>Differs from upstream baseline</t>
        </is>
      </c>
      <c r="G3493" s="7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77" t="inlineStr">
        <is>
          <t>2026-10-01</t>
        </is>
      </c>
      <c r="B3495" s="77" t="inlineStr">
        <is>
          <t>Pokemon Stats</t>
        </is>
      </c>
      <c r="C3495" s="77" t="inlineStr">
        <is>
          <t>Vespiquen baseSpAttack</t>
        </is>
      </c>
      <c r="D3495" s="77" t="n">
        <v>80</v>
      </c>
      <c r="E3495" s="77" t="n">
        <v>102</v>
      </c>
      <c r="F3495" s="77" t="inlineStr">
        <is>
          <t>Differs from upstream baseline</t>
        </is>
      </c>
      <c r="G3495" s="7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77" t="inlineStr">
        <is>
          <t>2026-10-01</t>
        </is>
      </c>
      <c r="B3497" s="77" t="inlineStr">
        <is>
          <t>Abilities</t>
        </is>
      </c>
      <c r="C3497" s="77" t="inlineStr">
        <is>
          <t>Vespiquen abilities</t>
        </is>
      </c>
      <c r="D3497" s="77" t="inlineStr">
        <is>
          <t>Pressure / Unnerve</t>
        </is>
      </c>
      <c r="E3497" s="77" t="inlineStr">
        <is>
          <t>Tinted Lens / Swarm / Unnerve</t>
        </is>
      </c>
      <c r="F3497" s="77" t="inlineStr">
        <is>
          <t>Differs from upstream baseline</t>
        </is>
      </c>
      <c r="G3497" s="7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77" t="inlineStr">
        <is>
          <t>2026-10-01</t>
        </is>
      </c>
      <c r="B3499" s="77" t="inlineStr">
        <is>
          <t>Pokemon Stats</t>
        </is>
      </c>
      <c r="C3499" s="77" t="inlineStr">
        <is>
          <t>Vibrava baseDefense</t>
        </is>
      </c>
      <c r="D3499" s="77" t="n">
        <v>50</v>
      </c>
      <c r="E3499" s="77" t="n">
        <v>70</v>
      </c>
      <c r="F3499" s="77" t="inlineStr">
        <is>
          <t>Differs from upstream baseline</t>
        </is>
      </c>
      <c r="G3499" s="7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77" t="inlineStr">
        <is>
          <t>2026-10-01</t>
        </is>
      </c>
      <c r="B3501" s="77" t="inlineStr">
        <is>
          <t>Pokemon Stats</t>
        </is>
      </c>
      <c r="C3501" s="77" t="inlineStr">
        <is>
          <t>Vibrava baseSpDefense</t>
        </is>
      </c>
      <c r="D3501" s="77" t="n">
        <v>50</v>
      </c>
      <c r="E3501" s="77" t="n">
        <v>70</v>
      </c>
      <c r="F3501" s="77" t="inlineStr">
        <is>
          <t>Differs from upstream baseline</t>
        </is>
      </c>
      <c r="G3501" s="7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77" t="inlineStr">
        <is>
          <t>2026-10-01</t>
        </is>
      </c>
      <c r="B3503" s="77" t="inlineStr">
        <is>
          <t>Abilities</t>
        </is>
      </c>
      <c r="C3503" s="77" t="inlineStr">
        <is>
          <t>Vibrava abilities</t>
        </is>
      </c>
      <c r="D3503" s="77" t="inlineStr">
        <is>
          <t>Levitate / Levitate / Levitate</t>
        </is>
      </c>
      <c r="E3503" s="77" t="inlineStr">
        <is>
          <t>Tinted Lens / Levitate / Levitate</t>
        </is>
      </c>
      <c r="F3503" s="77" t="inlineStr">
        <is>
          <t>Differs from upstream baseline</t>
        </is>
      </c>
      <c r="G3503" s="7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77" t="inlineStr">
        <is>
          <t>2026-10-01</t>
        </is>
      </c>
      <c r="B3505" s="77" t="inlineStr">
        <is>
          <t>Pokemon Stats</t>
        </is>
      </c>
      <c r="C3505" s="77" t="inlineStr">
        <is>
          <t>Victreebel baseSpDefense</t>
        </is>
      </c>
      <c r="D3505" s="77" t="n">
        <v>70</v>
      </c>
      <c r="E3505" s="77" t="n">
        <v>85</v>
      </c>
      <c r="F3505" s="77" t="inlineStr">
        <is>
          <t>Differs from upstream baseline</t>
        </is>
      </c>
      <c r="G3505" s="7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77" t="inlineStr">
        <is>
          <t>2026-10-01</t>
        </is>
      </c>
      <c r="B3507" s="77" t="inlineStr">
        <is>
          <t>Pokemon Stats</t>
        </is>
      </c>
      <c r="C3507" s="77" t="inlineStr">
        <is>
          <t>Volbeat baseDefense</t>
        </is>
      </c>
      <c r="D3507" s="77" t="n">
        <v>75</v>
      </c>
      <c r="E3507" s="77" t="n">
        <v>55</v>
      </c>
      <c r="F3507" s="77" t="inlineStr">
        <is>
          <t>Differs from upstream baseline</t>
        </is>
      </c>
      <c r="G3507" s="7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77" t="inlineStr">
        <is>
          <t>2026-10-01</t>
        </is>
      </c>
      <c r="B3509" s="77" t="inlineStr">
        <is>
          <t>Pokemon Stats</t>
        </is>
      </c>
      <c r="C3509" s="77" t="inlineStr">
        <is>
          <t>Volbeat baseSpDefense</t>
        </is>
      </c>
      <c r="D3509" s="77" t="n">
        <v>85</v>
      </c>
      <c r="E3509" s="77" t="n">
        <v>75</v>
      </c>
      <c r="F3509" s="77" t="inlineStr">
        <is>
          <t>Differs from upstream baseline</t>
        </is>
      </c>
      <c r="G3509" s="7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77" t="inlineStr">
        <is>
          <t>2026-10-01</t>
        </is>
      </c>
      <c r="B3511" s="77" t="inlineStr">
        <is>
          <t>Pokemon Stats</t>
        </is>
      </c>
      <c r="C3511" s="77" t="inlineStr">
        <is>
          <t>Volcarona baseAttack</t>
        </is>
      </c>
      <c r="D3511" s="77" t="n">
        <v>60</v>
      </c>
      <c r="E3511" s="77" t="n">
        <v>30</v>
      </c>
      <c r="F3511" s="77" t="inlineStr">
        <is>
          <t>Differs from upstream baseline</t>
        </is>
      </c>
      <c r="G3511" s="7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77" t="inlineStr">
        <is>
          <t>2026-10-01</t>
        </is>
      </c>
      <c r="B3513" s="77" t="inlineStr">
        <is>
          <t>Pokemon Stats</t>
        </is>
      </c>
      <c r="C3513" s="77" t="inlineStr">
        <is>
          <t>Volcarona baseSpeed</t>
        </is>
      </c>
      <c r="D3513" s="77" t="n">
        <v>100</v>
      </c>
      <c r="E3513" s="77" t="n">
        <v>114</v>
      </c>
      <c r="F3513" s="77" t="inlineStr">
        <is>
          <t>Differs from upstream baseline</t>
        </is>
      </c>
      <c r="G3513" s="7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77" t="inlineStr">
        <is>
          <t>2026-10-01</t>
        </is>
      </c>
      <c r="B3515" s="77" t="inlineStr">
        <is>
          <t>Evolutions</t>
        </is>
      </c>
      <c r="C3515" s="77" t="inlineStr">
        <is>
          <t>Vullaby evolution</t>
        </is>
      </c>
      <c r="D3515" s="77" t="inlineStr">
        <is>
          <t>Lv 54 -&gt; Mandibuzz</t>
        </is>
      </c>
      <c r="E3515" s="77" t="inlineStr">
        <is>
          <t>Lv 42 -&gt; Mandibuzz</t>
        </is>
      </c>
      <c r="F3515" s="77" t="inlineStr">
        <is>
          <t>Differs from upstream baseline</t>
        </is>
      </c>
      <c r="G3515" s="7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77" t="inlineStr">
        <is>
          <t>2026-10-01</t>
        </is>
      </c>
      <c r="B3517" s="77" t="inlineStr">
        <is>
          <t>Abilities</t>
        </is>
      </c>
      <c r="C3517" s="77" t="inlineStr">
        <is>
          <t>Vulpix abilities</t>
        </is>
      </c>
      <c r="D3517" s="77" t="inlineStr">
        <is>
          <t>Flash Fire / Drought</t>
        </is>
      </c>
      <c r="E3517" s="77" t="inlineStr">
        <is>
          <t>Flame Body / Magic Bounce</t>
        </is>
      </c>
      <c r="F3517" s="77" t="inlineStr">
        <is>
          <t>Differs from upstream baseline</t>
        </is>
      </c>
      <c r="G3517" s="7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77" t="inlineStr">
        <is>
          <t>2026-10-01</t>
        </is>
      </c>
      <c r="B3519" s="77" t="inlineStr">
        <is>
          <t>Pokemon Stats</t>
        </is>
      </c>
      <c r="C3519" s="77" t="inlineStr">
        <is>
          <t>Wailmer baseHP</t>
        </is>
      </c>
      <c r="D3519" s="77" t="n">
        <v>130</v>
      </c>
      <c r="E3519" s="77" t="n">
        <v>140</v>
      </c>
      <c r="F3519" s="77" t="inlineStr">
        <is>
          <t>Differs from upstream baseline</t>
        </is>
      </c>
      <c r="G3519" s="7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77" t="inlineStr">
        <is>
          <t>2026-10-01</t>
        </is>
      </c>
      <c r="B3521" s="77" t="inlineStr">
        <is>
          <t>Pokemon Stats</t>
        </is>
      </c>
      <c r="C3521" s="77" t="inlineStr">
        <is>
          <t>Wailmer baseSpDefense</t>
        </is>
      </c>
      <c r="D3521" s="77" t="n">
        <v>35</v>
      </c>
      <c r="E3521" s="77" t="n">
        <v>45</v>
      </c>
      <c r="F3521" s="77" t="inlineStr">
        <is>
          <t>Differs from upstream baseline</t>
        </is>
      </c>
      <c r="G3521" s="7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77" t="inlineStr">
        <is>
          <t>2026-10-01</t>
        </is>
      </c>
      <c r="B3523" s="77" t="inlineStr">
        <is>
          <t>Pokemon Stats</t>
        </is>
      </c>
      <c r="C3523" s="77" t="inlineStr">
        <is>
          <t>Wailord baseHP</t>
        </is>
      </c>
      <c r="D3523" s="77" t="n">
        <v>170</v>
      </c>
      <c r="E3523" s="77" t="n">
        <v>165</v>
      </c>
      <c r="F3523" s="77" t="inlineStr">
        <is>
          <t>Differs from upstream baseline</t>
        </is>
      </c>
      <c r="G3523" s="7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77" t="inlineStr">
        <is>
          <t>2026-10-01</t>
        </is>
      </c>
      <c r="B3525" s="77" t="inlineStr">
        <is>
          <t>Pokemon Stats</t>
        </is>
      </c>
      <c r="C3525" s="77" t="inlineStr">
        <is>
          <t>Wailord baseDefense</t>
        </is>
      </c>
      <c r="D3525" s="77" t="n">
        <v>45</v>
      </c>
      <c r="E3525" s="77" t="n">
        <v>65</v>
      </c>
      <c r="F3525" s="77" t="inlineStr">
        <is>
          <t>Differs from upstream baseline</t>
        </is>
      </c>
      <c r="G3525" s="7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77" t="inlineStr">
        <is>
          <t>2026-10-01</t>
        </is>
      </c>
      <c r="B3527" s="77" t="inlineStr">
        <is>
          <t>Pokemon Stats</t>
        </is>
      </c>
      <c r="C3527" s="77" t="inlineStr">
        <is>
          <t>Wailord baseSpDefense</t>
        </is>
      </c>
      <c r="D3527" s="77" t="n">
        <v>45</v>
      </c>
      <c r="E3527" s="77" t="n">
        <v>100</v>
      </c>
      <c r="F3527" s="77" t="inlineStr">
        <is>
          <t>Differs from upstream baseline</t>
        </is>
      </c>
      <c r="G3527" s="7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77" t="inlineStr">
        <is>
          <t>2026-10-01</t>
        </is>
      </c>
      <c r="B3529" s="77" t="inlineStr">
        <is>
          <t>Abilities</t>
        </is>
      </c>
      <c r="C3529" s="77" t="inlineStr">
        <is>
          <t>Wailord abilities</t>
        </is>
      </c>
      <c r="D3529" s="77" t="inlineStr">
        <is>
          <t>Water Veil / Oblivious / Pressure</t>
        </is>
      </c>
      <c r="E3529" s="77" t="inlineStr">
        <is>
          <t>Pressure / Pressure / Pressure</t>
        </is>
      </c>
      <c r="F3529" s="77" t="inlineStr">
        <is>
          <t>Differs from upstream baseline</t>
        </is>
      </c>
      <c r="G3529" s="7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77" t="inlineStr">
        <is>
          <t>2026-10-01</t>
        </is>
      </c>
      <c r="B3531" s="77" t="inlineStr">
        <is>
          <t>Abilities</t>
        </is>
      </c>
      <c r="C3531" s="77" t="inlineStr">
        <is>
          <t>Walrein abilities</t>
        </is>
      </c>
      <c r="D3531" s="77" t="inlineStr">
        <is>
          <t>Thick Fat / Ice Body / Oblivious</t>
        </is>
      </c>
      <c r="E3531" s="77" t="inlineStr">
        <is>
          <t>Filter / Ice Body / Oblivious</t>
        </is>
      </c>
      <c r="F3531" s="77" t="inlineStr">
        <is>
          <t>Differs from upstream baseline</t>
        </is>
      </c>
      <c r="G3531" s="7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77" t="inlineStr">
        <is>
          <t>2026-10-01</t>
        </is>
      </c>
      <c r="B3533" s="77" t="inlineStr">
        <is>
          <t>Pokemon Stats</t>
        </is>
      </c>
      <c r="C3533" s="77" t="inlineStr">
        <is>
          <t>Watchog baseHP</t>
        </is>
      </c>
      <c r="D3533" s="77" t="n">
        <v>60</v>
      </c>
      <c r="E3533" s="77" t="n">
        <v>82</v>
      </c>
      <c r="F3533" s="77" t="inlineStr">
        <is>
          <t>Differs from upstream baseline</t>
        </is>
      </c>
      <c r="G3533" s="7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77" t="inlineStr">
        <is>
          <t>2026-10-01</t>
        </is>
      </c>
      <c r="B3535" s="77" t="inlineStr">
        <is>
          <t>Pokemon Stats</t>
        </is>
      </c>
      <c r="C3535" s="77" t="inlineStr">
        <is>
          <t>Watchog baseDefense</t>
        </is>
      </c>
      <c r="D3535" s="77" t="n">
        <v>69</v>
      </c>
      <c r="E3535" s="77" t="n">
        <v>79</v>
      </c>
      <c r="F3535" s="77" t="inlineStr">
        <is>
          <t>Differs from upstream baseline</t>
        </is>
      </c>
      <c r="G3535" s="7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77" t="inlineStr">
        <is>
          <t>2026-10-01</t>
        </is>
      </c>
      <c r="B3537" s="77" t="inlineStr">
        <is>
          <t>Pokemon Stats</t>
        </is>
      </c>
      <c r="C3537" s="77" t="inlineStr">
        <is>
          <t>Watchog baseSpDefense</t>
        </is>
      </c>
      <c r="D3537" s="77" t="n">
        <v>69</v>
      </c>
      <c r="E3537" s="77" t="n">
        <v>82</v>
      </c>
      <c r="F3537" s="77" t="inlineStr">
        <is>
          <t>Differs from upstream baseline</t>
        </is>
      </c>
      <c r="G3537" s="7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77" t="inlineStr">
        <is>
          <t>2026-10-01</t>
        </is>
      </c>
      <c r="B3539" s="77" t="inlineStr">
        <is>
          <t>Abilities</t>
        </is>
      </c>
      <c r="C3539" s="77" t="inlineStr">
        <is>
          <t>Watchog abilities</t>
        </is>
      </c>
      <c r="D3539" s="77" t="inlineStr">
        <is>
          <t>Illuminate / Keen Eye / Analytic</t>
        </is>
      </c>
      <c r="E3539" s="77" t="inlineStr">
        <is>
          <t>Stakeout / Keen Eye / Analytic</t>
        </is>
      </c>
      <c r="F3539" s="77" t="inlineStr">
        <is>
          <t>Differs from upstream baseline</t>
        </is>
      </c>
      <c r="G3539" s="7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77" t="inlineStr">
        <is>
          <t>2026-10-01</t>
        </is>
      </c>
      <c r="B3541" s="77" t="inlineStr">
        <is>
          <t>Pokemon Stats</t>
        </is>
      </c>
      <c r="C3541" s="77" t="inlineStr">
        <is>
          <t>Weezing baseSpAttack</t>
        </is>
      </c>
      <c r="D3541" s="77" t="n">
        <v>85</v>
      </c>
      <c r="E3541" s="77" t="n">
        <v>90</v>
      </c>
      <c r="F3541" s="77" t="inlineStr">
        <is>
          <t>Differs from upstream baseline</t>
        </is>
      </c>
      <c r="G3541" s="7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77" t="inlineStr">
        <is>
          <t>2026-10-01</t>
        </is>
      </c>
      <c r="B3543" s="77" t="inlineStr">
        <is>
          <t>Abilities</t>
        </is>
      </c>
      <c r="C3543" s="77" t="inlineStr">
        <is>
          <t>Weezing abilities</t>
        </is>
      </c>
      <c r="D3543" s="77" t="inlineStr">
        <is>
          <t>Levitate / Neutralizing Gas / Stench</t>
        </is>
      </c>
      <c r="E3543" s="77" t="inlineStr">
        <is>
          <t>Levitate / Stench</t>
        </is>
      </c>
      <c r="F3543" s="77" t="inlineStr">
        <is>
          <t>Differs from upstream baseline</t>
        </is>
      </c>
      <c r="G3543" s="7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77" t="inlineStr">
        <is>
          <t>2026-10-01</t>
        </is>
      </c>
      <c r="B3545" s="77" t="inlineStr">
        <is>
          <t>Pokemon Stats</t>
        </is>
      </c>
      <c r="C3545" s="77" t="inlineStr">
        <is>
          <t>Whirlipede baseHP</t>
        </is>
      </c>
      <c r="D3545" s="77" t="n">
        <v>40</v>
      </c>
      <c r="E3545" s="77" t="n">
        <v>48</v>
      </c>
      <c r="F3545" s="77" t="inlineStr">
        <is>
          <t>Differs from upstream baseline</t>
        </is>
      </c>
      <c r="G3545" s="7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77" t="inlineStr">
        <is>
          <t>2026-10-01</t>
        </is>
      </c>
      <c r="B3547" s="77" t="inlineStr">
        <is>
          <t>Pokemon Stats</t>
        </is>
      </c>
      <c r="C3547" s="77" t="inlineStr">
        <is>
          <t>Whirlipede baseSpAttack</t>
        </is>
      </c>
      <c r="D3547" s="77" t="n">
        <v>40</v>
      </c>
      <c r="E3547" s="77" t="n">
        <v>42</v>
      </c>
      <c r="F3547" s="77" t="inlineStr">
        <is>
          <t>Differs from upstream baseline</t>
        </is>
      </c>
      <c r="G3547" s="7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77" t="inlineStr">
        <is>
          <t>2026-10-01</t>
        </is>
      </c>
      <c r="B3549" s="77" t="inlineStr">
        <is>
          <t>Abilities</t>
        </is>
      </c>
      <c r="C3549" s="77" t="inlineStr">
        <is>
          <t>Whiscash abilities</t>
        </is>
      </c>
      <c r="D3549" s="77" t="inlineStr">
        <is>
          <t>Oblivious / Anticipation / Hydration</t>
        </is>
      </c>
      <c r="E3549" s="77" t="inlineStr">
        <is>
          <t>Hydration / Swift Swim / Hydration</t>
        </is>
      </c>
      <c r="F3549" s="77" t="inlineStr">
        <is>
          <t>Differs from upstream baseline</t>
        </is>
      </c>
      <c r="G3549" s="7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77" t="inlineStr">
        <is>
          <t>2026-10-01</t>
        </is>
      </c>
      <c r="B3551" s="77" t="inlineStr">
        <is>
          <t>Pokemon Stats</t>
        </is>
      </c>
      <c r="C3551" s="77" t="inlineStr">
        <is>
          <t>Wigglytuff baseAttack</t>
        </is>
      </c>
      <c r="D3551" s="77" t="n">
        <v>70</v>
      </c>
      <c r="E3551" s="77" t="n">
        <v>80</v>
      </c>
      <c r="F3551" s="77" t="inlineStr">
        <is>
          <t>Differs from upstream baseline</t>
        </is>
      </c>
      <c r="G3551" s="7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77" t="inlineStr">
        <is>
          <t>2026-10-01</t>
        </is>
      </c>
      <c r="B3553" s="77" t="inlineStr">
        <is>
          <t>Pokemon Stats</t>
        </is>
      </c>
      <c r="C3553" s="77" t="inlineStr">
        <is>
          <t>Wigglytuff baseSpDefense</t>
        </is>
      </c>
      <c r="D3553" s="77" t="n">
        <v>50</v>
      </c>
      <c r="E3553" s="77" t="n">
        <v>70</v>
      </c>
      <c r="F3553" s="77" t="inlineStr">
        <is>
          <t>Differs from upstream baseline</t>
        </is>
      </c>
      <c r="G3553" s="7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77" t="inlineStr">
        <is>
          <t>2026-10-01</t>
        </is>
      </c>
      <c r="B3555" s="77" t="inlineStr">
        <is>
          <t>Abilities</t>
        </is>
      </c>
      <c r="C3555" s="77" t="inlineStr">
        <is>
          <t>Wingull abilities</t>
        </is>
      </c>
      <c r="D3555" s="77" t="inlineStr">
        <is>
          <t>Keen Eye / Hydration / Rain Dish</t>
        </is>
      </c>
      <c r="E3555" s="77" t="inlineStr">
        <is>
          <t>Gluttony / Rain Dish</t>
        </is>
      </c>
      <c r="F3555" s="77" t="inlineStr">
        <is>
          <t>Differs from upstream baseline</t>
        </is>
      </c>
      <c r="G3555" s="7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77" t="inlineStr">
        <is>
          <t>2026-10-01</t>
        </is>
      </c>
      <c r="B3557" s="77" t="inlineStr">
        <is>
          <t>Abilities</t>
        </is>
      </c>
      <c r="C3557" s="77" t="inlineStr">
        <is>
          <t>Wooper abilities</t>
        </is>
      </c>
      <c r="D3557" s="77" t="inlineStr">
        <is>
          <t>Damp / Water Absorb / Unaware</t>
        </is>
      </c>
      <c r="E3557" s="77" t="inlineStr">
        <is>
          <t>Water Absorb / Water Absorb / Unaware</t>
        </is>
      </c>
      <c r="F3557" s="77" t="inlineStr">
        <is>
          <t>Differs from upstream baseline</t>
        </is>
      </c>
      <c r="G3557" s="7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77" t="inlineStr">
        <is>
          <t>2026-10-01</t>
        </is>
      </c>
      <c r="B3559" s="77" t="inlineStr">
        <is>
          <t>Pokemon Stats</t>
        </is>
      </c>
      <c r="C3559" s="77" t="inlineStr">
        <is>
          <t>Wormadam baseAttack</t>
        </is>
      </c>
      <c r="D3559" s="77" t="n">
        <v>59</v>
      </c>
      <c r="E3559" s="77" t="n">
        <v>79</v>
      </c>
      <c r="F3559" s="77" t="inlineStr">
        <is>
          <t>Differs from upstream baseline</t>
        </is>
      </c>
      <c r="G3559" s="7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77" t="inlineStr">
        <is>
          <t>2026-10-01</t>
        </is>
      </c>
      <c r="B3561" s="77" t="inlineStr">
        <is>
          <t>Abilities</t>
        </is>
      </c>
      <c r="C3561" s="77" t="inlineStr">
        <is>
          <t>Wurmple abilities</t>
        </is>
      </c>
      <c r="D3561" s="77" t="inlineStr">
        <is>
          <t>Shield Dust / Run Away</t>
        </is>
      </c>
      <c r="E3561" s="77" t="inlineStr">
        <is>
          <t>Shield Dust / Shield Dust / Run Away</t>
        </is>
      </c>
      <c r="F3561" s="77" t="inlineStr">
        <is>
          <t>Differs from upstream baseline</t>
        </is>
      </c>
      <c r="G3561" s="7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77" t="inlineStr">
        <is>
          <t>2026-10-01</t>
        </is>
      </c>
      <c r="B3563" s="77" t="inlineStr">
        <is>
          <t>Abilities</t>
        </is>
      </c>
      <c r="C3563" s="77" t="inlineStr">
        <is>
          <t>Xatu abilities</t>
        </is>
      </c>
      <c r="D3563" s="77" t="inlineStr">
        <is>
          <t>Synchronize / Early Bird / Magic Bounce</t>
        </is>
      </c>
      <c r="E3563" s="77" t="inlineStr">
        <is>
          <t>Magic Guard / Magic Guard / Magic Bounce</t>
        </is>
      </c>
      <c r="F3563" s="77" t="inlineStr">
        <is>
          <t>Differs from upstream baseline</t>
        </is>
      </c>
      <c r="G3563" s="7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77" t="inlineStr">
        <is>
          <t>2026-10-01</t>
        </is>
      </c>
      <c r="B3565" s="77" t="inlineStr">
        <is>
          <t>Pokemon Stats</t>
        </is>
      </c>
      <c r="C3565" s="77" t="inlineStr">
        <is>
          <t>Yamask baseSpeed</t>
        </is>
      </c>
      <c r="D3565" s="77" t="n">
        <v>30</v>
      </c>
      <c r="E3565" s="77" t="n">
        <v>31</v>
      </c>
      <c r="F3565" s="77" t="inlineStr">
        <is>
          <t>Differs from upstream baseline</t>
        </is>
      </c>
      <c r="G3565" s="7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77" t="inlineStr">
        <is>
          <t>2026-10-01</t>
        </is>
      </c>
      <c r="B3567" s="77" t="inlineStr">
        <is>
          <t>Abilities</t>
        </is>
      </c>
      <c r="C3567" s="77" t="inlineStr">
        <is>
          <t>Zangoose abilities</t>
        </is>
      </c>
      <c r="D3567" s="77" t="inlineStr">
        <is>
          <t>Immunity / Toxic Boost</t>
        </is>
      </c>
      <c r="E3567" s="77" t="inlineStr">
        <is>
          <t>Hyper Cutter / Immunity / Toxic Boost</t>
        </is>
      </c>
      <c r="F3567" s="77" t="inlineStr">
        <is>
          <t>Differs from upstream baseline</t>
        </is>
      </c>
      <c r="G3567" s="7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77" t="inlineStr">
        <is>
          <t>2026-10-01</t>
        </is>
      </c>
      <c r="B3569" s="77" t="inlineStr">
        <is>
          <t>Abilities</t>
        </is>
      </c>
      <c r="C3569" s="77" t="inlineStr">
        <is>
          <t>Zapdos abilities</t>
        </is>
      </c>
      <c r="D3569" s="77" t="inlineStr">
        <is>
          <t>Pressure / Static</t>
        </is>
      </c>
      <c r="E3569" s="77" t="inlineStr">
        <is>
          <t>Pressure / Pressure / Static</t>
        </is>
      </c>
      <c r="F3569" s="77" t="inlineStr">
        <is>
          <t>Differs from upstream baseline</t>
        </is>
      </c>
      <c r="G3569" s="7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77" t="inlineStr">
        <is>
          <t>2026-10-01</t>
        </is>
      </c>
      <c r="B3571" s="77" t="inlineStr">
        <is>
          <t>Pokemon Stats</t>
        </is>
      </c>
      <c r="C3571" s="77" t="inlineStr">
        <is>
          <t>Zebstrika baseSpeed</t>
        </is>
      </c>
      <c r="D3571" s="77" t="n">
        <v>116</v>
      </c>
      <c r="E3571" s="77" t="n">
        <v>121</v>
      </c>
      <c r="F3571" s="77" t="inlineStr">
        <is>
          <t>Differs from upstream baseline</t>
        </is>
      </c>
      <c r="G3571" s="7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77" t="inlineStr">
        <is>
          <t>2026-10-01</t>
        </is>
      </c>
      <c r="B3573" s="77" t="inlineStr">
        <is>
          <t>Abilities</t>
        </is>
      </c>
      <c r="C3573" s="77" t="inlineStr">
        <is>
          <t>Zigzagoon abilities</t>
        </is>
      </c>
      <c r="D3573" s="77" t="inlineStr">
        <is>
          <t>Pickup / Gluttony / Quick Feet</t>
        </is>
      </c>
      <c r="E3573" s="77" t="inlineStr">
        <is>
          <t>Gluttony / Gluttony / Quick Feet</t>
        </is>
      </c>
      <c r="F3573" s="77" t="inlineStr">
        <is>
          <t>Differs from upstream baseline</t>
        </is>
      </c>
      <c r="G3573" s="7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77" t="inlineStr">
        <is>
          <t>2026-10-01</t>
        </is>
      </c>
      <c r="B3575" s="77" t="inlineStr">
        <is>
          <t>Pokemon Stats</t>
        </is>
      </c>
      <c r="C3575" s="77" t="inlineStr">
        <is>
          <t>Zoroark baseSpAttack</t>
        </is>
      </c>
      <c r="D3575" s="77" t="n">
        <v>120</v>
      </c>
      <c r="E3575" s="77" t="n">
        <v>125</v>
      </c>
      <c r="F3575" s="77" t="inlineStr">
        <is>
          <t>Differs from upstream baseline</t>
        </is>
      </c>
      <c r="G3575" s="7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77" t="inlineStr">
        <is>
          <t>2026-10-01</t>
        </is>
      </c>
      <c r="B3577" s="77" t="inlineStr">
        <is>
          <t>Evolutions</t>
        </is>
      </c>
      <c r="C3577" s="77" t="inlineStr">
        <is>
          <t>Zweilous evolution</t>
        </is>
      </c>
      <c r="D3577" s="77" t="inlineStr">
        <is>
          <t>Lv 64 -&gt; Hydreigon</t>
        </is>
      </c>
      <c r="E3577" s="77" t="inlineStr">
        <is>
          <t>Lv 56 -&gt; Hydreigon</t>
        </is>
      </c>
      <c r="F3577" s="77" t="inlineStr">
        <is>
          <t>Differs from upstream baseline</t>
        </is>
      </c>
      <c r="G3577" s="7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77" t="inlineStr">
        <is>
          <t>2026-10-01</t>
        </is>
      </c>
      <c r="B3579" s="77" t="inlineStr">
        <is>
          <t>Pokemon Stats</t>
        </is>
      </c>
      <c r="C3579" s="77" t="inlineStr">
        <is>
          <t>Zygarde baseSpAttack</t>
        </is>
      </c>
      <c r="D3579" s="77" t="n">
        <v>61</v>
      </c>
      <c r="E3579" s="77" t="n">
        <v>30</v>
      </c>
      <c r="F3579" s="77" t="inlineStr">
        <is>
          <t>Differs from upstream baseline</t>
        </is>
      </c>
      <c r="G3579" s="7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77" t="inlineStr">
        <is>
          <t>2026-10-01</t>
        </is>
      </c>
      <c r="B3581" s="77" t="inlineStr">
        <is>
          <t>Moves</t>
        </is>
      </c>
      <c r="C3581" s="77" t="inlineStr">
        <is>
          <t>Absorb power</t>
        </is>
      </c>
      <c r="D3581" s="77" t="n">
        <v>20</v>
      </c>
      <c r="E3581" s="77" t="n">
        <v>60</v>
      </c>
      <c r="F3581" s="77" t="inlineStr">
        <is>
          <t>Differs from upstream baseline</t>
        </is>
      </c>
      <c r="G3581" s="7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77" t="inlineStr">
        <is>
          <t>2026-10-01</t>
        </is>
      </c>
      <c r="B3583" s="77" t="inlineStr">
        <is>
          <t>Moves</t>
        </is>
      </c>
      <c r="C3583" s="77" t="inlineStr">
        <is>
          <t>Acid Armor pp</t>
        </is>
      </c>
      <c r="D3583" s="77" t="n">
        <v>20</v>
      </c>
      <c r="E3583" s="77" t="n">
        <v>1</v>
      </c>
      <c r="F3583" s="77" t="inlineStr">
        <is>
          <t>Differs from upstream baseline</t>
        </is>
      </c>
      <c r="G3583" s="7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77" t="inlineStr">
        <is>
          <t>2026-10-01</t>
        </is>
      </c>
      <c r="B3585" s="77" t="inlineStr">
        <is>
          <t>Moves</t>
        </is>
      </c>
      <c r="C3585" s="77" t="inlineStr">
        <is>
          <t>Aeroblast power</t>
        </is>
      </c>
      <c r="D3585" s="77" t="n">
        <v>100</v>
      </c>
      <c r="E3585" s="77" t="n">
        <v>120</v>
      </c>
      <c r="F3585" s="77" t="inlineStr">
        <is>
          <t>Differs from upstream baseline</t>
        </is>
      </c>
      <c r="G3585" s="7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77" t="inlineStr">
        <is>
          <t>2026-10-01</t>
        </is>
      </c>
      <c r="B3587" s="77" t="inlineStr">
        <is>
          <t>Moves</t>
        </is>
      </c>
      <c r="C3587" s="77" t="inlineStr">
        <is>
          <t>Agility pp</t>
        </is>
      </c>
      <c r="D3587" s="77" t="n">
        <v>30</v>
      </c>
      <c r="E3587" s="77" t="n">
        <v>1</v>
      </c>
      <c r="F3587" s="77" t="inlineStr">
        <is>
          <t>Differs from upstream baseline</t>
        </is>
      </c>
      <c r="G3587" s="7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77" t="inlineStr">
        <is>
          <t>2026-10-01</t>
        </is>
      </c>
      <c r="B3589" s="77" t="inlineStr">
        <is>
          <t>Moves</t>
        </is>
      </c>
      <c r="C3589" s="77" t="inlineStr">
        <is>
          <t>Air Slash accuracy</t>
        </is>
      </c>
      <c r="D3589" s="77" t="n">
        <v>95</v>
      </c>
      <c r="E3589" s="77" t="n">
        <v>100</v>
      </c>
      <c r="F3589" s="77" t="inlineStr">
        <is>
          <t>Differs from upstream baseline</t>
        </is>
      </c>
      <c r="G3589" s="7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77" t="inlineStr">
        <is>
          <t>2026-10-01</t>
        </is>
      </c>
      <c r="B3591" s="77" t="inlineStr">
        <is>
          <t>Moves</t>
        </is>
      </c>
      <c r="C3591" s="77" t="inlineStr">
        <is>
          <t>Amnesia pp</t>
        </is>
      </c>
      <c r="D3591" s="77" t="n">
        <v>20</v>
      </c>
      <c r="E3591" s="77" t="n">
        <v>3</v>
      </c>
      <c r="F3591" s="77" t="inlineStr">
        <is>
          <t>Differs from upstream baseline</t>
        </is>
      </c>
      <c r="G3591" s="7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77" t="inlineStr">
        <is>
          <t>2026-10-01</t>
        </is>
      </c>
      <c r="B3593" s="77" t="inlineStr">
        <is>
          <t>Moves</t>
        </is>
      </c>
      <c r="C3593" s="77" t="inlineStr">
        <is>
          <t>Ancient Power pp</t>
        </is>
      </c>
      <c r="D3593" s="77" t="n">
        <v>5</v>
      </c>
      <c r="E3593" s="77" t="n">
        <v>10</v>
      </c>
      <c r="F3593" s="77" t="inlineStr">
        <is>
          <t>Differs from upstream baseline</t>
        </is>
      </c>
      <c r="G3593" s="7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77" t="inlineStr">
        <is>
          <t>2026-10-01</t>
        </is>
      </c>
      <c r="B3595" s="77" t="inlineStr">
        <is>
          <t>Moves</t>
        </is>
      </c>
      <c r="C3595" s="77" t="inlineStr">
        <is>
          <t>Aqua Jet pp</t>
        </is>
      </c>
      <c r="D3595" s="77" t="n">
        <v>20</v>
      </c>
      <c r="E3595" s="77" t="n">
        <v>5</v>
      </c>
      <c r="F3595" s="77" t="inlineStr">
        <is>
          <t>Differs from upstream baseline</t>
        </is>
      </c>
      <c r="G3595" s="7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77" t="inlineStr">
        <is>
          <t>2026-10-01</t>
        </is>
      </c>
      <c r="B3597" s="77" t="inlineStr">
        <is>
          <t>Moves</t>
        </is>
      </c>
      <c r="C3597" s="77" t="inlineStr">
        <is>
          <t>Aqua Tail accuracy</t>
        </is>
      </c>
      <c r="D3597" s="77" t="n">
        <v>90</v>
      </c>
      <c r="E3597" s="77" t="n">
        <v>85</v>
      </c>
      <c r="F3597" s="77" t="inlineStr">
        <is>
          <t>Differs from upstream baseline</t>
        </is>
      </c>
      <c r="G3597" s="7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77" t="inlineStr">
        <is>
          <t>2026-10-01</t>
        </is>
      </c>
      <c r="B3599" s="77" t="inlineStr">
        <is>
          <t>Moves</t>
        </is>
      </c>
      <c r="C3599" s="77" t="inlineStr">
        <is>
          <t>Aromatherapy pp</t>
        </is>
      </c>
      <c r="D3599" s="77" t="n">
        <v>5</v>
      </c>
      <c r="E3599" s="77" t="n">
        <v>1</v>
      </c>
      <c r="F3599" s="77" t="inlineStr">
        <is>
          <t>Differs from upstream baseline</t>
        </is>
      </c>
      <c r="G3599" s="7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77" t="inlineStr">
        <is>
          <t>2026-10-01</t>
        </is>
      </c>
      <c r="B3601" s="77" t="inlineStr">
        <is>
          <t>Moves</t>
        </is>
      </c>
      <c r="C3601" s="77" t="inlineStr">
        <is>
          <t>Assist pp</t>
        </is>
      </c>
      <c r="D3601" s="77" t="n">
        <v>20</v>
      </c>
      <c r="E3601" s="77" t="n">
        <v>35</v>
      </c>
      <c r="F3601" s="77" t="inlineStr">
        <is>
          <t>Differs from upstream baseline</t>
        </is>
      </c>
      <c r="G3601" s="7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77" t="inlineStr">
        <is>
          <t>2026-10-01</t>
        </is>
      </c>
      <c r="B3603" s="77" t="inlineStr">
        <is>
          <t>Moves</t>
        </is>
      </c>
      <c r="C3603" s="77" t="inlineStr">
        <is>
          <t>Astonish power</t>
        </is>
      </c>
      <c r="D3603" s="77" t="n">
        <v>30</v>
      </c>
      <c r="E3603" s="77" t="n">
        <v>40</v>
      </c>
      <c r="F3603" s="77" t="inlineStr">
        <is>
          <t>Differs from upstream baseline</t>
        </is>
      </c>
      <c r="G3603" s="7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77" t="inlineStr">
        <is>
          <t>2026-10-01</t>
        </is>
      </c>
      <c r="B3605" s="77" t="inlineStr">
        <is>
          <t>Moves</t>
        </is>
      </c>
      <c r="C3605" s="77" t="inlineStr">
        <is>
          <t>Aura Sphere power</t>
        </is>
      </c>
      <c r="D3605" s="77" t="n">
        <v>80</v>
      </c>
      <c r="E3605" s="77" t="n">
        <v>90</v>
      </c>
      <c r="F3605" s="77" t="inlineStr">
        <is>
          <t>Differs from upstream baseline</t>
        </is>
      </c>
      <c r="G3605" s="7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77" t="inlineStr">
        <is>
          <t>2026-10-01</t>
        </is>
      </c>
      <c r="B3607" s="77" t="inlineStr">
        <is>
          <t>Moves</t>
        </is>
      </c>
      <c r="C3607" s="77" t="inlineStr">
        <is>
          <t>Aurora Beam power</t>
        </is>
      </c>
      <c r="D3607" s="77" t="n">
        <v>65</v>
      </c>
      <c r="E3607" s="77" t="n">
        <v>60</v>
      </c>
      <c r="F3607" s="77" t="inlineStr">
        <is>
          <t>Differs from upstream baseline</t>
        </is>
      </c>
      <c r="G3607" s="7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77" t="inlineStr">
        <is>
          <t>2026-10-01</t>
        </is>
      </c>
      <c r="B3609" s="77" t="inlineStr">
        <is>
          <t>Moves</t>
        </is>
      </c>
      <c r="C3609" s="77" t="inlineStr">
        <is>
          <t>Autotomize pp</t>
        </is>
      </c>
      <c r="D3609" s="77" t="n">
        <v>15</v>
      </c>
      <c r="E3609" s="77" t="n">
        <v>10</v>
      </c>
      <c r="F3609" s="77" t="inlineStr">
        <is>
          <t>Differs from upstream baseline</t>
        </is>
      </c>
      <c r="G3609" s="7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77" t="inlineStr">
        <is>
          <t>2026-10-01</t>
        </is>
      </c>
      <c r="B3611" s="77" t="inlineStr">
        <is>
          <t>Moves</t>
        </is>
      </c>
      <c r="C3611" s="77" t="inlineStr">
        <is>
          <t>Baby-Doll Eyes pp</t>
        </is>
      </c>
      <c r="D3611" s="77" t="n">
        <v>30</v>
      </c>
      <c r="E3611" s="77" t="n">
        <v>20</v>
      </c>
      <c r="F3611" s="77" t="inlineStr">
        <is>
          <t>Differs from upstream baseline</t>
        </is>
      </c>
      <c r="G3611" s="7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77" t="inlineStr">
        <is>
          <t>2026-10-01</t>
        </is>
      </c>
      <c r="B3613" s="77" t="inlineStr">
        <is>
          <t>Moves</t>
        </is>
      </c>
      <c r="C3613" s="77" t="inlineStr">
        <is>
          <t>Barrage accuracy</t>
        </is>
      </c>
      <c r="D3613" s="77" t="n">
        <v>85</v>
      </c>
      <c r="E3613" s="77" t="n">
        <v>100</v>
      </c>
      <c r="F3613" s="77" t="inlineStr">
        <is>
          <t>Differs from upstream baseline</t>
        </is>
      </c>
      <c r="G3613" s="7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77" t="inlineStr">
        <is>
          <t>2026-10-01</t>
        </is>
      </c>
      <c r="B3615" s="77" t="inlineStr">
        <is>
          <t>Moves</t>
        </is>
      </c>
      <c r="C3615" s="77" t="inlineStr">
        <is>
          <t>Beat Up power</t>
        </is>
      </c>
      <c r="D3615" s="77" t="n">
        <v>1</v>
      </c>
      <c r="E3615" s="77" t="n">
        <v>30</v>
      </c>
      <c r="F3615" s="77" t="inlineStr">
        <is>
          <t>Differs from upstream baseline</t>
        </is>
      </c>
      <c r="G3615" s="7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77" t="inlineStr">
        <is>
          <t>2026-10-01</t>
        </is>
      </c>
      <c r="B3617" s="77" t="inlineStr">
        <is>
          <t>Moves</t>
        </is>
      </c>
      <c r="C3617" s="77" t="inlineStr">
        <is>
          <t>Belly Drum pp</t>
        </is>
      </c>
      <c r="D3617" s="77" t="n">
        <v>10</v>
      </c>
      <c r="E3617" s="77" t="n">
        <v>1</v>
      </c>
      <c r="F3617" s="77" t="inlineStr">
        <is>
          <t>Differs from upstream baseline</t>
        </is>
      </c>
      <c r="G3617" s="7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77" t="inlineStr">
        <is>
          <t>2026-10-01</t>
        </is>
      </c>
      <c r="B3619" s="77" t="inlineStr">
        <is>
          <t>Moves</t>
        </is>
      </c>
      <c r="C3619" s="77" t="inlineStr">
        <is>
          <t>Bind power</t>
        </is>
      </c>
      <c r="D3619" s="77" t="n">
        <v>15</v>
      </c>
      <c r="E3619" s="77" t="n">
        <v>20</v>
      </c>
      <c r="F3619" s="77" t="inlineStr">
        <is>
          <t>Differs from upstream baseline</t>
        </is>
      </c>
      <c r="G3619" s="7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77" t="inlineStr">
        <is>
          <t>2026-10-01</t>
        </is>
      </c>
      <c r="B3621" s="77" t="inlineStr">
        <is>
          <t>Moves</t>
        </is>
      </c>
      <c r="C3621" s="77" t="inlineStr">
        <is>
          <t>Blast Burn accuracy</t>
        </is>
      </c>
      <c r="D3621" s="77" t="n">
        <v>90</v>
      </c>
      <c r="E3621" s="77" t="n">
        <v>95</v>
      </c>
      <c r="F3621" s="77" t="inlineStr">
        <is>
          <t>Differs from upstream baseline</t>
        </is>
      </c>
      <c r="G3621" s="7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77" t="inlineStr">
        <is>
          <t>2026-10-01</t>
        </is>
      </c>
      <c r="B3623" s="77" t="inlineStr">
        <is>
          <t>Moves</t>
        </is>
      </c>
      <c r="C3623" s="77" t="inlineStr">
        <is>
          <t>Blaze Kick accuracy</t>
        </is>
      </c>
      <c r="D3623" s="77" t="n">
        <v>90</v>
      </c>
      <c r="E3623" s="77" t="n">
        <v>100</v>
      </c>
      <c r="F3623" s="77" t="inlineStr">
        <is>
          <t>Differs from upstream baseline</t>
        </is>
      </c>
      <c r="G3623" s="7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77" t="inlineStr">
        <is>
          <t>2026-10-01</t>
        </is>
      </c>
      <c r="B3625" s="77" t="inlineStr">
        <is>
          <t>Moves</t>
        </is>
      </c>
      <c r="C3625" s="77" t="inlineStr">
        <is>
          <t>Body Slam power</t>
        </is>
      </c>
      <c r="D3625" s="77" t="n">
        <v>85</v>
      </c>
      <c r="E3625" s="77" t="n">
        <v>90</v>
      </c>
      <c r="F3625" s="77" t="inlineStr">
        <is>
          <t>Differs from upstream baseline</t>
        </is>
      </c>
      <c r="G3625" s="7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77" t="inlineStr">
        <is>
          <t>2026-10-01</t>
        </is>
      </c>
      <c r="B3627" s="77" t="inlineStr">
        <is>
          <t>Moves</t>
        </is>
      </c>
      <c r="C3627" s="77" t="inlineStr">
        <is>
          <t>Bonemerang accuracy</t>
        </is>
      </c>
      <c r="D3627" s="77" t="n">
        <v>90</v>
      </c>
      <c r="E3627" s="77" t="n">
        <v>100</v>
      </c>
      <c r="F3627" s="77" t="inlineStr">
        <is>
          <t>Differs from upstream baseline</t>
        </is>
      </c>
      <c r="G3627" s="7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77" t="inlineStr">
        <is>
          <t>2026-10-01</t>
        </is>
      </c>
      <c r="B3629" s="77" t="inlineStr">
        <is>
          <t>Moves</t>
        </is>
      </c>
      <c r="C3629" s="77" t="inlineStr">
        <is>
          <t>Bone Club accuracy</t>
        </is>
      </c>
      <c r="D3629" s="77" t="n">
        <v>85</v>
      </c>
      <c r="E3629" s="77" t="n">
        <v>100</v>
      </c>
      <c r="F3629" s="77" t="inlineStr">
        <is>
          <t>Differs from upstream baseline</t>
        </is>
      </c>
      <c r="G3629" s="7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77" t="inlineStr">
        <is>
          <t>2026-10-01</t>
        </is>
      </c>
      <c r="B3631" s="77" t="inlineStr">
        <is>
          <t>Moves</t>
        </is>
      </c>
      <c r="C3631" s="77" t="inlineStr">
        <is>
          <t>Bone Rush accuracy</t>
        </is>
      </c>
      <c r="D3631" s="77" t="n">
        <v>90</v>
      </c>
      <c r="E3631" s="77" t="n">
        <v>100</v>
      </c>
      <c r="F3631" s="77" t="inlineStr">
        <is>
          <t>Differs from upstream baseline</t>
        </is>
      </c>
      <c r="G3631" s="7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77" t="inlineStr">
        <is>
          <t>2026-10-01</t>
        </is>
      </c>
      <c r="B3633" s="77" t="inlineStr">
        <is>
          <t>Moves</t>
        </is>
      </c>
      <c r="C3633" s="77" t="inlineStr">
        <is>
          <t>Bulk Up pp</t>
        </is>
      </c>
      <c r="D3633" s="77" t="n">
        <v>20</v>
      </c>
      <c r="E3633" s="77" t="n">
        <v>3</v>
      </c>
      <c r="F3633" s="77" t="inlineStr">
        <is>
          <t>Differs from upstream baseline</t>
        </is>
      </c>
      <c r="G3633" s="7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77" t="inlineStr">
        <is>
          <t>2026-10-01</t>
        </is>
      </c>
      <c r="B3635" s="77" t="inlineStr">
        <is>
          <t>Moves</t>
        </is>
      </c>
      <c r="C3635" s="77" t="inlineStr">
        <is>
          <t>Bullet Punch pp</t>
        </is>
      </c>
      <c r="D3635" s="77" t="n">
        <v>30</v>
      </c>
      <c r="E3635" s="77" t="n">
        <v>10</v>
      </c>
      <c r="F3635" s="77" t="inlineStr">
        <is>
          <t>Differs from upstream baseline</t>
        </is>
      </c>
      <c r="G3635" s="7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77" t="inlineStr">
        <is>
          <t>2026-10-01</t>
        </is>
      </c>
      <c r="B3637" s="77" t="inlineStr">
        <is>
          <t>Moves</t>
        </is>
      </c>
      <c r="C3637" s="77" t="inlineStr">
        <is>
          <t>Camouflage accuracy</t>
        </is>
      </c>
      <c r="D3637" s="77" t="n">
        <v>100</v>
      </c>
      <c r="E3637" s="77" t="n">
        <v>0</v>
      </c>
      <c r="F3637" s="77" t="inlineStr">
        <is>
          <t>Differs from upstream baseline</t>
        </is>
      </c>
      <c r="G3637" s="7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77" t="inlineStr">
        <is>
          <t>2026-10-01</t>
        </is>
      </c>
      <c r="B3639" s="77" t="inlineStr">
        <is>
          <t>Moves</t>
        </is>
      </c>
      <c r="C3639" s="77" t="inlineStr">
        <is>
          <t>Charge accuracy</t>
        </is>
      </c>
      <c r="D3639" s="77" t="n">
        <v>100</v>
      </c>
      <c r="E3639" s="77" t="n">
        <v>0</v>
      </c>
      <c r="F3639" s="77" t="inlineStr">
        <is>
          <t>Differs from upstream baseline</t>
        </is>
      </c>
      <c r="G3639" s="7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77" t="inlineStr">
        <is>
          <t>2026-10-01</t>
        </is>
      </c>
      <c r="B3641" s="77" t="inlineStr">
        <is>
          <t>Moves</t>
        </is>
      </c>
      <c r="C3641" s="77" t="inlineStr">
        <is>
          <t>Charge Beam accuracy</t>
        </is>
      </c>
      <c r="D3641" s="77" t="n">
        <v>90</v>
      </c>
      <c r="E3641" s="77" t="n">
        <v>100</v>
      </c>
      <c r="F3641" s="77" t="inlineStr">
        <is>
          <t>Differs from upstream baseline</t>
        </is>
      </c>
      <c r="G3641" s="7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77" t="inlineStr">
        <is>
          <t>2026-10-01</t>
        </is>
      </c>
      <c r="B3643" s="77" t="inlineStr">
        <is>
          <t>Moves</t>
        </is>
      </c>
      <c r="C3643" s="77" t="inlineStr">
        <is>
          <t>Chatter power</t>
        </is>
      </c>
      <c r="D3643" s="77" t="n">
        <v>65</v>
      </c>
      <c r="E3643" s="77" t="n">
        <v>120</v>
      </c>
      <c r="F3643" s="77" t="inlineStr">
        <is>
          <t>Differs from upstream baseline</t>
        </is>
      </c>
      <c r="G3643" s="7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77" t="inlineStr">
        <is>
          <t>2026-10-01</t>
        </is>
      </c>
      <c r="B3645" s="77" t="inlineStr">
        <is>
          <t>Moves</t>
        </is>
      </c>
      <c r="C3645" s="77" t="inlineStr">
        <is>
          <t>Circle Throw power</t>
        </is>
      </c>
      <c r="D3645" s="77" t="n">
        <v>60</v>
      </c>
      <c r="E3645" s="77" t="n">
        <v>70</v>
      </c>
      <c r="F3645" s="77" t="inlineStr">
        <is>
          <t>Differs from upstream baseline</t>
        </is>
      </c>
      <c r="G3645" s="7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77" t="inlineStr">
        <is>
          <t>2026-10-01</t>
        </is>
      </c>
      <c r="B3647" s="77" t="inlineStr">
        <is>
          <t>Moves</t>
        </is>
      </c>
      <c r="C3647" s="77" t="inlineStr">
        <is>
          <t>Clamp power</t>
        </is>
      </c>
      <c r="D3647" s="77" t="n">
        <v>35</v>
      </c>
      <c r="E3647" s="77" t="n">
        <v>120</v>
      </c>
      <c r="F3647" s="77" t="inlineStr">
        <is>
          <t>Differs from upstream baseline</t>
        </is>
      </c>
      <c r="G3647" s="7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77" t="inlineStr">
        <is>
          <t>2026-10-01</t>
        </is>
      </c>
      <c r="B3649" s="77" t="inlineStr">
        <is>
          <t>Moves</t>
        </is>
      </c>
      <c r="C3649" s="77" t="inlineStr">
        <is>
          <t>Clamp pp</t>
        </is>
      </c>
      <c r="D3649" s="77" t="n">
        <v>15</v>
      </c>
      <c r="E3649" s="77" t="n">
        <v>10</v>
      </c>
      <c r="F3649" s="77" t="inlineStr">
        <is>
          <t>Differs from upstream baseline</t>
        </is>
      </c>
      <c r="G3649" s="7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77" t="inlineStr">
        <is>
          <t>2026-10-01</t>
        </is>
      </c>
      <c r="B3651" s="77" t="inlineStr">
        <is>
          <t>Moves</t>
        </is>
      </c>
      <c r="C3651" s="77" t="inlineStr">
        <is>
          <t>Coil pp</t>
        </is>
      </c>
      <c r="D3651" s="77" t="n">
        <v>20</v>
      </c>
      <c r="E3651" s="77" t="n">
        <v>5</v>
      </c>
      <c r="F3651" s="77" t="inlineStr">
        <is>
          <t>Differs from upstream baseline</t>
        </is>
      </c>
      <c r="G3651" s="7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77" t="inlineStr">
        <is>
          <t>2026-10-01</t>
        </is>
      </c>
      <c r="B3653" s="77" t="inlineStr">
        <is>
          <t>Moves</t>
        </is>
      </c>
      <c r="C3653" s="77" t="inlineStr">
        <is>
          <t>Comet Punch accuracy</t>
        </is>
      </c>
      <c r="D3653" s="77" t="n">
        <v>85</v>
      </c>
      <c r="E3653" s="77" t="n">
        <v>100</v>
      </c>
      <c r="F3653" s="77" t="inlineStr">
        <is>
          <t>Differs from upstream baseline</t>
        </is>
      </c>
      <c r="G3653" s="7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77" t="inlineStr">
        <is>
          <t>2026-10-01</t>
        </is>
      </c>
      <c r="B3655" s="77" t="inlineStr">
        <is>
          <t>Moves</t>
        </is>
      </c>
      <c r="C3655" s="77" t="inlineStr">
        <is>
          <t>Constrict pp</t>
        </is>
      </c>
      <c r="D3655" s="77" t="n">
        <v>35</v>
      </c>
      <c r="E3655" s="77" t="n">
        <v>15</v>
      </c>
      <c r="F3655" s="77" t="inlineStr">
        <is>
          <t>Differs from upstream baseline</t>
        </is>
      </c>
      <c r="G3655" s="7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77" t="inlineStr">
        <is>
          <t>2026-10-01</t>
        </is>
      </c>
      <c r="B3657" s="77" t="inlineStr">
        <is>
          <t>Moves</t>
        </is>
      </c>
      <c r="C3657" s="77" t="inlineStr">
        <is>
          <t>Cosmic Power pp</t>
        </is>
      </c>
      <c r="D3657" s="77" t="n">
        <v>20</v>
      </c>
      <c r="E3657" s="77" t="n">
        <v>6</v>
      </c>
      <c r="F3657" s="77" t="inlineStr">
        <is>
          <t>Differs from upstream baseline</t>
        </is>
      </c>
      <c r="G3657" s="7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77" t="inlineStr">
        <is>
          <t>2026-10-01</t>
        </is>
      </c>
      <c r="B3659" s="77" t="inlineStr">
        <is>
          <t>Moves</t>
        </is>
      </c>
      <c r="C3659" s="77" t="inlineStr">
        <is>
          <t>Covet power</t>
        </is>
      </c>
      <c r="D3659" s="77" t="n">
        <v>60</v>
      </c>
      <c r="E3659" s="77" t="n">
        <v>70</v>
      </c>
      <c r="F3659" s="77" t="inlineStr">
        <is>
          <t>Differs from upstream baseline</t>
        </is>
      </c>
      <c r="G3659" s="7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77" t="inlineStr">
        <is>
          <t>2026-10-01</t>
        </is>
      </c>
      <c r="B3661" s="77" t="inlineStr">
        <is>
          <t>Moves</t>
        </is>
      </c>
      <c r="C3661" s="77" t="inlineStr">
        <is>
          <t>Crabhammer accuracy</t>
        </is>
      </c>
      <c r="D3661" s="77" t="n">
        <v>90</v>
      </c>
      <c r="E3661" s="77" t="n">
        <v>100</v>
      </c>
      <c r="F3661" s="77" t="inlineStr">
        <is>
          <t>Differs from upstream baseline</t>
        </is>
      </c>
      <c r="G3661" s="7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77" t="inlineStr">
        <is>
          <t>2026-10-01</t>
        </is>
      </c>
      <c r="B3663" s="77" t="inlineStr">
        <is>
          <t>Moves</t>
        </is>
      </c>
      <c r="C3663" s="77" t="inlineStr">
        <is>
          <t>Cross Poison power</t>
        </is>
      </c>
      <c r="D3663" s="77" t="n">
        <v>70</v>
      </c>
      <c r="E3663" s="77" t="n">
        <v>95</v>
      </c>
      <c r="F3663" s="77" t="inlineStr">
        <is>
          <t>Differs from upstream baseline</t>
        </is>
      </c>
      <c r="G3663" s="7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77" t="inlineStr">
        <is>
          <t>2026-10-01</t>
        </is>
      </c>
      <c r="B3665" s="77" t="inlineStr">
        <is>
          <t>Moves</t>
        </is>
      </c>
      <c r="C3665" s="77" t="inlineStr">
        <is>
          <t>Crush Claw power</t>
        </is>
      </c>
      <c r="D3665" s="77" t="n">
        <v>75</v>
      </c>
      <c r="E3665" s="77" t="n">
        <v>120</v>
      </c>
      <c r="F3665" s="77" t="inlineStr">
        <is>
          <t>Differs from upstream baseline</t>
        </is>
      </c>
      <c r="G3665" s="7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77" t="inlineStr">
        <is>
          <t>2026-10-01</t>
        </is>
      </c>
      <c r="B3667" s="77" t="inlineStr">
        <is>
          <t>Moves</t>
        </is>
      </c>
      <c r="C3667" s="77" t="inlineStr">
        <is>
          <t>Curse pp</t>
        </is>
      </c>
      <c r="D3667" s="77" t="n">
        <v>10</v>
      </c>
      <c r="E3667" s="77" t="n">
        <v>3</v>
      </c>
      <c r="F3667" s="77" t="inlineStr">
        <is>
          <t>Differs from upstream baseline</t>
        </is>
      </c>
      <c r="G3667" s="7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77" t="inlineStr">
        <is>
          <t>2026-10-01</t>
        </is>
      </c>
      <c r="B3669" s="77" t="inlineStr">
        <is>
          <t>Moves</t>
        </is>
      </c>
      <c r="C3669" s="77" t="inlineStr">
        <is>
          <t>Dark Void accuracy</t>
        </is>
      </c>
      <c r="D3669" s="77" t="n">
        <v>50</v>
      </c>
      <c r="E3669" s="77" t="n">
        <v>90</v>
      </c>
      <c r="F3669" s="77" t="inlineStr">
        <is>
          <t>Differs from upstream baseline</t>
        </is>
      </c>
      <c r="G3669" s="7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77" t="inlineStr">
        <is>
          <t>2026-10-01</t>
        </is>
      </c>
      <c r="B3671" s="77" t="inlineStr">
        <is>
          <t>Moves</t>
        </is>
      </c>
      <c r="C3671" s="77" t="inlineStr">
        <is>
          <t>Dazzling Gleam power</t>
        </is>
      </c>
      <c r="D3671" s="77" t="n">
        <v>80</v>
      </c>
      <c r="E3671" s="77" t="n">
        <v>85</v>
      </c>
      <c r="F3671" s="77" t="inlineStr">
        <is>
          <t>Differs from upstream baseline</t>
        </is>
      </c>
      <c r="G3671" s="7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77" t="inlineStr">
        <is>
          <t>2026-10-01</t>
        </is>
      </c>
      <c r="B3673" s="77" t="inlineStr">
        <is>
          <t>Moves</t>
        </is>
      </c>
      <c r="C3673" s="77" t="inlineStr">
        <is>
          <t>Detect pp</t>
        </is>
      </c>
      <c r="D3673" s="77" t="n">
        <v>5</v>
      </c>
      <c r="E3673" s="77" t="n">
        <v>10</v>
      </c>
      <c r="F3673" s="77" t="inlineStr">
        <is>
          <t>Differs from upstream baseline</t>
        </is>
      </c>
      <c r="G3673" s="7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77" t="inlineStr">
        <is>
          <t>2026-10-01</t>
        </is>
      </c>
      <c r="B3675" s="77" t="inlineStr">
        <is>
          <t>Moves</t>
        </is>
      </c>
      <c r="C3675" s="77" t="inlineStr">
        <is>
          <t>Dig power</t>
        </is>
      </c>
      <c r="D3675" s="77" t="n">
        <v>80</v>
      </c>
      <c r="E3675" s="77" t="n">
        <v>60</v>
      </c>
      <c r="F3675" s="77" t="inlineStr">
        <is>
          <t>Differs from upstream baseline</t>
        </is>
      </c>
      <c r="G3675" s="7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77" t="inlineStr">
        <is>
          <t>2026-10-01</t>
        </is>
      </c>
      <c r="B3677" s="77" t="inlineStr">
        <is>
          <t>Moves</t>
        </is>
      </c>
      <c r="C3677" s="77" t="inlineStr">
        <is>
          <t>Dizzy Punch power</t>
        </is>
      </c>
      <c r="D3677" s="77" t="n">
        <v>70</v>
      </c>
      <c r="E3677" s="77" t="n">
        <v>100</v>
      </c>
      <c r="F3677" s="77" t="inlineStr">
        <is>
          <t>Differs from upstream baseline</t>
        </is>
      </c>
      <c r="G3677" s="7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77" t="inlineStr">
        <is>
          <t>2026-10-01</t>
        </is>
      </c>
      <c r="B3679" s="77" t="inlineStr">
        <is>
          <t>Moves</t>
        </is>
      </c>
      <c r="C3679" s="77" t="inlineStr">
        <is>
          <t>Double-Edge power</t>
        </is>
      </c>
      <c r="D3679" s="77" t="n">
        <v>120</v>
      </c>
      <c r="E3679" s="77" t="n">
        <v>140</v>
      </c>
      <c r="F3679" s="77" t="inlineStr">
        <is>
          <t>Differs from upstream baseline</t>
        </is>
      </c>
      <c r="G3679" s="7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77" t="inlineStr">
        <is>
          <t>2026-10-01</t>
        </is>
      </c>
      <c r="B3681" s="77" t="inlineStr">
        <is>
          <t>Moves</t>
        </is>
      </c>
      <c r="C3681" s="77" t="inlineStr">
        <is>
          <t>Double Hit power</t>
        </is>
      </c>
      <c r="D3681" s="77" t="n">
        <v>35</v>
      </c>
      <c r="E3681" s="77" t="n">
        <v>60</v>
      </c>
      <c r="F3681" s="77" t="inlineStr">
        <is>
          <t>Differs from upstream baseline</t>
        </is>
      </c>
      <c r="G3681" s="7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77" t="inlineStr">
        <is>
          <t>2026-10-01</t>
        </is>
      </c>
      <c r="B3683" s="77" t="inlineStr">
        <is>
          <t>Moves</t>
        </is>
      </c>
      <c r="C3683" s="77" t="inlineStr">
        <is>
          <t>Double Slap power</t>
        </is>
      </c>
      <c r="D3683" s="77" t="n">
        <v>15</v>
      </c>
      <c r="E3683" s="77" t="n">
        <v>30</v>
      </c>
      <c r="F3683" s="77" t="inlineStr">
        <is>
          <t>Differs from upstream baseline</t>
        </is>
      </c>
      <c r="G3683" s="7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77" t="inlineStr">
        <is>
          <t>2026-10-01</t>
        </is>
      </c>
      <c r="B3685" s="77" t="inlineStr">
        <is>
          <t>Moves</t>
        </is>
      </c>
      <c r="C3685" s="77" t="inlineStr">
        <is>
          <t>Double Team pp</t>
        </is>
      </c>
      <c r="D3685" s="77" t="n">
        <v>15</v>
      </c>
      <c r="E3685" s="77" t="n">
        <v>6</v>
      </c>
      <c r="F3685" s="77" t="inlineStr">
        <is>
          <t>Differs from upstream baseline</t>
        </is>
      </c>
      <c r="G3685" s="7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77" t="inlineStr">
        <is>
          <t>2026-10-01</t>
        </is>
      </c>
      <c r="B3687" s="77" t="inlineStr">
        <is>
          <t>Moves</t>
        </is>
      </c>
      <c r="C3687" s="77" t="inlineStr">
        <is>
          <t>Draco Meteor accuracy</t>
        </is>
      </c>
      <c r="D3687" s="77" t="n">
        <v>90</v>
      </c>
      <c r="E3687" s="77" t="n">
        <v>100</v>
      </c>
      <c r="F3687" s="77" t="inlineStr">
        <is>
          <t>Differs from upstream baseline</t>
        </is>
      </c>
      <c r="G3687" s="7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77" t="inlineStr">
        <is>
          <t>2026-10-01</t>
        </is>
      </c>
      <c r="B3689" s="77" t="inlineStr">
        <is>
          <t>Moves</t>
        </is>
      </c>
      <c r="C3689" s="77" t="inlineStr">
        <is>
          <t>Dragon Claw power</t>
        </is>
      </c>
      <c r="D3689" s="77" t="n">
        <v>80</v>
      </c>
      <c r="E3689" s="77" t="n">
        <v>90</v>
      </c>
      <c r="F3689" s="77" t="inlineStr">
        <is>
          <t>Differs from upstream baseline</t>
        </is>
      </c>
      <c r="G3689" s="7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77" t="inlineStr">
        <is>
          <t>2026-10-01</t>
        </is>
      </c>
      <c r="B3691" s="77" t="inlineStr">
        <is>
          <t>Moves</t>
        </is>
      </c>
      <c r="C3691" s="77" t="inlineStr">
        <is>
          <t>Dragon Pulse power</t>
        </is>
      </c>
      <c r="D3691" s="77" t="n">
        <v>85</v>
      </c>
      <c r="E3691" s="77" t="n">
        <v>90</v>
      </c>
      <c r="F3691" s="77" t="inlineStr">
        <is>
          <t>Differs from upstream baseline</t>
        </is>
      </c>
      <c r="G3691" s="7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77" t="inlineStr">
        <is>
          <t>2026-10-01</t>
        </is>
      </c>
      <c r="B3693" s="77" t="inlineStr">
        <is>
          <t>Moves</t>
        </is>
      </c>
      <c r="C3693" s="77" t="inlineStr">
        <is>
          <t>Dragon Rush accuracy</t>
        </is>
      </c>
      <c r="D3693" s="77" t="n">
        <v>75</v>
      </c>
      <c r="E3693" s="77" t="n">
        <v>100</v>
      </c>
      <c r="F3693" s="77" t="inlineStr">
        <is>
          <t>Differs from upstream baseline</t>
        </is>
      </c>
      <c r="G3693" s="7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77" t="inlineStr">
        <is>
          <t>2026-10-01</t>
        </is>
      </c>
      <c r="B3695" s="77" t="inlineStr">
        <is>
          <t>Moves</t>
        </is>
      </c>
      <c r="C3695" s="77" t="inlineStr">
        <is>
          <t>Dragon Tail accuracy</t>
        </is>
      </c>
      <c r="D3695" s="77" t="n">
        <v>90</v>
      </c>
      <c r="E3695" s="77" t="n">
        <v>100</v>
      </c>
      <c r="F3695" s="77" t="inlineStr">
        <is>
          <t>Differs from upstream baseline</t>
        </is>
      </c>
      <c r="G3695" s="7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77" t="inlineStr">
        <is>
          <t>2026-10-01</t>
        </is>
      </c>
      <c r="B3697" s="77" t="inlineStr">
        <is>
          <t>Moves</t>
        </is>
      </c>
      <c r="C3697" s="77" t="inlineStr">
        <is>
          <t>Drain Punch pp</t>
        </is>
      </c>
      <c r="D3697" s="77" t="n">
        <v>10</v>
      </c>
      <c r="E3697" s="77" t="n">
        <v>5</v>
      </c>
      <c r="F3697" s="77" t="inlineStr">
        <is>
          <t>Differs from upstream baseline</t>
        </is>
      </c>
      <c r="G3697" s="7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77" t="inlineStr">
        <is>
          <t>2026-10-01</t>
        </is>
      </c>
      <c r="B3699" s="77" t="inlineStr">
        <is>
          <t>Moves</t>
        </is>
      </c>
      <c r="C3699" s="77" t="inlineStr">
        <is>
          <t>Dual Chop power</t>
        </is>
      </c>
      <c r="D3699" s="77" t="n">
        <v>40</v>
      </c>
      <c r="E3699" s="77" t="n">
        <v>50</v>
      </c>
      <c r="F3699" s="77" t="inlineStr">
        <is>
          <t>Differs from upstream baseline</t>
        </is>
      </c>
      <c r="G3699" s="7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77" t="inlineStr">
        <is>
          <t>2026-10-01</t>
        </is>
      </c>
      <c r="B3701" s="77" t="inlineStr">
        <is>
          <t>Moves</t>
        </is>
      </c>
      <c r="C3701" s="77" t="inlineStr">
        <is>
          <t>Dynamic Punch power</t>
        </is>
      </c>
      <c r="D3701" s="77" t="n">
        <v>100</v>
      </c>
      <c r="E3701" s="77" t="n">
        <v>120</v>
      </c>
      <c r="F3701" s="77" t="inlineStr">
        <is>
          <t>Differs from upstream baseline</t>
        </is>
      </c>
      <c r="G3701" s="7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77" t="inlineStr">
        <is>
          <t>2026-10-01</t>
        </is>
      </c>
      <c r="B3703" s="77" t="inlineStr">
        <is>
          <t>Moves</t>
        </is>
      </c>
      <c r="C3703" s="77" t="inlineStr">
        <is>
          <t>Egg Bomb accuracy</t>
        </is>
      </c>
      <c r="D3703" s="77" t="n">
        <v>75</v>
      </c>
      <c r="E3703" s="77" t="n">
        <v>100</v>
      </c>
      <c r="F3703" s="77" t="inlineStr">
        <is>
          <t>Differs from upstream baseline</t>
        </is>
      </c>
      <c r="G3703" s="7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77" t="inlineStr">
        <is>
          <t>2026-10-01</t>
        </is>
      </c>
      <c r="B3705" s="77" t="inlineStr">
        <is>
          <t>Moves</t>
        </is>
      </c>
      <c r="C3705" s="77" t="inlineStr">
        <is>
          <t>Electroweb power</t>
        </is>
      </c>
      <c r="D3705" s="77" t="n">
        <v>55</v>
      </c>
      <c r="E3705" s="77" t="n">
        <v>65</v>
      </c>
      <c r="F3705" s="77" t="inlineStr">
        <is>
          <t>Differs from upstream baseline</t>
        </is>
      </c>
      <c r="G3705" s="7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77" t="inlineStr">
        <is>
          <t>2026-10-01</t>
        </is>
      </c>
      <c r="B3707" s="77" t="inlineStr">
        <is>
          <t>Moves</t>
        </is>
      </c>
      <c r="C3707" s="77" t="inlineStr">
        <is>
          <t>Encore pp</t>
        </is>
      </c>
      <c r="D3707" s="77" t="n">
        <v>5</v>
      </c>
      <c r="E3707" s="77" t="n">
        <v>3</v>
      </c>
      <c r="F3707" s="77" t="inlineStr">
        <is>
          <t>Differs from upstream baseline</t>
        </is>
      </c>
      <c r="G3707" s="7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77" t="inlineStr">
        <is>
          <t>2026-10-01</t>
        </is>
      </c>
      <c r="B3709" s="77" t="inlineStr">
        <is>
          <t>Moves</t>
        </is>
      </c>
      <c r="C3709" s="77" t="inlineStr">
        <is>
          <t>Energy Ball power</t>
        </is>
      </c>
      <c r="D3709" s="77" t="n">
        <v>90</v>
      </c>
      <c r="E3709" s="77" t="n">
        <v>80</v>
      </c>
      <c r="F3709" s="77" t="inlineStr">
        <is>
          <t>Differs from upstream baseline</t>
        </is>
      </c>
      <c r="G3709" s="7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77" t="inlineStr">
        <is>
          <t>2026-10-01</t>
        </is>
      </c>
      <c r="B3711" s="77" t="inlineStr">
        <is>
          <t>Moves</t>
        </is>
      </c>
      <c r="C3711" s="77" t="inlineStr">
        <is>
          <t>Extrasensory pp</t>
        </is>
      </c>
      <c r="D3711" s="77" t="n">
        <v>20</v>
      </c>
      <c r="E3711" s="77" t="n">
        <v>30</v>
      </c>
      <c r="F3711" s="77" t="inlineStr">
        <is>
          <t>Differs from upstream baseline</t>
        </is>
      </c>
      <c r="G3711" s="7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77" t="inlineStr">
        <is>
          <t>2026-10-01</t>
        </is>
      </c>
      <c r="B3713" s="77" t="inlineStr">
        <is>
          <t>Moves</t>
        </is>
      </c>
      <c r="C3713" s="77" t="inlineStr">
        <is>
          <t>Extreme Speed pp</t>
        </is>
      </c>
      <c r="D3713" s="77" t="n">
        <v>5</v>
      </c>
      <c r="E3713" s="77" t="n">
        <v>8</v>
      </c>
      <c r="F3713" s="77" t="inlineStr">
        <is>
          <t>Differs from upstream baseline</t>
        </is>
      </c>
      <c r="G3713" s="7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77" t="inlineStr">
        <is>
          <t>2026-10-01</t>
        </is>
      </c>
      <c r="B3715" s="77" t="inlineStr">
        <is>
          <t>Moves</t>
        </is>
      </c>
      <c r="C3715" s="77" t="inlineStr">
        <is>
          <t>Fairy Wind power</t>
        </is>
      </c>
      <c r="D3715" s="77" t="n">
        <v>40</v>
      </c>
      <c r="E3715" s="77" t="n">
        <v>50</v>
      </c>
      <c r="F3715" s="77" t="inlineStr">
        <is>
          <t>Differs from upstream baseline</t>
        </is>
      </c>
      <c r="G3715" s="7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77" t="inlineStr">
        <is>
          <t>2026-10-01</t>
        </is>
      </c>
      <c r="B3717" s="77" t="inlineStr">
        <is>
          <t>Moves</t>
        </is>
      </c>
      <c r="C3717" s="77" t="inlineStr">
        <is>
          <t>Fake Tears pp</t>
        </is>
      </c>
      <c r="D3717" s="77" t="n">
        <v>20</v>
      </c>
      <c r="E3717" s="77" t="n">
        <v>3</v>
      </c>
      <c r="F3717" s="77" t="inlineStr">
        <is>
          <t>Differs from upstream baseline</t>
        </is>
      </c>
      <c r="G3717" s="7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77" t="inlineStr">
        <is>
          <t>2026-10-01</t>
        </is>
      </c>
      <c r="B3719" s="77" t="inlineStr">
        <is>
          <t>Moves</t>
        </is>
      </c>
      <c r="C3719" s="77" t="inlineStr">
        <is>
          <t>Feint power</t>
        </is>
      </c>
      <c r="D3719" s="77" t="n">
        <v>30</v>
      </c>
      <c r="E3719" s="77" t="n">
        <v>80</v>
      </c>
      <c r="F3719" s="77" t="inlineStr">
        <is>
          <t>Differs from upstream baseline</t>
        </is>
      </c>
      <c r="G3719" s="7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77" t="inlineStr">
        <is>
          <t>2026-10-01</t>
        </is>
      </c>
      <c r="B3721" s="77" t="inlineStr">
        <is>
          <t>Moves</t>
        </is>
      </c>
      <c r="C3721" s="77" t="inlineStr">
        <is>
          <t>Fell Stinger pp</t>
        </is>
      </c>
      <c r="D3721" s="77" t="n">
        <v>25</v>
      </c>
      <c r="E3721" s="77" t="n">
        <v>20</v>
      </c>
      <c r="F3721" s="77" t="inlineStr">
        <is>
          <t>Differs from upstream baseline</t>
        </is>
      </c>
      <c r="G3721" s="7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77" t="inlineStr">
        <is>
          <t>2026-10-01</t>
        </is>
      </c>
      <c r="B3723" s="77" t="inlineStr">
        <is>
          <t>Moves</t>
        </is>
      </c>
      <c r="C3723" s="77" t="inlineStr">
        <is>
          <t>Fire Blast power</t>
        </is>
      </c>
      <c r="D3723" s="77" t="n">
        <v>110</v>
      </c>
      <c r="E3723" s="77" t="n">
        <v>120</v>
      </c>
      <c r="F3723" s="77" t="inlineStr">
        <is>
          <t>Differs from upstream baseline</t>
        </is>
      </c>
      <c r="G3723" s="7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77" t="inlineStr">
        <is>
          <t>2026-10-01</t>
        </is>
      </c>
      <c r="B3725" s="77" t="inlineStr">
        <is>
          <t>Moves</t>
        </is>
      </c>
      <c r="C3725" s="77" t="inlineStr">
        <is>
          <t>Fire Fang accuracy</t>
        </is>
      </c>
      <c r="D3725" s="77" t="n">
        <v>95</v>
      </c>
      <c r="E3725" s="77" t="n">
        <v>100</v>
      </c>
      <c r="F3725" s="77" t="inlineStr">
        <is>
          <t>Differs from upstream baseline</t>
        </is>
      </c>
      <c r="G3725" s="7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77" t="inlineStr">
        <is>
          <t>2026-10-01</t>
        </is>
      </c>
      <c r="B3727" s="77" t="inlineStr">
        <is>
          <t>Moves</t>
        </is>
      </c>
      <c r="C3727" s="77" t="inlineStr">
        <is>
          <t>Fire Spin power</t>
        </is>
      </c>
      <c r="D3727" s="77" t="n">
        <v>35</v>
      </c>
      <c r="E3727" s="77" t="n">
        <v>90</v>
      </c>
      <c r="F3727" s="77" t="inlineStr">
        <is>
          <t>Differs from upstream baseline</t>
        </is>
      </c>
      <c r="G3727" s="7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77" t="inlineStr">
        <is>
          <t>2026-10-01</t>
        </is>
      </c>
      <c r="B3729" s="77" t="inlineStr">
        <is>
          <t>Moves</t>
        </is>
      </c>
      <c r="C3729" s="77" t="inlineStr">
        <is>
          <t>Flamethrower power</t>
        </is>
      </c>
      <c r="D3729" s="77" t="n">
        <v>90</v>
      </c>
      <c r="E3729" s="77" t="n">
        <v>95</v>
      </c>
      <c r="F3729" s="77" t="inlineStr">
        <is>
          <t>Differs from upstream baseline</t>
        </is>
      </c>
      <c r="G3729" s="7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77" t="inlineStr">
        <is>
          <t>2026-10-01</t>
        </is>
      </c>
      <c r="B3731" s="77" t="inlineStr">
        <is>
          <t>Moves</t>
        </is>
      </c>
      <c r="C3731" s="77" t="inlineStr">
        <is>
          <t>Flame Charge power</t>
        </is>
      </c>
      <c r="D3731" s="77" t="n">
        <v>50</v>
      </c>
      <c r="E3731" s="77" t="n">
        <v>60</v>
      </c>
      <c r="F3731" s="77" t="inlineStr">
        <is>
          <t>Differs from upstream baseline</t>
        </is>
      </c>
      <c r="G3731" s="7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77" t="inlineStr">
        <is>
          <t>2026-10-01</t>
        </is>
      </c>
      <c r="B3733" s="77" t="inlineStr">
        <is>
          <t>Moves</t>
        </is>
      </c>
      <c r="C3733" s="77" t="inlineStr">
        <is>
          <t>Flare Blitz pp</t>
        </is>
      </c>
      <c r="D3733" s="77" t="n">
        <v>15</v>
      </c>
      <c r="E3733" s="77" t="n">
        <v>8</v>
      </c>
      <c r="F3733" s="77" t="inlineStr">
        <is>
          <t>Differs from upstream baseline</t>
        </is>
      </c>
      <c r="G3733" s="7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77" t="inlineStr">
        <is>
          <t>2026-10-01</t>
        </is>
      </c>
      <c r="B3735" s="77" t="inlineStr">
        <is>
          <t>Moves</t>
        </is>
      </c>
      <c r="C3735" s="77" t="inlineStr">
        <is>
          <t>Flying Press power</t>
        </is>
      </c>
      <c r="D3735" s="77" t="n">
        <v>100</v>
      </c>
      <c r="E3735" s="77" t="n">
        <v>110</v>
      </c>
      <c r="F3735" s="77" t="inlineStr">
        <is>
          <t>Differs from upstream baseline</t>
        </is>
      </c>
      <c r="G3735" s="7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77" t="inlineStr">
        <is>
          <t>2026-10-01</t>
        </is>
      </c>
      <c r="B3737" s="77" t="inlineStr">
        <is>
          <t>Moves</t>
        </is>
      </c>
      <c r="C3737" s="77" t="inlineStr">
        <is>
          <t>Focus Blast accuracy</t>
        </is>
      </c>
      <c r="D3737" s="77" t="n">
        <v>70</v>
      </c>
      <c r="E3737" s="77" t="n">
        <v>85</v>
      </c>
      <c r="F3737" s="77" t="inlineStr">
        <is>
          <t>Differs from upstream baseline</t>
        </is>
      </c>
      <c r="G3737" s="7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77" t="inlineStr">
        <is>
          <t>2026-10-01</t>
        </is>
      </c>
      <c r="B3739" s="77" t="inlineStr">
        <is>
          <t>Moves</t>
        </is>
      </c>
      <c r="C3739" s="77" t="inlineStr">
        <is>
          <t>Follow Me accuracy</t>
        </is>
      </c>
      <c r="D3739" s="77" t="n">
        <v>100</v>
      </c>
      <c r="E3739" s="77" t="n">
        <v>0</v>
      </c>
      <c r="F3739" s="77" t="inlineStr">
        <is>
          <t>Differs from upstream baseline</t>
        </is>
      </c>
      <c r="G3739" s="7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77" t="inlineStr">
        <is>
          <t>2026-10-01</t>
        </is>
      </c>
      <c r="B3741" s="77" t="inlineStr">
        <is>
          <t>Moves</t>
        </is>
      </c>
      <c r="C3741" s="77" t="inlineStr">
        <is>
          <t>Foresight pp</t>
        </is>
      </c>
      <c r="D3741" s="77" t="n">
        <v>40</v>
      </c>
      <c r="E3741" s="77" t="n">
        <v>5</v>
      </c>
      <c r="F3741" s="77" t="inlineStr">
        <is>
          <t>Differs from upstream baseline</t>
        </is>
      </c>
      <c r="G3741" s="7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77" t="inlineStr">
        <is>
          <t>2026-10-01</t>
        </is>
      </c>
      <c r="B3743" s="77" t="inlineStr">
        <is>
          <t>Moves</t>
        </is>
      </c>
      <c r="C3743" s="77" t="inlineStr">
        <is>
          <t>Freeze Shock accuracy</t>
        </is>
      </c>
      <c r="D3743" s="77" t="n">
        <v>90</v>
      </c>
      <c r="E3743" s="77" t="n">
        <v>95</v>
      </c>
      <c r="F3743" s="77" t="inlineStr">
        <is>
          <t>Differs from upstream baseline</t>
        </is>
      </c>
      <c r="G3743" s="7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77" t="inlineStr">
        <is>
          <t>2026-10-01</t>
        </is>
      </c>
      <c r="B3745" s="77" t="inlineStr">
        <is>
          <t>Moves</t>
        </is>
      </c>
      <c r="C3745" s="77" t="inlineStr">
        <is>
          <t>Frost Breath power</t>
        </is>
      </c>
      <c r="D3745" s="77" t="n">
        <v>60</v>
      </c>
      <c r="E3745" s="77" t="n">
        <v>70</v>
      </c>
      <c r="F3745" s="77" t="inlineStr">
        <is>
          <t>Differs from upstream baseline</t>
        </is>
      </c>
      <c r="G3745" s="7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77" t="inlineStr">
        <is>
          <t>2026-10-01</t>
        </is>
      </c>
      <c r="B3747" s="77" t="inlineStr">
        <is>
          <t>Moves</t>
        </is>
      </c>
      <c r="C3747" s="77" t="inlineStr">
        <is>
          <t>Frustration power</t>
        </is>
      </c>
      <c r="D3747" s="77" t="n">
        <v>1</v>
      </c>
      <c r="E3747" s="77" t="n">
        <v>121</v>
      </c>
      <c r="F3747" s="77" t="inlineStr">
        <is>
          <t>Differs from upstream baseline</t>
        </is>
      </c>
      <c r="G3747" s="7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77" t="inlineStr">
        <is>
          <t>2026-10-01</t>
        </is>
      </c>
      <c r="B3749" s="77" t="inlineStr">
        <is>
          <t>Moves</t>
        </is>
      </c>
      <c r="C3749" s="77" t="inlineStr">
        <is>
          <t>Fury Cutter power</t>
        </is>
      </c>
      <c r="D3749" s="77" t="n">
        <v>40</v>
      </c>
      <c r="E3749" s="77" t="n">
        <v>30</v>
      </c>
      <c r="F3749" s="77" t="inlineStr">
        <is>
          <t>Differs from upstream baseline</t>
        </is>
      </c>
      <c r="G3749" s="7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77" t="inlineStr">
        <is>
          <t>2026-10-01</t>
        </is>
      </c>
      <c r="B3751" s="77" t="inlineStr">
        <is>
          <t>Moves</t>
        </is>
      </c>
      <c r="C3751" s="77" t="inlineStr">
        <is>
          <t>Fury Swipes power</t>
        </is>
      </c>
      <c r="D3751" s="77" t="n">
        <v>18</v>
      </c>
      <c r="E3751" s="77" t="n">
        <v>30</v>
      </c>
      <c r="F3751" s="77" t="inlineStr">
        <is>
          <t>Differs from upstream baseline</t>
        </is>
      </c>
      <c r="G3751" s="7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77" t="inlineStr">
        <is>
          <t>2026-10-01</t>
        </is>
      </c>
      <c r="B3753" s="77" t="inlineStr">
        <is>
          <t>Moves</t>
        </is>
      </c>
      <c r="C3753" s="77" t="inlineStr">
        <is>
          <t>Future Sight pp</t>
        </is>
      </c>
      <c r="D3753" s="77" t="n">
        <v>10</v>
      </c>
      <c r="E3753" s="77" t="n">
        <v>15</v>
      </c>
      <c r="F3753" s="77" t="inlineStr">
        <is>
          <t>Differs from upstream baseline</t>
        </is>
      </c>
      <c r="G3753" s="7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77" t="inlineStr">
        <is>
          <t>2026-10-01</t>
        </is>
      </c>
      <c r="B3755" s="77" t="inlineStr">
        <is>
          <t>Moves</t>
        </is>
      </c>
      <c r="C3755" s="77" t="inlineStr">
        <is>
          <t>Gear Grind accuracy</t>
        </is>
      </c>
      <c r="D3755" s="77" t="n">
        <v>85</v>
      </c>
      <c r="E3755" s="77" t="n">
        <v>95</v>
      </c>
      <c r="F3755" s="77" t="inlineStr">
        <is>
          <t>Differs from upstream baseline</t>
        </is>
      </c>
      <c r="G3755" s="7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77" t="inlineStr">
        <is>
          <t>2026-10-01</t>
        </is>
      </c>
      <c r="B3757" s="77" t="inlineStr">
        <is>
          <t>Moves</t>
        </is>
      </c>
      <c r="C3757" s="77" t="inlineStr">
        <is>
          <t>Giga Drain pp</t>
        </is>
      </c>
      <c r="D3757" s="77" t="n">
        <v>10</v>
      </c>
      <c r="E3757" s="77" t="n">
        <v>15</v>
      </c>
      <c r="F3757" s="77" t="inlineStr">
        <is>
          <t>Differs from upstream baseline</t>
        </is>
      </c>
      <c r="G3757" s="7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77" t="inlineStr">
        <is>
          <t>2026-10-01</t>
        </is>
      </c>
      <c r="B3759" s="77" t="inlineStr">
        <is>
          <t>Moves</t>
        </is>
      </c>
      <c r="C3759" s="77" t="inlineStr">
        <is>
          <t>Giga Impact accuracy</t>
        </is>
      </c>
      <c r="D3759" s="77" t="n">
        <v>90</v>
      </c>
      <c r="E3759" s="77" t="n">
        <v>100</v>
      </c>
      <c r="F3759" s="77" t="inlineStr">
        <is>
          <t>Differs from upstream baseline</t>
        </is>
      </c>
      <c r="G3759" s="7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77" t="inlineStr">
        <is>
          <t>2026-10-01</t>
        </is>
      </c>
      <c r="B3761" s="77" t="inlineStr">
        <is>
          <t>Moves</t>
        </is>
      </c>
      <c r="C3761" s="77" t="inlineStr">
        <is>
          <t>Glaciate accuracy</t>
        </is>
      </c>
      <c r="D3761" s="77" t="n">
        <v>95</v>
      </c>
      <c r="E3761" s="77" t="n">
        <v>100</v>
      </c>
      <c r="F3761" s="77" t="inlineStr">
        <is>
          <t>Differs from upstream baseline</t>
        </is>
      </c>
      <c r="G3761" s="7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77" t="inlineStr">
        <is>
          <t>2026-10-01</t>
        </is>
      </c>
      <c r="B3763" s="77" t="inlineStr">
        <is>
          <t>Moves</t>
        </is>
      </c>
      <c r="C3763" s="77" t="inlineStr">
        <is>
          <t>Grass Whistle accuracy</t>
        </is>
      </c>
      <c r="D3763" s="77" t="n">
        <v>55</v>
      </c>
      <c r="E3763" s="77" t="n">
        <v>70</v>
      </c>
      <c r="F3763" s="77" t="inlineStr">
        <is>
          <t>Differs from upstream baseline</t>
        </is>
      </c>
      <c r="G3763" s="7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77" t="inlineStr">
        <is>
          <t>2026-10-01</t>
        </is>
      </c>
      <c r="B3765" s="77" t="inlineStr">
        <is>
          <t>Moves</t>
        </is>
      </c>
      <c r="C3765" s="77" t="inlineStr">
        <is>
          <t>Grudge accuracy</t>
        </is>
      </c>
      <c r="D3765" s="77" t="n">
        <v>100</v>
      </c>
      <c r="E3765" s="77" t="n">
        <v>0</v>
      </c>
      <c r="F3765" s="77" t="inlineStr">
        <is>
          <t>Differs from upstream baseline</t>
        </is>
      </c>
      <c r="G3765" s="7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77" t="inlineStr">
        <is>
          <t>2026-10-01</t>
        </is>
      </c>
      <c r="B3767" s="77" t="inlineStr">
        <is>
          <t>Moves</t>
        </is>
      </c>
      <c r="C3767" s="77" t="inlineStr">
        <is>
          <t>Guillotine pp</t>
        </is>
      </c>
      <c r="D3767" s="77" t="n">
        <v>5</v>
      </c>
      <c r="E3767" s="77" t="n">
        <v>8</v>
      </c>
      <c r="F3767" s="77" t="inlineStr">
        <is>
          <t>Differs from upstream baseline</t>
        </is>
      </c>
      <c r="G3767" s="7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77" t="inlineStr">
        <is>
          <t>2026-10-01</t>
        </is>
      </c>
      <c r="B3769" s="77" t="inlineStr">
        <is>
          <t>Moves</t>
        </is>
      </c>
      <c r="C3769" s="77" t="inlineStr">
        <is>
          <t>Gunk Shot pp</t>
        </is>
      </c>
      <c r="D3769" s="77" t="n">
        <v>5</v>
      </c>
      <c r="E3769" s="77" t="n">
        <v>8</v>
      </c>
      <c r="F3769" s="77" t="inlineStr">
        <is>
          <t>Differs from upstream baseline</t>
        </is>
      </c>
      <c r="G3769" s="7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77" t="inlineStr">
        <is>
          <t>2026-10-01</t>
        </is>
      </c>
      <c r="B3771" s="77" t="inlineStr">
        <is>
          <t>Moves</t>
        </is>
      </c>
      <c r="C3771" s="77" t="inlineStr">
        <is>
          <t>Hail pp</t>
        </is>
      </c>
      <c r="D3771" s="77" t="n">
        <v>10</v>
      </c>
      <c r="E3771" s="77" t="n">
        <v>1</v>
      </c>
      <c r="F3771" s="77" t="inlineStr">
        <is>
          <t>Differs from upstream baseline</t>
        </is>
      </c>
      <c r="G3771" s="7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77" t="inlineStr">
        <is>
          <t>2026-10-01</t>
        </is>
      </c>
      <c r="B3773" s="77" t="inlineStr">
        <is>
          <t>Moves</t>
        </is>
      </c>
      <c r="C3773" s="77" t="inlineStr">
        <is>
          <t>Harden pp</t>
        </is>
      </c>
      <c r="D3773" s="77" t="n">
        <v>30</v>
      </c>
      <c r="E3773" s="77" t="n">
        <v>5</v>
      </c>
      <c r="F3773" s="77" t="inlineStr">
        <is>
          <t>Differs from upstream baseline</t>
        </is>
      </c>
      <c r="G3773" s="7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77" t="inlineStr">
        <is>
          <t>2026-10-01</t>
        </is>
      </c>
      <c r="B3775" s="77" t="inlineStr">
        <is>
          <t>Moves</t>
        </is>
      </c>
      <c r="C3775" s="77" t="inlineStr">
        <is>
          <t>Heal Bell pp</t>
        </is>
      </c>
      <c r="D3775" s="77" t="n">
        <v>5</v>
      </c>
      <c r="E3775" s="77" t="n">
        <v>1</v>
      </c>
      <c r="F3775" s="77" t="inlineStr">
        <is>
          <t>Differs from upstream baseline</t>
        </is>
      </c>
      <c r="G3775" s="7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77" t="inlineStr">
        <is>
          <t>2026-10-01</t>
        </is>
      </c>
      <c r="B3777" s="77" t="inlineStr">
        <is>
          <t>Moves</t>
        </is>
      </c>
      <c r="C3777" s="77" t="inlineStr">
        <is>
          <t>Heart Swap power</t>
        </is>
      </c>
      <c r="D3777" s="77" t="n">
        <v>0</v>
      </c>
      <c r="E3777" s="77" t="n">
        <v>95</v>
      </c>
      <c r="F3777" s="77" t="inlineStr">
        <is>
          <t>Differs from upstream baseline</t>
        </is>
      </c>
      <c r="G3777" s="7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77" t="inlineStr">
        <is>
          <t>2026-10-01</t>
        </is>
      </c>
      <c r="B3779" s="77" t="inlineStr">
        <is>
          <t>Moves</t>
        </is>
      </c>
      <c r="C3779" s="77" t="inlineStr">
        <is>
          <t>Heat Wave power</t>
        </is>
      </c>
      <c r="D3779" s="77" t="n">
        <v>95</v>
      </c>
      <c r="E3779" s="77" t="n">
        <v>100</v>
      </c>
      <c r="F3779" s="77" t="inlineStr">
        <is>
          <t>Differs from upstream baseline</t>
        </is>
      </c>
      <c r="G3779" s="7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77" t="inlineStr">
        <is>
          <t>2026-10-01</t>
        </is>
      </c>
      <c r="B3781" s="77" t="inlineStr">
        <is>
          <t>Moves</t>
        </is>
      </c>
      <c r="C3781" s="77" t="inlineStr">
        <is>
          <t>Helping Hand accuracy</t>
        </is>
      </c>
      <c r="D3781" s="77" t="n">
        <v>100</v>
      </c>
      <c r="E3781" s="77" t="n">
        <v>0</v>
      </c>
      <c r="F3781" s="77" t="inlineStr">
        <is>
          <t>Differs from upstream baseline</t>
        </is>
      </c>
      <c r="G3781" s="7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77" t="inlineStr">
        <is>
          <t>2026-10-01</t>
        </is>
      </c>
      <c r="B3783" s="77" t="inlineStr">
        <is>
          <t>Moves</t>
        </is>
      </c>
      <c r="C3783" s="77" t="inlineStr">
        <is>
          <t>Hidden Power power</t>
        </is>
      </c>
      <c r="D3783" s="77" t="n">
        <v>60</v>
      </c>
      <c r="E3783" s="77" t="n">
        <v>1</v>
      </c>
      <c r="F3783" s="77" t="inlineStr">
        <is>
          <t>Differs from upstream baseline</t>
        </is>
      </c>
      <c r="G3783" s="7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77" t="inlineStr">
        <is>
          <t>2026-10-01</t>
        </is>
      </c>
      <c r="B3785" s="77" t="inlineStr">
        <is>
          <t>Moves</t>
        </is>
      </c>
      <c r="C3785" s="77" t="inlineStr">
        <is>
          <t>High Jump Kick pp</t>
        </is>
      </c>
      <c r="D3785" s="77" t="n">
        <v>10</v>
      </c>
      <c r="E3785" s="77" t="n">
        <v>20</v>
      </c>
      <c r="F3785" s="77" t="inlineStr">
        <is>
          <t>Differs from upstream baseline</t>
        </is>
      </c>
      <c r="G3785" s="7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77" t="inlineStr">
        <is>
          <t>2026-10-01</t>
        </is>
      </c>
      <c r="B3787" s="77" t="inlineStr">
        <is>
          <t>Moves</t>
        </is>
      </c>
      <c r="C3787" s="77" t="inlineStr">
        <is>
          <t>Horn Leech power</t>
        </is>
      </c>
      <c r="D3787" s="77" t="n">
        <v>75</v>
      </c>
      <c r="E3787" s="77" t="n">
        <v>80</v>
      </c>
      <c r="F3787" s="77" t="inlineStr">
        <is>
          <t>Differs from upstream baseline</t>
        </is>
      </c>
      <c r="G3787" s="7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77" t="inlineStr">
        <is>
          <t>2026-10-01</t>
        </is>
      </c>
      <c r="B3789" s="77" t="inlineStr">
        <is>
          <t>Moves</t>
        </is>
      </c>
      <c r="C3789" s="77" t="inlineStr">
        <is>
          <t>Hurricane power</t>
        </is>
      </c>
      <c r="D3789" s="77" t="n">
        <v>110</v>
      </c>
      <c r="E3789" s="77" t="n">
        <v>120</v>
      </c>
      <c r="F3789" s="77" t="inlineStr">
        <is>
          <t>Differs from upstream baseline</t>
        </is>
      </c>
      <c r="G3789" s="7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77" t="inlineStr">
        <is>
          <t>2026-10-01</t>
        </is>
      </c>
      <c r="B3791" s="77" t="inlineStr">
        <is>
          <t>Moves</t>
        </is>
      </c>
      <c r="C3791" s="77" t="inlineStr">
        <is>
          <t>Hydro Cannon accuracy</t>
        </is>
      </c>
      <c r="D3791" s="77" t="n">
        <v>90</v>
      </c>
      <c r="E3791" s="77" t="n">
        <v>95</v>
      </c>
      <c r="F3791" s="77" t="inlineStr">
        <is>
          <t>Differs from upstream baseline</t>
        </is>
      </c>
      <c r="G3791" s="7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77" t="inlineStr">
        <is>
          <t>2026-10-01</t>
        </is>
      </c>
      <c r="B3793" s="77" t="inlineStr">
        <is>
          <t>Moves</t>
        </is>
      </c>
      <c r="C3793" s="77" t="inlineStr">
        <is>
          <t>Hydro Pump accuracy</t>
        </is>
      </c>
      <c r="D3793" s="77" t="n">
        <v>80</v>
      </c>
      <c r="E3793" s="77" t="n">
        <v>85</v>
      </c>
      <c r="F3793" s="77" t="inlineStr">
        <is>
          <t>Differs from upstream baseline</t>
        </is>
      </c>
      <c r="G3793" s="7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77" t="inlineStr">
        <is>
          <t>2026-10-01</t>
        </is>
      </c>
      <c r="B3795" s="77" t="inlineStr">
        <is>
          <t>Moves</t>
        </is>
      </c>
      <c r="C3795" s="77" t="inlineStr">
        <is>
          <t>Hyperspace Fury power</t>
        </is>
      </c>
      <c r="D3795" s="77" t="n">
        <v>100</v>
      </c>
      <c r="E3795" s="77" t="n">
        <v>110</v>
      </c>
      <c r="F3795" s="77" t="inlineStr">
        <is>
          <t>Differs from upstream baseline</t>
        </is>
      </c>
      <c r="G3795" s="7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77" t="inlineStr">
        <is>
          <t>2026-10-01</t>
        </is>
      </c>
      <c r="B3797" s="77" t="inlineStr">
        <is>
          <t>Moves</t>
        </is>
      </c>
      <c r="C3797" s="77" t="inlineStr">
        <is>
          <t>Hyper Beam power</t>
        </is>
      </c>
      <c r="D3797" s="77" t="n">
        <v>150</v>
      </c>
      <c r="E3797" s="77" t="n">
        <v>180</v>
      </c>
      <c r="F3797" s="77" t="inlineStr">
        <is>
          <t>Differs from upstream baseline</t>
        </is>
      </c>
      <c r="G3797" s="7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77" t="inlineStr">
        <is>
          <t>2026-10-01</t>
        </is>
      </c>
      <c r="B3799" s="77" t="inlineStr">
        <is>
          <t>Moves</t>
        </is>
      </c>
      <c r="C3799" s="77" t="inlineStr">
        <is>
          <t>Hyper Beam pp</t>
        </is>
      </c>
      <c r="D3799" s="77" t="n">
        <v>5</v>
      </c>
      <c r="E3799" s="77" t="n">
        <v>8</v>
      </c>
      <c r="F3799" s="77" t="inlineStr">
        <is>
          <t>Differs from upstream baseline</t>
        </is>
      </c>
      <c r="G3799" s="7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77" t="inlineStr">
        <is>
          <t>2026-10-01</t>
        </is>
      </c>
      <c r="B3801" s="77" t="inlineStr">
        <is>
          <t>Moves</t>
        </is>
      </c>
      <c r="C3801" s="77" t="inlineStr">
        <is>
          <t>Hyper Fang accuracy</t>
        </is>
      </c>
      <c r="D3801" s="77" t="n">
        <v>90</v>
      </c>
      <c r="E3801" s="77" t="n">
        <v>100</v>
      </c>
      <c r="F3801" s="77" t="inlineStr">
        <is>
          <t>Differs from upstream baseline</t>
        </is>
      </c>
      <c r="G3801" s="7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77" t="inlineStr">
        <is>
          <t>2026-10-01</t>
        </is>
      </c>
      <c r="B3803" s="77" t="inlineStr">
        <is>
          <t>Moves</t>
        </is>
      </c>
      <c r="C3803" s="77" t="inlineStr">
        <is>
          <t>Hypnosis accuracy</t>
        </is>
      </c>
      <c r="D3803" s="77" t="n">
        <v>60</v>
      </c>
      <c r="E3803" s="77" t="n">
        <v>70</v>
      </c>
      <c r="F3803" s="77" t="inlineStr">
        <is>
          <t>Differs from upstream baseline</t>
        </is>
      </c>
      <c r="G3803" s="7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77" t="inlineStr">
        <is>
          <t>2026-10-01</t>
        </is>
      </c>
      <c r="B3805" s="77" t="inlineStr">
        <is>
          <t>Moves</t>
        </is>
      </c>
      <c r="C3805" s="77" t="inlineStr">
        <is>
          <t>Ice Ball accuracy</t>
        </is>
      </c>
      <c r="D3805" s="77" t="n">
        <v>90</v>
      </c>
      <c r="E3805" s="77" t="n">
        <v>70</v>
      </c>
      <c r="F3805" s="77" t="inlineStr">
        <is>
          <t>Differs from upstream baseline</t>
        </is>
      </c>
      <c r="G3805" s="7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77" t="inlineStr">
        <is>
          <t>2026-10-01</t>
        </is>
      </c>
      <c r="B3807" s="77" t="inlineStr">
        <is>
          <t>Moves</t>
        </is>
      </c>
      <c r="C3807" s="77" t="inlineStr">
        <is>
          <t>Ice Burn accuracy</t>
        </is>
      </c>
      <c r="D3807" s="77" t="n">
        <v>90</v>
      </c>
      <c r="E3807" s="77" t="n">
        <v>95</v>
      </c>
      <c r="F3807" s="77" t="inlineStr">
        <is>
          <t>Differs from upstream baseline</t>
        </is>
      </c>
      <c r="G3807" s="7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77" t="inlineStr">
        <is>
          <t>2026-10-01</t>
        </is>
      </c>
      <c r="B3809" s="77" t="inlineStr">
        <is>
          <t>Moves</t>
        </is>
      </c>
      <c r="C3809" s="77" t="inlineStr">
        <is>
          <t>Ice Fang accuracy</t>
        </is>
      </c>
      <c r="D3809" s="77" t="n">
        <v>95</v>
      </c>
      <c r="E3809" s="77" t="n">
        <v>100</v>
      </c>
      <c r="F3809" s="77" t="inlineStr">
        <is>
          <t>Differs from upstream baseline</t>
        </is>
      </c>
      <c r="G3809" s="7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77" t="inlineStr">
        <is>
          <t>2026-10-01</t>
        </is>
      </c>
      <c r="B3811" s="77" t="inlineStr">
        <is>
          <t>Moves</t>
        </is>
      </c>
      <c r="C3811" s="77" t="inlineStr">
        <is>
          <t>Ice Shard pp</t>
        </is>
      </c>
      <c r="D3811" s="77" t="n">
        <v>30</v>
      </c>
      <c r="E3811" s="77" t="n">
        <v>10</v>
      </c>
      <c r="F3811" s="77" t="inlineStr">
        <is>
          <t>Differs from upstream baseline</t>
        </is>
      </c>
      <c r="G3811" s="7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77" t="inlineStr">
        <is>
          <t>2026-10-01</t>
        </is>
      </c>
      <c r="B3813" s="77" t="inlineStr">
        <is>
          <t>Moves</t>
        </is>
      </c>
      <c r="C3813" s="77" t="inlineStr">
        <is>
          <t>Icicle Crash accuracy</t>
        </is>
      </c>
      <c r="D3813" s="77" t="n">
        <v>90</v>
      </c>
      <c r="E3813" s="77" t="n">
        <v>100</v>
      </c>
      <c r="F3813" s="77" t="inlineStr">
        <is>
          <t>Differs from upstream baseline</t>
        </is>
      </c>
      <c r="G3813" s="7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77" t="inlineStr">
        <is>
          <t>2026-10-01</t>
        </is>
      </c>
      <c r="B3815" s="77" t="inlineStr">
        <is>
          <t>Moves</t>
        </is>
      </c>
      <c r="C3815" s="77" t="inlineStr">
        <is>
          <t>Incinerate power</t>
        </is>
      </c>
      <c r="D3815" s="77" t="n">
        <v>60</v>
      </c>
      <c r="E3815" s="77" t="n">
        <v>70</v>
      </c>
      <c r="F3815" s="77" t="inlineStr">
        <is>
          <t>Differs from upstream baseline</t>
        </is>
      </c>
      <c r="G3815" s="7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77" t="inlineStr">
        <is>
          <t>2026-10-01</t>
        </is>
      </c>
      <c r="B3817" s="77" t="inlineStr">
        <is>
          <t>Moves</t>
        </is>
      </c>
      <c r="C3817" s="77" t="inlineStr">
        <is>
          <t>Infestation power</t>
        </is>
      </c>
      <c r="D3817" s="77" t="n">
        <v>20</v>
      </c>
      <c r="E3817" s="77" t="n">
        <v>30</v>
      </c>
      <c r="F3817" s="77" t="inlineStr">
        <is>
          <t>Differs from upstream baseline</t>
        </is>
      </c>
      <c r="G3817" s="7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77" t="inlineStr">
        <is>
          <t>2026-10-01</t>
        </is>
      </c>
      <c r="B3819" s="77" t="inlineStr">
        <is>
          <t>Moves</t>
        </is>
      </c>
      <c r="C3819" s="77" t="inlineStr">
        <is>
          <t>Ingrain pp</t>
        </is>
      </c>
      <c r="D3819" s="77" t="n">
        <v>20</v>
      </c>
      <c r="E3819" s="77" t="n">
        <v>1</v>
      </c>
      <c r="F3819" s="77" t="inlineStr">
        <is>
          <t>Differs from upstream baseline</t>
        </is>
      </c>
      <c r="G3819" s="7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77" t="inlineStr">
        <is>
          <t>2026-10-01</t>
        </is>
      </c>
      <c r="B3821" s="77" t="inlineStr">
        <is>
          <t>Moves</t>
        </is>
      </c>
      <c r="C3821" s="77" t="inlineStr">
        <is>
          <t>Iron Tail power</t>
        </is>
      </c>
      <c r="D3821" s="77" t="n">
        <v>100</v>
      </c>
      <c r="E3821" s="77" t="n">
        <v>120</v>
      </c>
      <c r="F3821" s="77" t="inlineStr">
        <is>
          <t>Differs from upstream baseline</t>
        </is>
      </c>
      <c r="G3821" s="7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77" t="inlineStr">
        <is>
          <t>2026-10-01</t>
        </is>
      </c>
      <c r="B3823" s="77" t="inlineStr">
        <is>
          <t>Moves</t>
        </is>
      </c>
      <c r="C3823" s="77" t="inlineStr">
        <is>
          <t>Judgment power</t>
        </is>
      </c>
      <c r="D3823" s="77" t="n">
        <v>100</v>
      </c>
      <c r="E3823" s="77" t="n">
        <v>120</v>
      </c>
      <c r="F3823" s="77" t="inlineStr">
        <is>
          <t>Differs from upstream baseline</t>
        </is>
      </c>
      <c r="G3823" s="7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77" t="inlineStr">
        <is>
          <t>2026-10-01</t>
        </is>
      </c>
      <c r="B3825" s="77" t="inlineStr">
        <is>
          <t>Moves</t>
        </is>
      </c>
      <c r="C3825" s="77" t="inlineStr">
        <is>
          <t>Jump Kick accuracy</t>
        </is>
      </c>
      <c r="D3825" s="77" t="n">
        <v>95</v>
      </c>
      <c r="E3825" s="77" t="n">
        <v>90</v>
      </c>
      <c r="F3825" s="77" t="inlineStr">
        <is>
          <t>Differs from upstream baseline</t>
        </is>
      </c>
      <c r="G3825" s="7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77" t="inlineStr">
        <is>
          <t>2026-10-01</t>
        </is>
      </c>
      <c r="B3827" s="77" t="inlineStr">
        <is>
          <t>Moves</t>
        </is>
      </c>
      <c r="C3827" s="77" t="inlineStr">
        <is>
          <t>Kinesis accuracy</t>
        </is>
      </c>
      <c r="D3827" s="77" t="n">
        <v>80</v>
      </c>
      <c r="E3827" s="77" t="n">
        <v>100</v>
      </c>
      <c r="F3827" s="77" t="inlineStr">
        <is>
          <t>Differs from upstream baseline</t>
        </is>
      </c>
      <c r="G3827" s="7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77" t="inlineStr">
        <is>
          <t>2026-10-01</t>
        </is>
      </c>
      <c r="B3829" s="77" t="inlineStr">
        <is>
          <t>Moves</t>
        </is>
      </c>
      <c r="C3829" s="77" t="inlineStr">
        <is>
          <t>Land's Wrath power</t>
        </is>
      </c>
      <c r="D3829" s="77" t="n">
        <v>90</v>
      </c>
      <c r="E3829" s="77" t="n">
        <v>95</v>
      </c>
      <c r="F3829" s="77" t="inlineStr">
        <is>
          <t>Differs from upstream baseline</t>
        </is>
      </c>
      <c r="G3829" s="7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77" t="inlineStr">
        <is>
          <t>2026-10-01</t>
        </is>
      </c>
      <c r="B3831" s="77" t="inlineStr">
        <is>
          <t>Moves</t>
        </is>
      </c>
      <c r="C3831" s="77" t="inlineStr">
        <is>
          <t>Leaf Blade power</t>
        </is>
      </c>
      <c r="D3831" s="77" t="n">
        <v>90</v>
      </c>
      <c r="E3831" s="77" t="n">
        <v>95</v>
      </c>
      <c r="F3831" s="77" t="inlineStr">
        <is>
          <t>Differs from upstream baseline</t>
        </is>
      </c>
      <c r="G3831" s="7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77" t="inlineStr">
        <is>
          <t>2026-10-01</t>
        </is>
      </c>
      <c r="B3833" s="77" t="inlineStr">
        <is>
          <t>Moves</t>
        </is>
      </c>
      <c r="C3833" s="77" t="inlineStr">
        <is>
          <t>Leaf Storm accuracy</t>
        </is>
      </c>
      <c r="D3833" s="77" t="n">
        <v>90</v>
      </c>
      <c r="E3833" s="77" t="n">
        <v>85</v>
      </c>
      <c r="F3833" s="77" t="inlineStr">
        <is>
          <t>Differs from upstream baseline</t>
        </is>
      </c>
      <c r="G3833" s="7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77" t="inlineStr">
        <is>
          <t>2026-10-01</t>
        </is>
      </c>
      <c r="B3835" s="77" t="inlineStr">
        <is>
          <t>Moves</t>
        </is>
      </c>
      <c r="C3835" s="77" t="inlineStr">
        <is>
          <t>Leaf Tornado accuracy</t>
        </is>
      </c>
      <c r="D3835" s="77" t="n">
        <v>90</v>
      </c>
      <c r="E3835" s="77" t="n">
        <v>100</v>
      </c>
      <c r="F3835" s="77" t="inlineStr">
        <is>
          <t>Differs from upstream baseline</t>
        </is>
      </c>
      <c r="G3835" s="7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77" t="inlineStr">
        <is>
          <t>2026-10-01</t>
        </is>
      </c>
      <c r="B3837" s="77" t="inlineStr">
        <is>
          <t>Moves</t>
        </is>
      </c>
      <c r="C3837" s="77" t="inlineStr">
        <is>
          <t>Leech Seed accuracy</t>
        </is>
      </c>
      <c r="D3837" s="77" t="n">
        <v>90</v>
      </c>
      <c r="E3837" s="77" t="n">
        <v>0</v>
      </c>
      <c r="F3837" s="77" t="inlineStr">
        <is>
          <t>Differs from upstream baseline</t>
        </is>
      </c>
      <c r="G3837" s="7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77" t="inlineStr">
        <is>
          <t>2026-10-01</t>
        </is>
      </c>
      <c r="B3839" s="77" t="inlineStr">
        <is>
          <t>Moves</t>
        </is>
      </c>
      <c r="C3839" s="77" t="inlineStr">
        <is>
          <t>Lick pp</t>
        </is>
      </c>
      <c r="D3839" s="77" t="n">
        <v>30</v>
      </c>
      <c r="E3839" s="77" t="n">
        <v>15</v>
      </c>
      <c r="F3839" s="77" t="inlineStr">
        <is>
          <t>Differs from upstream baseline</t>
        </is>
      </c>
      <c r="G3839" s="7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77" t="inlineStr">
        <is>
          <t>2026-10-01</t>
        </is>
      </c>
      <c r="B3841" s="77" t="inlineStr">
        <is>
          <t>Moves</t>
        </is>
      </c>
      <c r="C3841" s="77" t="inlineStr">
        <is>
          <t>Light Screen pp</t>
        </is>
      </c>
      <c r="D3841" s="77" t="n">
        <v>30</v>
      </c>
      <c r="E3841" s="77" t="n">
        <v>2</v>
      </c>
      <c r="F3841" s="77" t="inlineStr">
        <is>
          <t>Differs from upstream baseline</t>
        </is>
      </c>
      <c r="G3841" s="7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77" t="inlineStr">
        <is>
          <t>2026-10-01</t>
        </is>
      </c>
      <c r="B3843" s="77" t="inlineStr">
        <is>
          <t>Moves</t>
        </is>
      </c>
      <c r="C3843" s="77" t="inlineStr">
        <is>
          <t>Low Sweep power</t>
        </is>
      </c>
      <c r="D3843" s="77" t="n">
        <v>65</v>
      </c>
      <c r="E3843" s="77" t="n">
        <v>70</v>
      </c>
      <c r="F3843" s="77" t="inlineStr">
        <is>
          <t>Differs from upstream baseline</t>
        </is>
      </c>
      <c r="G3843" s="7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77" t="inlineStr">
        <is>
          <t>2026-10-01</t>
        </is>
      </c>
      <c r="B3845" s="77" t="inlineStr">
        <is>
          <t>Moves</t>
        </is>
      </c>
      <c r="C3845" s="77" t="inlineStr">
        <is>
          <t>Mach Punch pp</t>
        </is>
      </c>
      <c r="D3845" s="77" t="n">
        <v>30</v>
      </c>
      <c r="E3845" s="77" t="n">
        <v>15</v>
      </c>
      <c r="F3845" s="77" t="inlineStr">
        <is>
          <t>Differs from upstream baseline</t>
        </is>
      </c>
      <c r="G3845" s="7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77" t="inlineStr">
        <is>
          <t>2026-10-01</t>
        </is>
      </c>
      <c r="B3847" s="77" t="inlineStr">
        <is>
          <t>Moves</t>
        </is>
      </c>
      <c r="C3847" s="77" t="inlineStr">
        <is>
          <t>Magic Coat accuracy</t>
        </is>
      </c>
      <c r="D3847" s="77" t="n">
        <v>100</v>
      </c>
      <c r="E3847" s="77" t="n">
        <v>0</v>
      </c>
      <c r="F3847" s="77" t="inlineStr">
        <is>
          <t>Differs from upstream baseline</t>
        </is>
      </c>
      <c r="G3847" s="7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77" t="inlineStr">
        <is>
          <t>2026-10-01</t>
        </is>
      </c>
      <c r="B3849" s="77" t="inlineStr">
        <is>
          <t>Moves</t>
        </is>
      </c>
      <c r="C3849" s="77" t="inlineStr">
        <is>
          <t>Magma Storm accuracy</t>
        </is>
      </c>
      <c r="D3849" s="77" t="n">
        <v>75</v>
      </c>
      <c r="E3849" s="77" t="n">
        <v>100</v>
      </c>
      <c r="F3849" s="77" t="inlineStr">
        <is>
          <t>Differs from upstream baseline</t>
        </is>
      </c>
      <c r="G3849" s="7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77" t="inlineStr">
        <is>
          <t>2026-10-01</t>
        </is>
      </c>
      <c r="B3851" s="77" t="inlineStr">
        <is>
          <t>Moves</t>
        </is>
      </c>
      <c r="C3851" s="77" t="inlineStr">
        <is>
          <t>Meditate pp</t>
        </is>
      </c>
      <c r="D3851" s="77" t="n">
        <v>40</v>
      </c>
      <c r="E3851" s="77" t="n">
        <v>1</v>
      </c>
      <c r="F3851" s="77" t="inlineStr">
        <is>
          <t>Differs from upstream baseline</t>
        </is>
      </c>
      <c r="G3851" s="7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77" t="inlineStr">
        <is>
          <t>2026-10-01</t>
        </is>
      </c>
      <c r="B3853" s="77" t="inlineStr">
        <is>
          <t>Moves</t>
        </is>
      </c>
      <c r="C3853" s="77" t="inlineStr">
        <is>
          <t>Mega Kick power</t>
        </is>
      </c>
      <c r="D3853" s="77" t="n">
        <v>120</v>
      </c>
      <c r="E3853" s="77" t="n">
        <v>140</v>
      </c>
      <c r="F3853" s="77" t="inlineStr">
        <is>
          <t>Differs from upstream baseline</t>
        </is>
      </c>
      <c r="G3853" s="7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77" t="inlineStr">
        <is>
          <t>2026-10-01</t>
        </is>
      </c>
      <c r="B3855" s="77" t="inlineStr">
        <is>
          <t>Moves</t>
        </is>
      </c>
      <c r="C3855" s="77" t="inlineStr">
        <is>
          <t>Mega Kick pp</t>
        </is>
      </c>
      <c r="D3855" s="77" t="n">
        <v>5</v>
      </c>
      <c r="E3855" s="77" t="n">
        <v>8</v>
      </c>
      <c r="F3855" s="77" t="inlineStr">
        <is>
          <t>Differs from upstream baseline</t>
        </is>
      </c>
      <c r="G3855" s="7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77" t="inlineStr">
        <is>
          <t>2026-10-01</t>
        </is>
      </c>
      <c r="B3857" s="77" t="inlineStr">
        <is>
          <t>Moves</t>
        </is>
      </c>
      <c r="C3857" s="77" t="inlineStr">
        <is>
          <t>Memento power</t>
        </is>
      </c>
      <c r="D3857" s="77" t="n">
        <v>0</v>
      </c>
      <c r="E3857" s="77" t="n">
        <v>255</v>
      </c>
      <c r="F3857" s="77" t="inlineStr">
        <is>
          <t>Differs from upstream baseline</t>
        </is>
      </c>
      <c r="G3857" s="7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77" t="inlineStr">
        <is>
          <t>2026-10-01</t>
        </is>
      </c>
      <c r="B3859" s="77" t="inlineStr">
        <is>
          <t>Moves</t>
        </is>
      </c>
      <c r="C3859" s="77" t="inlineStr">
        <is>
          <t>Metal Sound accuracy</t>
        </is>
      </c>
      <c r="D3859" s="77" t="n">
        <v>85</v>
      </c>
      <c r="E3859" s="77" t="n">
        <v>100</v>
      </c>
      <c r="F3859" s="77" t="inlineStr">
        <is>
          <t>Differs from upstream baseline</t>
        </is>
      </c>
      <c r="G3859" s="7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77" t="inlineStr">
        <is>
          <t>2026-10-01</t>
        </is>
      </c>
      <c r="B3861" s="77" t="inlineStr">
        <is>
          <t>Moves</t>
        </is>
      </c>
      <c r="C3861" s="77" t="inlineStr">
        <is>
          <t>Meteor Mash power</t>
        </is>
      </c>
      <c r="D3861" s="77" t="n">
        <v>90</v>
      </c>
      <c r="E3861" s="77" t="n">
        <v>100</v>
      </c>
      <c r="F3861" s="77" t="inlineStr">
        <is>
          <t>Differs from upstream baseline</t>
        </is>
      </c>
      <c r="G3861" s="7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77" t="inlineStr">
        <is>
          <t>2026-10-01</t>
        </is>
      </c>
      <c r="B3863" s="77" t="inlineStr">
        <is>
          <t>Moves</t>
        </is>
      </c>
      <c r="C3863" s="77" t="inlineStr">
        <is>
          <t>Metronome pp</t>
        </is>
      </c>
      <c r="D3863" s="77" t="n">
        <v>10</v>
      </c>
      <c r="E3863" s="77" t="n">
        <v>40</v>
      </c>
      <c r="F3863" s="77" t="inlineStr">
        <is>
          <t>Differs from upstream baseline</t>
        </is>
      </c>
      <c r="G3863" s="7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77" t="inlineStr">
        <is>
          <t>2026-10-01</t>
        </is>
      </c>
      <c r="B3865" s="77" t="inlineStr">
        <is>
          <t>Moves</t>
        </is>
      </c>
      <c r="C3865" s="77" t="inlineStr">
        <is>
          <t>Minimize pp</t>
        </is>
      </c>
      <c r="D3865" s="77" t="n">
        <v>10</v>
      </c>
      <c r="E3865" s="77" t="n">
        <v>3</v>
      </c>
      <c r="F3865" s="77" t="inlineStr">
        <is>
          <t>Differs from upstream baseline</t>
        </is>
      </c>
      <c r="G3865" s="7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77" t="inlineStr">
        <is>
          <t>2026-10-01</t>
        </is>
      </c>
      <c r="B3867" s="77" t="inlineStr">
        <is>
          <t>Moves</t>
        </is>
      </c>
      <c r="C3867" s="77" t="inlineStr">
        <is>
          <t>Mirror Shot accuracy</t>
        </is>
      </c>
      <c r="D3867" s="77" t="n">
        <v>85</v>
      </c>
      <c r="E3867" s="77" t="n">
        <v>100</v>
      </c>
      <c r="F3867" s="77" t="inlineStr">
        <is>
          <t>Differs from upstream baseline</t>
        </is>
      </c>
      <c r="G3867" s="7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77" t="inlineStr">
        <is>
          <t>2026-10-01</t>
        </is>
      </c>
      <c r="B3869" s="77" t="inlineStr">
        <is>
          <t>Moves</t>
        </is>
      </c>
      <c r="C3869" s="77" t="inlineStr">
        <is>
          <t>Mist Ball power</t>
        </is>
      </c>
      <c r="D3869" s="77" t="n">
        <v>95</v>
      </c>
      <c r="E3869" s="77" t="n">
        <v>100</v>
      </c>
      <c r="F3869" s="77" t="inlineStr">
        <is>
          <t>Differs from upstream baseline</t>
        </is>
      </c>
      <c r="G3869" s="7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77" t="inlineStr">
        <is>
          <t>2026-10-01</t>
        </is>
      </c>
      <c r="B3871" s="77" t="inlineStr">
        <is>
          <t>Moves</t>
        </is>
      </c>
      <c r="C3871" s="77" t="inlineStr">
        <is>
          <t>Muddy Water accuracy</t>
        </is>
      </c>
      <c r="D3871" s="77" t="n">
        <v>85</v>
      </c>
      <c r="E3871" s="77" t="n">
        <v>100</v>
      </c>
      <c r="F3871" s="77" t="inlineStr">
        <is>
          <t>Differs from upstream baseline</t>
        </is>
      </c>
      <c r="G3871" s="7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77" t="inlineStr">
        <is>
          <t>2026-10-01</t>
        </is>
      </c>
      <c r="B3873" s="77" t="inlineStr">
        <is>
          <t>Moves</t>
        </is>
      </c>
      <c r="C3873" s="77" t="inlineStr">
        <is>
          <t>Mud Shot accuracy</t>
        </is>
      </c>
      <c r="D3873" s="77" t="n">
        <v>95</v>
      </c>
      <c r="E3873" s="77" t="n">
        <v>100</v>
      </c>
      <c r="F3873" s="77" t="inlineStr">
        <is>
          <t>Differs from upstream baseline</t>
        </is>
      </c>
      <c r="G3873" s="7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77" t="inlineStr">
        <is>
          <t>2026-10-01</t>
        </is>
      </c>
      <c r="B3875" s="77" t="inlineStr">
        <is>
          <t>Moves</t>
        </is>
      </c>
      <c r="C3875" s="77" t="inlineStr">
        <is>
          <t>Mystical Fire pp</t>
        </is>
      </c>
      <c r="D3875" s="77" t="n">
        <v>10</v>
      </c>
      <c r="E3875" s="77" t="n">
        <v>20</v>
      </c>
      <c r="F3875" s="77" t="inlineStr">
        <is>
          <t>Differs from upstream baseline</t>
        </is>
      </c>
      <c r="G3875" s="7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77" t="inlineStr">
        <is>
          <t>2026-10-01</t>
        </is>
      </c>
      <c r="B3877" s="77" t="inlineStr">
        <is>
          <t>Moves</t>
        </is>
      </c>
      <c r="C3877" s="77" t="inlineStr">
        <is>
          <t>Nasty Plot type</t>
        </is>
      </c>
      <c r="D3877" s="77" t="inlineStr">
        <is>
          <t>TYPE_DARK</t>
        </is>
      </c>
      <c r="E3877" s="77" t="inlineStr">
        <is>
          <t>TYPE_MYSTERY</t>
        </is>
      </c>
      <c r="F3877" s="77" t="inlineStr">
        <is>
          <t>Differs from upstream baseline</t>
        </is>
      </c>
      <c r="G3877" s="7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77" t="inlineStr">
        <is>
          <t>2026-10-01</t>
        </is>
      </c>
      <c r="B3879" s="77" t="inlineStr">
        <is>
          <t>Moves</t>
        </is>
      </c>
      <c r="C3879" s="77" t="inlineStr">
        <is>
          <t>Nature Power power</t>
        </is>
      </c>
      <c r="D3879" s="77" t="n">
        <v>1</v>
      </c>
      <c r="E3879" s="77" t="n">
        <v>0</v>
      </c>
      <c r="F3879" s="77" t="inlineStr">
        <is>
          <t>Differs from upstream baseline</t>
        </is>
      </c>
      <c r="G3879" s="7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77" t="inlineStr">
        <is>
          <t>2026-10-01</t>
        </is>
      </c>
      <c r="B3881" s="77" t="inlineStr">
        <is>
          <t>Moves</t>
        </is>
      </c>
      <c r="C3881" s="77" t="inlineStr">
        <is>
          <t>Night Daze power</t>
        </is>
      </c>
      <c r="D3881" s="77" t="n">
        <v>85</v>
      </c>
      <c r="E3881" s="77" t="n">
        <v>90</v>
      </c>
      <c r="F3881" s="77" t="inlineStr">
        <is>
          <t>Differs from upstream baseline</t>
        </is>
      </c>
      <c r="G3881" s="7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77" t="inlineStr">
        <is>
          <t>2026-10-01</t>
        </is>
      </c>
      <c r="B3883" s="77" t="inlineStr">
        <is>
          <t>Moves</t>
        </is>
      </c>
      <c r="C3883" s="77" t="inlineStr">
        <is>
          <t>Noble Roar pp</t>
        </is>
      </c>
      <c r="D3883" s="77" t="n">
        <v>30</v>
      </c>
      <c r="E3883" s="77" t="n">
        <v>20</v>
      </c>
      <c r="F3883" s="77" t="inlineStr">
        <is>
          <t>Differs from upstream baseline</t>
        </is>
      </c>
      <c r="G3883" s="7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77" t="inlineStr">
        <is>
          <t>2026-10-01</t>
        </is>
      </c>
      <c r="B3885" s="77" t="inlineStr">
        <is>
          <t>Moves</t>
        </is>
      </c>
      <c r="C3885" s="77" t="inlineStr">
        <is>
          <t>Oblivion Wing power</t>
        </is>
      </c>
      <c r="D3885" s="77" t="n">
        <v>80</v>
      </c>
      <c r="E3885" s="77" t="n">
        <v>85</v>
      </c>
      <c r="F3885" s="77" t="inlineStr">
        <is>
          <t>Differs from upstream baseline</t>
        </is>
      </c>
      <c r="G3885" s="7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77" t="inlineStr">
        <is>
          <t>2026-10-01</t>
        </is>
      </c>
      <c r="B3887" s="77" t="inlineStr">
        <is>
          <t>Moves</t>
        </is>
      </c>
      <c r="C3887" s="77" t="inlineStr">
        <is>
          <t>Octazooka accuracy</t>
        </is>
      </c>
      <c r="D3887" s="77" t="n">
        <v>85</v>
      </c>
      <c r="E3887" s="77" t="n">
        <v>100</v>
      </c>
      <c r="F3887" s="77" t="inlineStr">
        <is>
          <t>Differs from upstream baseline</t>
        </is>
      </c>
      <c r="G3887" s="7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77" t="inlineStr">
        <is>
          <t>2026-10-01</t>
        </is>
      </c>
      <c r="B3889" s="77" t="inlineStr">
        <is>
          <t>Moves</t>
        </is>
      </c>
      <c r="C3889" s="77" t="inlineStr">
        <is>
          <t>Ominous Wind accuracy</t>
        </is>
      </c>
      <c r="D3889" s="77" t="n">
        <v>100</v>
      </c>
      <c r="E3889" s="77" t="n">
        <v>0</v>
      </c>
      <c r="F3889" s="77" t="inlineStr">
        <is>
          <t>Differs from upstream baseline</t>
        </is>
      </c>
      <c r="G3889" s="7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77" t="inlineStr">
        <is>
          <t>2026-10-01</t>
        </is>
      </c>
      <c r="B3891" s="77" t="inlineStr">
        <is>
          <t>Moves</t>
        </is>
      </c>
      <c r="C3891" s="77" t="inlineStr">
        <is>
          <t>Outrage power</t>
        </is>
      </c>
      <c r="D3891" s="77" t="n">
        <v>120</v>
      </c>
      <c r="E3891" s="77" t="n">
        <v>140</v>
      </c>
      <c r="F3891" s="77" t="inlineStr">
        <is>
          <t>Differs from upstream baseline</t>
        </is>
      </c>
      <c r="G3891" s="7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77" t="inlineStr">
        <is>
          <t>2026-10-01</t>
        </is>
      </c>
      <c r="B3893" s="77" t="inlineStr">
        <is>
          <t>Moves</t>
        </is>
      </c>
      <c r="C3893" s="77" t="inlineStr">
        <is>
          <t>Overheat power</t>
        </is>
      </c>
      <c r="D3893" s="77" t="n">
        <v>130</v>
      </c>
      <c r="E3893" s="77" t="n">
        <v>120</v>
      </c>
      <c r="F3893" s="77" t="inlineStr">
        <is>
          <t>Differs from upstream baseline</t>
        </is>
      </c>
      <c r="G3893" s="7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77" t="inlineStr">
        <is>
          <t>2026-10-01</t>
        </is>
      </c>
      <c r="B3895" s="77" t="inlineStr">
        <is>
          <t>Moves</t>
        </is>
      </c>
      <c r="C3895" s="77" t="inlineStr">
        <is>
          <t>Parabolic Charge power</t>
        </is>
      </c>
      <c r="D3895" s="77" t="n">
        <v>65</v>
      </c>
      <c r="E3895" s="77" t="n">
        <v>75</v>
      </c>
      <c r="F3895" s="77" t="inlineStr">
        <is>
          <t>Differs from upstream baseline</t>
        </is>
      </c>
      <c r="G3895" s="7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77" t="inlineStr">
        <is>
          <t>2026-10-01</t>
        </is>
      </c>
      <c r="B3897" s="77" t="inlineStr">
        <is>
          <t>Moves</t>
        </is>
      </c>
      <c r="C3897" s="77" t="inlineStr">
        <is>
          <t>Payback power</t>
        </is>
      </c>
      <c r="D3897" s="77" t="n">
        <v>50</v>
      </c>
      <c r="E3897" s="77" t="n">
        <v>60</v>
      </c>
      <c r="F3897" s="77" t="inlineStr">
        <is>
          <t>Differs from upstream baseline</t>
        </is>
      </c>
      <c r="G3897" s="7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77" t="inlineStr">
        <is>
          <t>2026-10-01</t>
        </is>
      </c>
      <c r="B3899" s="77" t="inlineStr">
        <is>
          <t>Moves</t>
        </is>
      </c>
      <c r="C3899" s="77" t="inlineStr">
        <is>
          <t>Petal Blizzard power</t>
        </is>
      </c>
      <c r="D3899" s="77" t="n">
        <v>90</v>
      </c>
      <c r="E3899" s="77" t="n">
        <v>100</v>
      </c>
      <c r="F3899" s="77" t="inlineStr">
        <is>
          <t>Differs from upstream baseline</t>
        </is>
      </c>
      <c r="G3899" s="7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77" t="inlineStr">
        <is>
          <t>2026-10-01</t>
        </is>
      </c>
      <c r="B3901" s="77" t="inlineStr">
        <is>
          <t>Moves</t>
        </is>
      </c>
      <c r="C3901" s="77" t="inlineStr">
        <is>
          <t>Petal Dance pp</t>
        </is>
      </c>
      <c r="D3901" s="77" t="n">
        <v>10</v>
      </c>
      <c r="E3901" s="77" t="n">
        <v>20</v>
      </c>
      <c r="F3901" s="77" t="inlineStr">
        <is>
          <t>Differs from upstream baseline</t>
        </is>
      </c>
      <c r="G3901" s="7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77" t="inlineStr">
        <is>
          <t>2026-10-01</t>
        </is>
      </c>
      <c r="B3903" s="77" t="inlineStr">
        <is>
          <t>Moves</t>
        </is>
      </c>
      <c r="C3903" s="77" t="inlineStr">
        <is>
          <t>Pin Missile accuracy</t>
        </is>
      </c>
      <c r="D3903" s="77" t="n">
        <v>95</v>
      </c>
      <c r="E3903" s="77" t="n">
        <v>100</v>
      </c>
      <c r="F3903" s="77" t="inlineStr">
        <is>
          <t>Differs from upstream baseline</t>
        </is>
      </c>
      <c r="G3903" s="7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77" t="inlineStr">
        <is>
          <t>2026-10-01</t>
        </is>
      </c>
      <c r="B3905" s="77" t="inlineStr">
        <is>
          <t>Moves</t>
        </is>
      </c>
      <c r="C3905" s="77" t="inlineStr">
        <is>
          <t>Play Rough power</t>
        </is>
      </c>
      <c r="D3905" s="77" t="n">
        <v>90</v>
      </c>
      <c r="E3905" s="77" t="n">
        <v>95</v>
      </c>
      <c r="F3905" s="77" t="inlineStr">
        <is>
          <t>Differs from upstream baseline</t>
        </is>
      </c>
      <c r="G3905" s="7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77" t="inlineStr">
        <is>
          <t>2026-10-01</t>
        </is>
      </c>
      <c r="B3907" s="77" t="inlineStr">
        <is>
          <t>Moves</t>
        </is>
      </c>
      <c r="C3907" s="77" t="inlineStr">
        <is>
          <t>Pluck power</t>
        </is>
      </c>
      <c r="D3907" s="77" t="n">
        <v>60</v>
      </c>
      <c r="E3907" s="77" t="n">
        <v>50</v>
      </c>
      <c r="F3907" s="77" t="inlineStr">
        <is>
          <t>Differs from upstream baseline</t>
        </is>
      </c>
      <c r="G3907" s="7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77" t="inlineStr">
        <is>
          <t>2026-10-01</t>
        </is>
      </c>
      <c r="B3909" s="77" t="inlineStr">
        <is>
          <t>Moves</t>
        </is>
      </c>
      <c r="C3909" s="77" t="inlineStr">
        <is>
          <t>Poison Fang power</t>
        </is>
      </c>
      <c r="D3909" s="77" t="n">
        <v>50</v>
      </c>
      <c r="E3909" s="77" t="n">
        <v>90</v>
      </c>
      <c r="F3909" s="77" t="inlineStr">
        <is>
          <t>Differs from upstream baseline</t>
        </is>
      </c>
      <c r="G3909" s="7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77" t="inlineStr">
        <is>
          <t>2026-10-01</t>
        </is>
      </c>
      <c r="B3911" s="77" t="inlineStr">
        <is>
          <t>Moves</t>
        </is>
      </c>
      <c r="C3911" s="77" t="inlineStr">
        <is>
          <t>Poison Powder accuracy</t>
        </is>
      </c>
      <c r="D3911" s="77" t="n">
        <v>75</v>
      </c>
      <c r="E3911" s="77" t="n">
        <v>100</v>
      </c>
      <c r="F3911" s="77" t="inlineStr">
        <is>
          <t>Differs from upstream baseline</t>
        </is>
      </c>
      <c r="G3911" s="7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77" t="inlineStr">
        <is>
          <t>2026-10-01</t>
        </is>
      </c>
      <c r="B3913" s="77" t="inlineStr">
        <is>
          <t>Moves</t>
        </is>
      </c>
      <c r="C3913" s="77" t="inlineStr">
        <is>
          <t>Poison Tail power</t>
        </is>
      </c>
      <c r="D3913" s="77" t="n">
        <v>50</v>
      </c>
      <c r="E3913" s="77" t="n">
        <v>120</v>
      </c>
      <c r="F3913" s="77" t="inlineStr">
        <is>
          <t>Differs from upstream baseline</t>
        </is>
      </c>
      <c r="G3913" s="7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77" t="inlineStr">
        <is>
          <t>2026-10-01</t>
        </is>
      </c>
      <c r="B3915" s="77" t="inlineStr">
        <is>
          <t>Moves</t>
        </is>
      </c>
      <c r="C3915" s="77" t="inlineStr">
        <is>
          <t>Power Gem power</t>
        </is>
      </c>
      <c r="D3915" s="77" t="n">
        <v>80</v>
      </c>
      <c r="E3915" s="77" t="n">
        <v>90</v>
      </c>
      <c r="F3915" s="77" t="inlineStr">
        <is>
          <t>Differs from upstream baseline</t>
        </is>
      </c>
      <c r="G3915" s="7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77" t="inlineStr">
        <is>
          <t>2026-10-01</t>
        </is>
      </c>
      <c r="B3917" s="77" t="inlineStr">
        <is>
          <t>Moves</t>
        </is>
      </c>
      <c r="C3917" s="77" t="inlineStr">
        <is>
          <t>Power-Up Punch power</t>
        </is>
      </c>
      <c r="D3917" s="77" t="n">
        <v>40</v>
      </c>
      <c r="E3917" s="77" t="n">
        <v>50</v>
      </c>
      <c r="F3917" s="77" t="inlineStr">
        <is>
          <t>Differs from upstream baseline</t>
        </is>
      </c>
      <c r="G3917" s="7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77" t="inlineStr">
        <is>
          <t>2026-10-01</t>
        </is>
      </c>
      <c r="B3919" s="77" t="inlineStr">
        <is>
          <t>Moves</t>
        </is>
      </c>
      <c r="C3919" s="77" t="inlineStr">
        <is>
          <t>Precipice Blades power</t>
        </is>
      </c>
      <c r="D3919" s="77" t="n">
        <v>120</v>
      </c>
      <c r="E3919" s="77" t="n">
        <v>130</v>
      </c>
      <c r="F3919" s="77" t="inlineStr">
        <is>
          <t>Differs from upstream baseline</t>
        </is>
      </c>
      <c r="G3919" s="7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77" t="inlineStr">
        <is>
          <t>2026-10-01</t>
        </is>
      </c>
      <c r="B3921" s="77" t="inlineStr">
        <is>
          <t>Moves</t>
        </is>
      </c>
      <c r="C3921" s="77" t="inlineStr">
        <is>
          <t>Psycho Boost accuracy</t>
        </is>
      </c>
      <c r="D3921" s="77" t="n">
        <v>90</v>
      </c>
      <c r="E3921" s="77" t="n">
        <v>100</v>
      </c>
      <c r="F3921" s="77" t="inlineStr">
        <is>
          <t>Differs from upstream baseline</t>
        </is>
      </c>
      <c r="G3921" s="7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77" t="inlineStr">
        <is>
          <t>2026-10-01</t>
        </is>
      </c>
      <c r="B3923" s="77" t="inlineStr">
        <is>
          <t>Moves</t>
        </is>
      </c>
      <c r="C3923" s="77" t="inlineStr">
        <is>
          <t>Psyshock power</t>
        </is>
      </c>
      <c r="D3923" s="77" t="n">
        <v>80</v>
      </c>
      <c r="E3923" s="77" t="n">
        <v>85</v>
      </c>
      <c r="F3923" s="77" t="inlineStr">
        <is>
          <t>Differs from upstream baseline</t>
        </is>
      </c>
      <c r="G3923" s="7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77" t="inlineStr">
        <is>
          <t>2026-10-01</t>
        </is>
      </c>
      <c r="B3925" s="77" t="inlineStr">
        <is>
          <t>Moves</t>
        </is>
      </c>
      <c r="C3925" s="77" t="inlineStr">
        <is>
          <t>Pursuit power</t>
        </is>
      </c>
      <c r="D3925" s="77" t="n">
        <v>40</v>
      </c>
      <c r="E3925" s="77" t="n">
        <v>70</v>
      </c>
      <c r="F3925" s="77" t="inlineStr">
        <is>
          <t>Differs from upstream baseline</t>
        </is>
      </c>
      <c r="G3925" s="7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77" t="inlineStr">
        <is>
          <t>2026-10-01</t>
        </is>
      </c>
      <c r="B3927" s="77" t="inlineStr">
        <is>
          <t>Moves</t>
        </is>
      </c>
      <c r="C3927" s="77" t="inlineStr">
        <is>
          <t>Quiver Dance pp</t>
        </is>
      </c>
      <c r="D3927" s="77" t="n">
        <v>20</v>
      </c>
      <c r="E3927" s="77" t="n">
        <v>3</v>
      </c>
      <c r="F3927" s="77" t="inlineStr">
        <is>
          <t>Differs from upstream baseline</t>
        </is>
      </c>
      <c r="G3927" s="7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77" t="inlineStr">
        <is>
          <t>2026-10-01</t>
        </is>
      </c>
      <c r="B3929" s="77" t="inlineStr">
        <is>
          <t>Moves</t>
        </is>
      </c>
      <c r="C3929" s="77" t="inlineStr">
        <is>
          <t>Rage type</t>
        </is>
      </c>
      <c r="D3929" s="77" t="inlineStr">
        <is>
          <t>TYPE_NORMAL</t>
        </is>
      </c>
      <c r="E3929" s="77" t="inlineStr">
        <is>
          <t>TYPE_FIGHTING</t>
        </is>
      </c>
      <c r="F3929" s="77" t="inlineStr">
        <is>
          <t>Differs from upstream baseline</t>
        </is>
      </c>
      <c r="G3929" s="7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77" t="inlineStr">
        <is>
          <t>2026-10-01</t>
        </is>
      </c>
      <c r="B3931" s="77" t="inlineStr">
        <is>
          <t>Moves</t>
        </is>
      </c>
      <c r="C3931" s="77" t="inlineStr">
        <is>
          <t>Rapid Spin power</t>
        </is>
      </c>
      <c r="D3931" s="77" t="n">
        <v>50</v>
      </c>
      <c r="E3931" s="77" t="n">
        <v>60</v>
      </c>
      <c r="F3931" s="77" t="inlineStr">
        <is>
          <t>Differs from upstream baseline</t>
        </is>
      </c>
      <c r="G3931" s="7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77" t="inlineStr">
        <is>
          <t>2026-10-01</t>
        </is>
      </c>
      <c r="B3933" s="77" t="inlineStr">
        <is>
          <t>Moves</t>
        </is>
      </c>
      <c r="C3933" s="77" t="inlineStr">
        <is>
          <t>Razor Leaf power</t>
        </is>
      </c>
      <c r="D3933" s="77" t="n">
        <v>55</v>
      </c>
      <c r="E3933" s="77" t="n">
        <v>60</v>
      </c>
      <c r="F3933" s="77" t="inlineStr">
        <is>
          <t>Differs from upstream baseline</t>
        </is>
      </c>
      <c r="G3933" s="7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77" t="inlineStr">
        <is>
          <t>2026-10-01</t>
        </is>
      </c>
      <c r="B3935" s="77" t="inlineStr">
        <is>
          <t>Moves</t>
        </is>
      </c>
      <c r="C3935" s="77" t="inlineStr">
        <is>
          <t>Razor Shell power</t>
        </is>
      </c>
      <c r="D3935" s="77" t="n">
        <v>75</v>
      </c>
      <c r="E3935" s="77" t="n">
        <v>85</v>
      </c>
      <c r="F3935" s="77" t="inlineStr">
        <is>
          <t>Differs from upstream baseline</t>
        </is>
      </c>
      <c r="G3935" s="7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77" t="inlineStr">
        <is>
          <t>2026-10-01</t>
        </is>
      </c>
      <c r="B3937" s="77" t="inlineStr">
        <is>
          <t>Moves</t>
        </is>
      </c>
      <c r="C3937" s="77" t="inlineStr">
        <is>
          <t>Recover pp</t>
        </is>
      </c>
      <c r="D3937" s="77" t="n">
        <v>5</v>
      </c>
      <c r="E3937" s="77" t="n">
        <v>10</v>
      </c>
      <c r="F3937" s="77" t="inlineStr">
        <is>
          <t>Differs from upstream baseline</t>
        </is>
      </c>
      <c r="G3937" s="7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77" t="inlineStr">
        <is>
          <t>2026-10-01</t>
        </is>
      </c>
      <c r="B3939" s="77" t="inlineStr">
        <is>
          <t>Moves</t>
        </is>
      </c>
      <c r="C3939" s="77" t="inlineStr">
        <is>
          <t>Recycle pp</t>
        </is>
      </c>
      <c r="D3939" s="77" t="n">
        <v>10</v>
      </c>
      <c r="E3939" s="77" t="n">
        <v>15</v>
      </c>
      <c r="F3939" s="77" t="inlineStr">
        <is>
          <t>Differs from upstream baseline</t>
        </is>
      </c>
      <c r="G3939" s="7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77" t="inlineStr">
        <is>
          <t>2026-10-01</t>
        </is>
      </c>
      <c r="B3941" s="77" t="inlineStr">
        <is>
          <t>Moves</t>
        </is>
      </c>
      <c r="C3941" s="77" t="inlineStr">
        <is>
          <t>Refresh accuracy</t>
        </is>
      </c>
      <c r="D3941" s="77" t="n">
        <v>100</v>
      </c>
      <c r="E3941" s="77" t="n">
        <v>0</v>
      </c>
      <c r="F3941" s="77" t="inlineStr">
        <is>
          <t>Differs from upstream baseline</t>
        </is>
      </c>
      <c r="G3941" s="7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77" t="inlineStr">
        <is>
          <t>2026-10-01</t>
        </is>
      </c>
      <c r="B3943" s="77" t="inlineStr">
        <is>
          <t>Moves</t>
        </is>
      </c>
      <c r="C3943" s="77" t="inlineStr">
        <is>
          <t>Relic Song power</t>
        </is>
      </c>
      <c r="D3943" s="77" t="n">
        <v>75</v>
      </c>
      <c r="E3943" s="77" t="n">
        <v>85</v>
      </c>
      <c r="F3943" s="77" t="inlineStr">
        <is>
          <t>Differs from upstream baseline</t>
        </is>
      </c>
      <c r="G3943" s="7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77" t="inlineStr">
        <is>
          <t>2026-10-01</t>
        </is>
      </c>
      <c r="B3945" s="77" t="inlineStr">
        <is>
          <t>Moves</t>
        </is>
      </c>
      <c r="C3945" s="77" t="inlineStr">
        <is>
          <t>Retaliate power</t>
        </is>
      </c>
      <c r="D3945" s="77" t="n">
        <v>70</v>
      </c>
      <c r="E3945" s="77" t="n">
        <v>80</v>
      </c>
      <c r="F3945" s="77" t="inlineStr">
        <is>
          <t>Differs from upstream baseline</t>
        </is>
      </c>
      <c r="G3945" s="7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77" t="inlineStr">
        <is>
          <t>2026-10-01</t>
        </is>
      </c>
      <c r="B3947" s="77" t="inlineStr">
        <is>
          <t>Moves</t>
        </is>
      </c>
      <c r="C3947" s="77" t="inlineStr">
        <is>
          <t>Return power</t>
        </is>
      </c>
      <c r="D3947" s="77" t="n">
        <v>1</v>
      </c>
      <c r="E3947" s="77" t="n">
        <v>121</v>
      </c>
      <c r="F3947" s="77" t="inlineStr">
        <is>
          <t>Differs from upstream baseline</t>
        </is>
      </c>
      <c r="G3947" s="7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77" t="inlineStr">
        <is>
          <t>2026-10-01</t>
        </is>
      </c>
      <c r="B3949" s="77" t="inlineStr">
        <is>
          <t>Moves</t>
        </is>
      </c>
      <c r="C3949" s="77" t="inlineStr">
        <is>
          <t>Roar of Time accuracy</t>
        </is>
      </c>
      <c r="D3949" s="77" t="n">
        <v>90</v>
      </c>
      <c r="E3949" s="77" t="n">
        <v>100</v>
      </c>
      <c r="F3949" s="77" t="inlineStr">
        <is>
          <t>Differs from upstream baseline</t>
        </is>
      </c>
      <c r="G3949" s="7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77" t="inlineStr">
        <is>
          <t>2026-10-01</t>
        </is>
      </c>
      <c r="B3951" s="77" t="inlineStr">
        <is>
          <t>Moves</t>
        </is>
      </c>
      <c r="C3951" s="77" t="inlineStr">
        <is>
          <t>Rock Blast pp</t>
        </is>
      </c>
      <c r="D3951" s="77" t="n">
        <v>10</v>
      </c>
      <c r="E3951" s="77" t="n">
        <v>8</v>
      </c>
      <c r="F3951" s="77" t="inlineStr">
        <is>
          <t>Differs from upstream baseline</t>
        </is>
      </c>
      <c r="G3951" s="7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77" t="inlineStr">
        <is>
          <t>2026-10-01</t>
        </is>
      </c>
      <c r="B3953" s="77" t="inlineStr">
        <is>
          <t>Moves</t>
        </is>
      </c>
      <c r="C3953" s="77" t="inlineStr">
        <is>
          <t>Rock Climb type</t>
        </is>
      </c>
      <c r="D3953" s="77" t="inlineStr">
        <is>
          <t>TYPE_NORMAL</t>
        </is>
      </c>
      <c r="E3953" s="77" t="inlineStr">
        <is>
          <t>TYPE_ROCK</t>
        </is>
      </c>
      <c r="F3953" s="77" t="inlineStr">
        <is>
          <t>Differs from upstream baseline</t>
        </is>
      </c>
      <c r="G3953" s="7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77" t="inlineStr">
        <is>
          <t>2026-10-01</t>
        </is>
      </c>
      <c r="B3955" s="77" t="inlineStr">
        <is>
          <t>Moves</t>
        </is>
      </c>
      <c r="C3955" s="77" t="inlineStr">
        <is>
          <t>Rock Slide accuracy</t>
        </is>
      </c>
      <c r="D3955" s="77" t="n">
        <v>90</v>
      </c>
      <c r="E3955" s="77" t="n">
        <v>100</v>
      </c>
      <c r="F3955" s="77" t="inlineStr">
        <is>
          <t>Differs from upstream baseline</t>
        </is>
      </c>
      <c r="G3955" s="7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77" t="inlineStr">
        <is>
          <t>2026-10-01</t>
        </is>
      </c>
      <c r="B3957" s="77" t="inlineStr">
        <is>
          <t>Moves</t>
        </is>
      </c>
      <c r="C3957" s="77" t="inlineStr">
        <is>
          <t>Rock Tomb power</t>
        </is>
      </c>
      <c r="D3957" s="77" t="n">
        <v>60</v>
      </c>
      <c r="E3957" s="77" t="n">
        <v>70</v>
      </c>
      <c r="F3957" s="77" t="inlineStr">
        <is>
          <t>Differs from upstream baseline</t>
        </is>
      </c>
      <c r="G3957" s="7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77" t="inlineStr">
        <is>
          <t>2026-10-01</t>
        </is>
      </c>
      <c r="B3959" s="77" t="inlineStr">
        <is>
          <t>Moves</t>
        </is>
      </c>
      <c r="C3959" s="77" t="inlineStr">
        <is>
          <t>Rock Tomb pp</t>
        </is>
      </c>
      <c r="D3959" s="77" t="n">
        <v>15</v>
      </c>
      <c r="E3959" s="77" t="n">
        <v>10</v>
      </c>
      <c r="F3959" s="77" t="inlineStr">
        <is>
          <t>Differs from upstream baseline</t>
        </is>
      </c>
      <c r="G3959" s="7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77" t="inlineStr">
        <is>
          <t>2026-10-01</t>
        </is>
      </c>
      <c r="B3961" s="77" t="inlineStr">
        <is>
          <t>Moves</t>
        </is>
      </c>
      <c r="C3961" s="77" t="inlineStr">
        <is>
          <t>Rock Wrecker accuracy</t>
        </is>
      </c>
      <c r="D3961" s="77" t="n">
        <v>90</v>
      </c>
      <c r="E3961" s="77" t="n">
        <v>100</v>
      </c>
      <c r="F3961" s="77" t="inlineStr">
        <is>
          <t>Differs from upstream baseline</t>
        </is>
      </c>
      <c r="G3961" s="7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77" t="inlineStr">
        <is>
          <t>2026-10-01</t>
        </is>
      </c>
      <c r="B3963" s="77" t="inlineStr">
        <is>
          <t>Moves</t>
        </is>
      </c>
      <c r="C3963" s="77" t="inlineStr">
        <is>
          <t>Rolling Kick accuracy</t>
        </is>
      </c>
      <c r="D3963" s="77" t="n">
        <v>85</v>
      </c>
      <c r="E3963" s="77" t="n">
        <v>100</v>
      </c>
      <c r="F3963" s="77" t="inlineStr">
        <is>
          <t>Differs from upstream baseline</t>
        </is>
      </c>
      <c r="G3963" s="7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77" t="inlineStr">
        <is>
          <t>2026-10-01</t>
        </is>
      </c>
      <c r="B3965" s="77" t="inlineStr">
        <is>
          <t>Moves</t>
        </is>
      </c>
      <c r="C3965" s="77" t="inlineStr">
        <is>
          <t>Rollout accuracy</t>
        </is>
      </c>
      <c r="D3965" s="77" t="n">
        <v>90</v>
      </c>
      <c r="E3965" s="77" t="n">
        <v>100</v>
      </c>
      <c r="F3965" s="77" t="inlineStr">
        <is>
          <t>Differs from upstream baseline</t>
        </is>
      </c>
      <c r="G3965" s="7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77" t="inlineStr">
        <is>
          <t>2026-10-01</t>
        </is>
      </c>
      <c r="B3967" s="77" t="inlineStr">
        <is>
          <t>Moves</t>
        </is>
      </c>
      <c r="C3967" s="77" t="inlineStr">
        <is>
          <t>Roost pp</t>
        </is>
      </c>
      <c r="D3967" s="77" t="n">
        <v>5</v>
      </c>
      <c r="E3967" s="77" t="n">
        <v>8</v>
      </c>
      <c r="F3967" s="77" t="inlineStr">
        <is>
          <t>Differs from upstream baseline</t>
        </is>
      </c>
      <c r="G3967" s="7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77" t="inlineStr">
        <is>
          <t>2026-10-01</t>
        </is>
      </c>
      <c r="B3969" s="77" t="inlineStr">
        <is>
          <t>Moves</t>
        </is>
      </c>
      <c r="C3969" s="77" t="inlineStr">
        <is>
          <t>Sacred Fire power</t>
        </is>
      </c>
      <c r="D3969" s="77" t="n">
        <v>100</v>
      </c>
      <c r="E3969" s="77" t="n">
        <v>120</v>
      </c>
      <c r="F3969" s="77" t="inlineStr">
        <is>
          <t>Differs from upstream baseline</t>
        </is>
      </c>
      <c r="G3969" s="7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77" t="inlineStr">
        <is>
          <t>2026-10-01</t>
        </is>
      </c>
      <c r="B3971" s="77" t="inlineStr">
        <is>
          <t>Moves</t>
        </is>
      </c>
      <c r="C3971" s="77" t="inlineStr">
        <is>
          <t>Sacred Sword power</t>
        </is>
      </c>
      <c r="D3971" s="77" t="n">
        <v>90</v>
      </c>
      <c r="E3971" s="77" t="n">
        <v>95</v>
      </c>
      <c r="F3971" s="77" t="inlineStr">
        <is>
          <t>Differs from upstream baseline</t>
        </is>
      </c>
      <c r="G3971" s="7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77" t="inlineStr">
        <is>
          <t>2026-10-01</t>
        </is>
      </c>
      <c r="B3973" s="77" t="inlineStr">
        <is>
          <t>Moves</t>
        </is>
      </c>
      <c r="C3973" s="77" t="inlineStr">
        <is>
          <t>Sandstorm pp</t>
        </is>
      </c>
      <c r="D3973" s="77" t="n">
        <v>10</v>
      </c>
      <c r="E3973" s="77" t="n">
        <v>1</v>
      </c>
      <c r="F3973" s="77" t="inlineStr">
        <is>
          <t>Differs from upstream baseline</t>
        </is>
      </c>
      <c r="G3973" s="7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77" t="inlineStr">
        <is>
          <t>2026-10-01</t>
        </is>
      </c>
      <c r="B3975" s="77" t="inlineStr">
        <is>
          <t>Moves</t>
        </is>
      </c>
      <c r="C3975" s="77" t="inlineStr">
        <is>
          <t>Sand Tomb power</t>
        </is>
      </c>
      <c r="D3975" s="77" t="n">
        <v>35</v>
      </c>
      <c r="E3975" s="77" t="n">
        <v>90</v>
      </c>
      <c r="F3975" s="77" t="inlineStr">
        <is>
          <t>Differs from upstream baseline</t>
        </is>
      </c>
      <c r="G3975" s="7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77" t="inlineStr">
        <is>
          <t>2026-10-01</t>
        </is>
      </c>
      <c r="B3977" s="77" t="inlineStr">
        <is>
          <t>Moves</t>
        </is>
      </c>
      <c r="C3977" s="77" t="inlineStr">
        <is>
          <t>Screech accuracy</t>
        </is>
      </c>
      <c r="D3977" s="77" t="n">
        <v>85</v>
      </c>
      <c r="E3977" s="77" t="n">
        <v>100</v>
      </c>
      <c r="F3977" s="77" t="inlineStr">
        <is>
          <t>Differs from upstream baseline</t>
        </is>
      </c>
      <c r="G3977" s="7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77" t="inlineStr">
        <is>
          <t>2026-10-01</t>
        </is>
      </c>
      <c r="B3979" s="77" t="inlineStr">
        <is>
          <t>Moves</t>
        </is>
      </c>
      <c r="C3979" s="77" t="inlineStr">
        <is>
          <t>Secret Power power</t>
        </is>
      </c>
      <c r="D3979" s="77" t="n">
        <v>70</v>
      </c>
      <c r="E3979" s="77" t="n">
        <v>85</v>
      </c>
      <c r="F3979" s="77" t="inlineStr">
        <is>
          <t>Differs from upstream baseline</t>
        </is>
      </c>
      <c r="G3979" s="7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77" t="inlineStr">
        <is>
          <t>2026-10-01</t>
        </is>
      </c>
      <c r="B3981" s="77" t="inlineStr">
        <is>
          <t>Moves</t>
        </is>
      </c>
      <c r="C3981" s="77" t="inlineStr">
        <is>
          <t>Seed Flare accuracy</t>
        </is>
      </c>
      <c r="D3981" s="77" t="n">
        <v>85</v>
      </c>
      <c r="E3981" s="77" t="n">
        <v>100</v>
      </c>
      <c r="F3981" s="77" t="inlineStr">
        <is>
          <t>Differs from upstream baseline</t>
        </is>
      </c>
      <c r="G3981" s="7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77" t="inlineStr">
        <is>
          <t>2026-10-01</t>
        </is>
      </c>
      <c r="B3983" s="77" t="inlineStr">
        <is>
          <t>Moves</t>
        </is>
      </c>
      <c r="C3983" s="77" t="inlineStr">
        <is>
          <t>Shadow Claw power</t>
        </is>
      </c>
      <c r="D3983" s="77" t="n">
        <v>70</v>
      </c>
      <c r="E3983" s="77" t="n">
        <v>25</v>
      </c>
      <c r="F3983" s="77" t="inlineStr">
        <is>
          <t>Differs from upstream baseline</t>
        </is>
      </c>
      <c r="G3983" s="7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77" t="inlineStr">
        <is>
          <t>2026-10-01</t>
        </is>
      </c>
      <c r="B3985" s="77" t="inlineStr">
        <is>
          <t>Moves</t>
        </is>
      </c>
      <c r="C3985" s="77" t="inlineStr">
        <is>
          <t>Shadow Sneak pp</t>
        </is>
      </c>
      <c r="D3985" s="77" t="n">
        <v>30</v>
      </c>
      <c r="E3985" s="77" t="n">
        <v>10</v>
      </c>
      <c r="F3985" s="77" t="inlineStr">
        <is>
          <t>Differs from upstream baseline</t>
        </is>
      </c>
      <c r="G3985" s="7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77" t="inlineStr">
        <is>
          <t>2026-10-01</t>
        </is>
      </c>
      <c r="B3987" s="77" t="inlineStr">
        <is>
          <t>Moves</t>
        </is>
      </c>
      <c r="C3987" s="77" t="inlineStr">
        <is>
          <t>Sheer Cold power</t>
        </is>
      </c>
      <c r="D3987" s="77" t="n">
        <v>1</v>
      </c>
      <c r="E3987" s="77" t="n">
        <v>70</v>
      </c>
      <c r="F3987" s="77" t="inlineStr">
        <is>
          <t>Differs from upstream baseline</t>
        </is>
      </c>
      <c r="G3987" s="7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77" t="inlineStr">
        <is>
          <t>2026-10-01</t>
        </is>
      </c>
      <c r="B3989" s="77" t="inlineStr">
        <is>
          <t>Moves</t>
        </is>
      </c>
      <c r="C3989" s="77" t="inlineStr">
        <is>
          <t>Shell Smash pp</t>
        </is>
      </c>
      <c r="D3989" s="77" t="n">
        <v>15</v>
      </c>
      <c r="E3989" s="77" t="n">
        <v>3</v>
      </c>
      <c r="F3989" s="77" t="inlineStr">
        <is>
          <t>Differs from upstream baseline</t>
        </is>
      </c>
      <c r="G3989" s="7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77" t="inlineStr">
        <is>
          <t>2026-10-01</t>
        </is>
      </c>
      <c r="B3991" s="77" t="inlineStr">
        <is>
          <t>Moves</t>
        </is>
      </c>
      <c r="C3991" s="77" t="inlineStr">
        <is>
          <t>Shock Wave pp</t>
        </is>
      </c>
      <c r="D3991" s="77" t="n">
        <v>20</v>
      </c>
      <c r="E3991" s="77" t="n">
        <v>15</v>
      </c>
      <c r="F3991" s="77" t="inlineStr">
        <is>
          <t>Differs from upstream baseline</t>
        </is>
      </c>
      <c r="G3991" s="7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77" t="inlineStr">
        <is>
          <t>2026-10-01</t>
        </is>
      </c>
      <c r="B3993" s="77" t="inlineStr">
        <is>
          <t>Moves</t>
        </is>
      </c>
      <c r="C3993" s="77" t="inlineStr">
        <is>
          <t>Silver Wind power</t>
        </is>
      </c>
      <c r="D3993" s="77" t="n">
        <v>60</v>
      </c>
      <c r="E3993" s="77" t="n">
        <v>80</v>
      </c>
      <c r="F3993" s="77" t="inlineStr">
        <is>
          <t>Differs from upstream baseline</t>
        </is>
      </c>
      <c r="G3993" s="7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77" t="inlineStr">
        <is>
          <t>2026-10-01</t>
        </is>
      </c>
      <c r="B3995" s="77" t="inlineStr">
        <is>
          <t>Moves</t>
        </is>
      </c>
      <c r="C3995" s="77" t="inlineStr">
        <is>
          <t>Sing accuracy</t>
        </is>
      </c>
      <c r="D3995" s="77" t="n">
        <v>55</v>
      </c>
      <c r="E3995" s="77" t="n">
        <v>70</v>
      </c>
      <c r="F3995" s="77" t="inlineStr">
        <is>
          <t>Differs from upstream baseline</t>
        </is>
      </c>
      <c r="G3995" s="7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77" t="inlineStr">
        <is>
          <t>2026-10-01</t>
        </is>
      </c>
      <c r="B3997" s="77" t="inlineStr">
        <is>
          <t>Moves</t>
        </is>
      </c>
      <c r="C3997" s="77" t="inlineStr">
        <is>
          <t>Skill Swap pp</t>
        </is>
      </c>
      <c r="D3997" s="77" t="n">
        <v>10</v>
      </c>
      <c r="E3997" s="77" t="n">
        <v>2</v>
      </c>
      <c r="F3997" s="77" t="inlineStr">
        <is>
          <t>Differs from upstream baseline</t>
        </is>
      </c>
      <c r="G3997" s="7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77" t="inlineStr">
        <is>
          <t>2026-10-01</t>
        </is>
      </c>
      <c r="B3999" s="77" t="inlineStr">
        <is>
          <t>Moves</t>
        </is>
      </c>
      <c r="C3999" s="77" t="inlineStr">
        <is>
          <t>Sky Attack accuracy</t>
        </is>
      </c>
      <c r="D3999" s="77" t="n">
        <v>90</v>
      </c>
      <c r="E3999" s="77" t="n">
        <v>100</v>
      </c>
      <c r="F3999" s="77" t="inlineStr">
        <is>
          <t>Differs from upstream baseline</t>
        </is>
      </c>
      <c r="G3999" s="7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77" t="inlineStr">
        <is>
          <t>2026-10-01</t>
        </is>
      </c>
      <c r="B4001" s="77" t="inlineStr">
        <is>
          <t>Moves</t>
        </is>
      </c>
      <c r="C4001" s="77" t="inlineStr">
        <is>
          <t>Sky Uppercut power</t>
        </is>
      </c>
      <c r="D4001" s="77" t="n">
        <v>85</v>
      </c>
      <c r="E4001" s="77" t="n">
        <v>95</v>
      </c>
      <c r="F4001" s="77" t="inlineStr">
        <is>
          <t>Differs from upstream baseline</t>
        </is>
      </c>
      <c r="G4001" s="7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77" t="inlineStr">
        <is>
          <t>2026-10-01</t>
        </is>
      </c>
      <c r="B4003" s="77" t="inlineStr">
        <is>
          <t>Moves</t>
        </is>
      </c>
      <c r="C4003" s="77" t="inlineStr">
        <is>
          <t>Slack Off accuracy</t>
        </is>
      </c>
      <c r="D4003" s="77" t="n">
        <v>100</v>
      </c>
      <c r="E4003" s="77" t="n">
        <v>0</v>
      </c>
      <c r="F4003" s="77" t="inlineStr">
        <is>
          <t>Differs from upstream baseline</t>
        </is>
      </c>
      <c r="G4003" s="7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77" t="inlineStr">
        <is>
          <t>2026-10-01</t>
        </is>
      </c>
      <c r="B4005" s="77" t="inlineStr">
        <is>
          <t>Moves</t>
        </is>
      </c>
      <c r="C4005" s="77" t="inlineStr">
        <is>
          <t>Slam power</t>
        </is>
      </c>
      <c r="D4005" s="77" t="n">
        <v>80</v>
      </c>
      <c r="E4005" s="77" t="n">
        <v>120</v>
      </c>
      <c r="F4005" s="77" t="inlineStr">
        <is>
          <t>Differs from upstream baseline</t>
        </is>
      </c>
      <c r="G4005" s="7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77" t="inlineStr">
        <is>
          <t>2026-10-01</t>
        </is>
      </c>
      <c r="B4007" s="77" t="inlineStr">
        <is>
          <t>Moves</t>
        </is>
      </c>
      <c r="C4007" s="77" t="inlineStr">
        <is>
          <t>Slam pp</t>
        </is>
      </c>
      <c r="D4007" s="77" t="n">
        <v>20</v>
      </c>
      <c r="E4007" s="77" t="n">
        <v>8</v>
      </c>
      <c r="F4007" s="77" t="inlineStr">
        <is>
          <t>Differs from upstream baseline</t>
        </is>
      </c>
      <c r="G4007" s="7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77" t="inlineStr">
        <is>
          <t>2026-10-01</t>
        </is>
      </c>
      <c r="B4009" s="77" t="inlineStr">
        <is>
          <t>Moves</t>
        </is>
      </c>
      <c r="C4009" s="77" t="inlineStr">
        <is>
          <t>Sleep Talk pp</t>
        </is>
      </c>
      <c r="D4009" s="77" t="n">
        <v>10</v>
      </c>
      <c r="E4009" s="77" t="n">
        <v>20</v>
      </c>
      <c r="F4009" s="77" t="inlineStr">
        <is>
          <t>Differs from upstream baseline</t>
        </is>
      </c>
      <c r="G4009" s="7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77" t="inlineStr">
        <is>
          <t>2026-10-01</t>
        </is>
      </c>
      <c r="B4011" s="77" t="inlineStr">
        <is>
          <t>Moves</t>
        </is>
      </c>
      <c r="C4011" s="77" t="inlineStr">
        <is>
          <t>Sludge Bomb power</t>
        </is>
      </c>
      <c r="D4011" s="77" t="n">
        <v>90</v>
      </c>
      <c r="E4011" s="77" t="n">
        <v>95</v>
      </c>
      <c r="F4011" s="77" t="inlineStr">
        <is>
          <t>Differs from upstream baseline</t>
        </is>
      </c>
      <c r="G4011" s="7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77" t="inlineStr">
        <is>
          <t>2026-10-01</t>
        </is>
      </c>
      <c r="B4013" s="77" t="inlineStr">
        <is>
          <t>Moves</t>
        </is>
      </c>
      <c r="C4013" s="77" t="inlineStr">
        <is>
          <t>Smelling Salts power</t>
        </is>
      </c>
      <c r="D4013" s="77" t="n">
        <v>70</v>
      </c>
      <c r="E4013" s="77" t="n">
        <v>90</v>
      </c>
      <c r="F4013" s="77" t="inlineStr">
        <is>
          <t>Differs from upstream baseline</t>
        </is>
      </c>
      <c r="G4013" s="7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77" t="inlineStr">
        <is>
          <t>2026-10-01</t>
        </is>
      </c>
      <c r="B4015" s="77" t="inlineStr">
        <is>
          <t>Moves</t>
        </is>
      </c>
      <c r="C4015" s="77" t="inlineStr">
        <is>
          <t>Smog accuracy</t>
        </is>
      </c>
      <c r="D4015" s="77" t="n">
        <v>70</v>
      </c>
      <c r="E4015" s="77" t="n">
        <v>100</v>
      </c>
      <c r="F4015" s="77" t="inlineStr">
        <is>
          <t>Differs from upstream baseline</t>
        </is>
      </c>
      <c r="G4015" s="7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77" t="inlineStr">
        <is>
          <t>2026-10-01</t>
        </is>
      </c>
      <c r="B4017" s="77" t="inlineStr">
        <is>
          <t>Moves</t>
        </is>
      </c>
      <c r="C4017" s="77" t="inlineStr">
        <is>
          <t>Snarl power</t>
        </is>
      </c>
      <c r="D4017" s="77" t="n">
        <v>55</v>
      </c>
      <c r="E4017" s="77" t="n">
        <v>65</v>
      </c>
      <c r="F4017" s="77" t="inlineStr">
        <is>
          <t>Differs from upstream baseline</t>
        </is>
      </c>
      <c r="G4017" s="7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77" t="inlineStr">
        <is>
          <t>2026-10-01</t>
        </is>
      </c>
      <c r="B4019" s="77" t="inlineStr">
        <is>
          <t>Moves</t>
        </is>
      </c>
      <c r="C4019" s="77" t="inlineStr">
        <is>
          <t>Snore power</t>
        </is>
      </c>
      <c r="D4019" s="77" t="n">
        <v>50</v>
      </c>
      <c r="E4019" s="77" t="n">
        <v>80</v>
      </c>
      <c r="F4019" s="77" t="inlineStr">
        <is>
          <t>Differs from upstream baseline</t>
        </is>
      </c>
      <c r="G4019" s="7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77" t="inlineStr">
        <is>
          <t>2026-10-01</t>
        </is>
      </c>
      <c r="B4021" s="77" t="inlineStr">
        <is>
          <t>Moves</t>
        </is>
      </c>
      <c r="C4021" s="77" t="inlineStr">
        <is>
          <t>Soft-Boiled pp</t>
        </is>
      </c>
      <c r="D4021" s="77" t="n">
        <v>5</v>
      </c>
      <c r="E4021" s="77" t="n">
        <v>25</v>
      </c>
      <c r="F4021" s="77" t="inlineStr">
        <is>
          <t>Differs from upstream baseline</t>
        </is>
      </c>
      <c r="G4021" s="7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77" t="inlineStr">
        <is>
          <t>2026-10-01</t>
        </is>
      </c>
      <c r="B4023" s="77" t="inlineStr">
        <is>
          <t>Moves</t>
        </is>
      </c>
      <c r="C4023" s="77" t="inlineStr">
        <is>
          <t>Sonic Boom accuracy</t>
        </is>
      </c>
      <c r="D4023" s="77" t="n">
        <v>90</v>
      </c>
      <c r="E4023" s="77" t="n">
        <v>100</v>
      </c>
      <c r="F4023" s="77" t="inlineStr">
        <is>
          <t>Differs from upstream baseline</t>
        </is>
      </c>
      <c r="G4023" s="7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77" t="inlineStr">
        <is>
          <t>2026-10-01</t>
        </is>
      </c>
      <c r="B4025" s="77" t="inlineStr">
        <is>
          <t>Moves</t>
        </is>
      </c>
      <c r="C4025" s="77" t="inlineStr">
        <is>
          <t>Spacial Rend accuracy</t>
        </is>
      </c>
      <c r="D4025" s="77" t="n">
        <v>95</v>
      </c>
      <c r="E4025" s="77" t="n">
        <v>100</v>
      </c>
      <c r="F4025" s="77" t="inlineStr">
        <is>
          <t>Differs from upstream baseline</t>
        </is>
      </c>
      <c r="G4025" s="7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77" t="inlineStr">
        <is>
          <t>2026-10-01</t>
        </is>
      </c>
      <c r="B4027" s="77" t="inlineStr">
        <is>
          <t>Moves</t>
        </is>
      </c>
      <c r="C4027" s="77" t="inlineStr">
        <is>
          <t>Spike Cannon power</t>
        </is>
      </c>
      <c r="D4027" s="77" t="n">
        <v>20</v>
      </c>
      <c r="E4027" s="77" t="n">
        <v>35</v>
      </c>
      <c r="F4027" s="77" t="inlineStr">
        <is>
          <t>Differs from upstream baseline</t>
        </is>
      </c>
      <c r="G4027" s="7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77" t="inlineStr">
        <is>
          <t>2026-10-01</t>
        </is>
      </c>
      <c r="B4029" s="77" t="inlineStr">
        <is>
          <t>Moves</t>
        </is>
      </c>
      <c r="C4029" s="77" t="inlineStr">
        <is>
          <t>Steam Eruption power</t>
        </is>
      </c>
      <c r="D4029" s="77" t="n">
        <v>110</v>
      </c>
      <c r="E4029" s="77" t="n">
        <v>120</v>
      </c>
      <c r="F4029" s="77" t="inlineStr">
        <is>
          <t>Differs from upstream baseline</t>
        </is>
      </c>
      <c r="G4029" s="7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77" t="inlineStr">
        <is>
          <t>2026-10-01</t>
        </is>
      </c>
      <c r="B4031" s="77" t="inlineStr">
        <is>
          <t>Moves</t>
        </is>
      </c>
      <c r="C4031" s="77" t="inlineStr">
        <is>
          <t>Steel Wing accuracy</t>
        </is>
      </c>
      <c r="D4031" s="77" t="n">
        <v>90</v>
      </c>
      <c r="E4031" s="77" t="n">
        <v>100</v>
      </c>
      <c r="F4031" s="77" t="inlineStr">
        <is>
          <t>Differs from upstream baseline</t>
        </is>
      </c>
      <c r="G4031" s="7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77" t="inlineStr">
        <is>
          <t>2026-10-01</t>
        </is>
      </c>
      <c r="B4033" s="77" t="inlineStr">
        <is>
          <t>Moves</t>
        </is>
      </c>
      <c r="C4033" s="77" t="inlineStr">
        <is>
          <t>Stomp power</t>
        </is>
      </c>
      <c r="D4033" s="77" t="n">
        <v>65</v>
      </c>
      <c r="E4033" s="77" t="n">
        <v>90</v>
      </c>
      <c r="F4033" s="77" t="inlineStr">
        <is>
          <t>Differs from upstream baseline</t>
        </is>
      </c>
      <c r="G4033" s="7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77" t="inlineStr">
        <is>
          <t>2026-10-01</t>
        </is>
      </c>
      <c r="B4035" s="77" t="inlineStr">
        <is>
          <t>Moves</t>
        </is>
      </c>
      <c r="C4035" s="77" t="inlineStr">
        <is>
          <t>Stone Edge power</t>
        </is>
      </c>
      <c r="D4035" s="77" t="n">
        <v>100</v>
      </c>
      <c r="E4035" s="77" t="n">
        <v>120</v>
      </c>
      <c r="F4035" s="77" t="inlineStr">
        <is>
          <t>Differs from upstream baseline</t>
        </is>
      </c>
      <c r="G4035" s="7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77" t="inlineStr">
        <is>
          <t>2026-10-01</t>
        </is>
      </c>
      <c r="B4037" s="77" t="inlineStr">
        <is>
          <t>Moves</t>
        </is>
      </c>
      <c r="C4037" s="77" t="inlineStr">
        <is>
          <t>String Shot accuracy</t>
        </is>
      </c>
      <c r="D4037" s="77" t="n">
        <v>95</v>
      </c>
      <c r="E4037" s="77" t="n">
        <v>100</v>
      </c>
      <c r="F4037" s="77" t="inlineStr">
        <is>
          <t>Differs from upstream baseline</t>
        </is>
      </c>
      <c r="G4037" s="7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77" t="inlineStr">
        <is>
          <t>2026-10-01</t>
        </is>
      </c>
      <c r="B4039" s="77" t="inlineStr">
        <is>
          <t>Moves</t>
        </is>
      </c>
      <c r="C4039" s="77" t="inlineStr">
        <is>
          <t>Stun Spore accuracy</t>
        </is>
      </c>
      <c r="D4039" s="77" t="n">
        <v>75</v>
      </c>
      <c r="E4039" s="77" t="n">
        <v>90</v>
      </c>
      <c r="F4039" s="77" t="inlineStr">
        <is>
          <t>Differs from upstream baseline</t>
        </is>
      </c>
      <c r="G4039" s="7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77" t="inlineStr">
        <is>
          <t>2026-10-01</t>
        </is>
      </c>
      <c r="B4041" s="77" t="inlineStr">
        <is>
          <t>Moves</t>
        </is>
      </c>
      <c r="C4041" s="77" t="inlineStr">
        <is>
          <t>Submission accuracy</t>
        </is>
      </c>
      <c r="D4041" s="77" t="n">
        <v>80</v>
      </c>
      <c r="E4041" s="77" t="n">
        <v>100</v>
      </c>
      <c r="F4041" s="77" t="inlineStr">
        <is>
          <t>Differs from upstream baseline</t>
        </is>
      </c>
      <c r="G4041" s="7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77" t="inlineStr">
        <is>
          <t>2026-10-01</t>
        </is>
      </c>
      <c r="B4043" s="77" t="inlineStr">
        <is>
          <t>Moves</t>
        </is>
      </c>
      <c r="C4043" s="77" t="inlineStr">
        <is>
          <t>Substitute pp</t>
        </is>
      </c>
      <c r="D4043" s="77" t="n">
        <v>10</v>
      </c>
      <c r="E4043" s="77" t="n">
        <v>2</v>
      </c>
      <c r="F4043" s="77" t="inlineStr">
        <is>
          <t>Differs from upstream baseline</t>
        </is>
      </c>
      <c r="G4043" s="7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77" t="inlineStr">
        <is>
          <t>2026-10-01</t>
        </is>
      </c>
      <c r="B4045" s="77" t="inlineStr">
        <is>
          <t>Moves</t>
        </is>
      </c>
      <c r="C4045" s="77" t="inlineStr">
        <is>
          <t>Sunny Day pp</t>
        </is>
      </c>
      <c r="D4045" s="77" t="n">
        <v>5</v>
      </c>
      <c r="E4045" s="77" t="n">
        <v>1</v>
      </c>
      <c r="F4045" s="77" t="inlineStr">
        <is>
          <t>Differs from upstream baseline</t>
        </is>
      </c>
      <c r="G4045" s="7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77" t="inlineStr">
        <is>
          <t>2026-10-01</t>
        </is>
      </c>
      <c r="B4047" s="77" t="inlineStr">
        <is>
          <t>Moves</t>
        </is>
      </c>
      <c r="C4047" s="77" t="inlineStr">
        <is>
          <t>Supersonic accuracy</t>
        </is>
      </c>
      <c r="D4047" s="77" t="n">
        <v>55</v>
      </c>
      <c r="E4047" s="77" t="n">
        <v>70</v>
      </c>
      <c r="F4047" s="77" t="inlineStr">
        <is>
          <t>Differs from upstream baseline</t>
        </is>
      </c>
      <c r="G4047" s="7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77" t="inlineStr">
        <is>
          <t>2026-10-01</t>
        </is>
      </c>
      <c r="B4049" s="77" t="inlineStr">
        <is>
          <t>Moves</t>
        </is>
      </c>
      <c r="C4049" s="77" t="inlineStr">
        <is>
          <t>Super Fang type</t>
        </is>
      </c>
      <c r="D4049" s="77" t="inlineStr">
        <is>
          <t>TYPE_NORMAL</t>
        </is>
      </c>
      <c r="E4049" s="77" t="inlineStr">
        <is>
          <t>TYPE_DARK</t>
        </is>
      </c>
      <c r="F4049" s="77" t="inlineStr">
        <is>
          <t>Differs from upstream baseline</t>
        </is>
      </c>
      <c r="G4049" s="7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77" t="inlineStr">
        <is>
          <t>2026-10-01</t>
        </is>
      </c>
      <c r="B4051" s="77" t="inlineStr">
        <is>
          <t>Moves</t>
        </is>
      </c>
      <c r="C4051" s="77" t="inlineStr">
        <is>
          <t>Swagger accuracy</t>
        </is>
      </c>
      <c r="D4051" s="77" t="n">
        <v>85</v>
      </c>
      <c r="E4051" s="77" t="n">
        <v>100</v>
      </c>
      <c r="F4051" s="77" t="inlineStr">
        <is>
          <t>Differs from upstream baseline</t>
        </is>
      </c>
      <c r="G4051" s="7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77" t="inlineStr">
        <is>
          <t>2026-10-01</t>
        </is>
      </c>
      <c r="B4053" s="77" t="inlineStr">
        <is>
          <t>Moves</t>
        </is>
      </c>
      <c r="C4053" s="77" t="inlineStr">
        <is>
          <t>Swallow accuracy</t>
        </is>
      </c>
      <c r="D4053" s="77" t="n">
        <v>0</v>
      </c>
      <c r="E4053" s="77" t="n">
        <v>100</v>
      </c>
      <c r="F4053" s="77" t="inlineStr">
        <is>
          <t>Differs from upstream baseline</t>
        </is>
      </c>
      <c r="G4053" s="7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77" t="inlineStr">
        <is>
          <t>2026-10-01</t>
        </is>
      </c>
      <c r="B4055" s="77" t="inlineStr">
        <is>
          <t>Moves</t>
        </is>
      </c>
      <c r="C4055" s="77" t="inlineStr">
        <is>
          <t>Sweet Kiss accuracy</t>
        </is>
      </c>
      <c r="D4055" s="77" t="n">
        <v>75</v>
      </c>
      <c r="E4055" s="77" t="n">
        <v>100</v>
      </c>
      <c r="F4055" s="77" t="inlineStr">
        <is>
          <t>Differs from upstream baseline</t>
        </is>
      </c>
      <c r="G4055" s="7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77" t="inlineStr">
        <is>
          <t>2026-10-01</t>
        </is>
      </c>
      <c r="B4057" s="77" t="inlineStr">
        <is>
          <t>Moves</t>
        </is>
      </c>
      <c r="C4057" s="77" t="inlineStr">
        <is>
          <t>Swords Dance pp</t>
        </is>
      </c>
      <c r="D4057" s="77" t="n">
        <v>20</v>
      </c>
      <c r="E4057" s="77" t="n">
        <v>30</v>
      </c>
      <c r="F4057" s="77" t="inlineStr">
        <is>
          <t>Differs from upstream baseline</t>
        </is>
      </c>
      <c r="G4057" s="7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77" t="inlineStr">
        <is>
          <t>2026-10-01</t>
        </is>
      </c>
      <c r="B4059" s="77" t="inlineStr">
        <is>
          <t>Moves</t>
        </is>
      </c>
      <c r="C4059" s="77" t="inlineStr">
        <is>
          <t>Tailwind pp</t>
        </is>
      </c>
      <c r="D4059" s="77" t="n">
        <v>15</v>
      </c>
      <c r="E4059" s="77" t="n">
        <v>30</v>
      </c>
      <c r="F4059" s="77" t="inlineStr">
        <is>
          <t>Differs from upstream baseline</t>
        </is>
      </c>
      <c r="G4059" s="7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77" t="inlineStr">
        <is>
          <t>2026-10-01</t>
        </is>
      </c>
      <c r="B4061" s="77" t="inlineStr">
        <is>
          <t>Moves</t>
        </is>
      </c>
      <c r="C4061" s="77" t="inlineStr">
        <is>
          <t>Tail Slap accuracy</t>
        </is>
      </c>
      <c r="D4061" s="77" t="n">
        <v>85</v>
      </c>
      <c r="E4061" s="77" t="n">
        <v>95</v>
      </c>
      <c r="F4061" s="77" t="inlineStr">
        <is>
          <t>Differs from upstream baseline</t>
        </is>
      </c>
      <c r="G4061" s="7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77" t="inlineStr">
        <is>
          <t>2026-10-01</t>
        </is>
      </c>
      <c r="B4063" s="77" t="inlineStr">
        <is>
          <t>Moves</t>
        </is>
      </c>
      <c r="C4063" s="77" t="inlineStr">
        <is>
          <t>Take Down accuracy</t>
        </is>
      </c>
      <c r="D4063" s="77" t="n">
        <v>85</v>
      </c>
      <c r="E4063" s="77" t="n">
        <v>100</v>
      </c>
      <c r="F4063" s="77" t="inlineStr">
        <is>
          <t>Differs from upstream baseline</t>
        </is>
      </c>
      <c r="G4063" s="7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77" t="inlineStr">
        <is>
          <t>2026-10-01</t>
        </is>
      </c>
      <c r="B4065" s="77" t="inlineStr">
        <is>
          <t>Moves</t>
        </is>
      </c>
      <c r="C4065" s="77" t="inlineStr">
        <is>
          <t>Thief power</t>
        </is>
      </c>
      <c r="D4065" s="77" t="n">
        <v>60</v>
      </c>
      <c r="E4065" s="77" t="n">
        <v>40</v>
      </c>
      <c r="F4065" s="77" t="inlineStr">
        <is>
          <t>Differs from upstream baseline</t>
        </is>
      </c>
      <c r="G4065" s="7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77" t="inlineStr">
        <is>
          <t>2026-10-01</t>
        </is>
      </c>
      <c r="B4067" s="77" t="inlineStr">
        <is>
          <t>Moves</t>
        </is>
      </c>
      <c r="C4067" s="77" t="inlineStr">
        <is>
          <t>Thousand Arrows power</t>
        </is>
      </c>
      <c r="D4067" s="77" t="n">
        <v>90</v>
      </c>
      <c r="E4067" s="77" t="n">
        <v>95</v>
      </c>
      <c r="F4067" s="77" t="inlineStr">
        <is>
          <t>Differs from upstream baseline</t>
        </is>
      </c>
      <c r="G4067" s="7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77" t="inlineStr">
        <is>
          <t>2026-10-01</t>
        </is>
      </c>
      <c r="B4069" s="77" t="inlineStr">
        <is>
          <t>Moves</t>
        </is>
      </c>
      <c r="C4069" s="77" t="inlineStr">
        <is>
          <t>Thrash pp</t>
        </is>
      </c>
      <c r="D4069" s="77" t="n">
        <v>10</v>
      </c>
      <c r="E4069" s="77" t="n">
        <v>20</v>
      </c>
      <c r="F4069" s="77" t="inlineStr">
        <is>
          <t>Differs from upstream baseline</t>
        </is>
      </c>
      <c r="G4069" s="7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77" t="inlineStr">
        <is>
          <t>2026-10-01</t>
        </is>
      </c>
      <c r="B4071" s="77" t="inlineStr">
        <is>
          <t>Moves</t>
        </is>
      </c>
      <c r="C4071" s="77" t="inlineStr">
        <is>
          <t>Thunderbolt power</t>
        </is>
      </c>
      <c r="D4071" s="77" t="n">
        <v>90</v>
      </c>
      <c r="E4071" s="77" t="n">
        <v>95</v>
      </c>
      <c r="F4071" s="77" t="inlineStr">
        <is>
          <t>Differs from upstream baseline</t>
        </is>
      </c>
      <c r="G4071" s="7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77" t="inlineStr">
        <is>
          <t>2026-10-01</t>
        </is>
      </c>
      <c r="B4073" s="77" t="inlineStr">
        <is>
          <t>Moves</t>
        </is>
      </c>
      <c r="C4073" s="77" t="inlineStr">
        <is>
          <t>Thunder Fang accuracy</t>
        </is>
      </c>
      <c r="D4073" s="77" t="n">
        <v>95</v>
      </c>
      <c r="E4073" s="77" t="n">
        <v>100</v>
      </c>
      <c r="F4073" s="77" t="inlineStr">
        <is>
          <t>Differs from upstream baseline</t>
        </is>
      </c>
      <c r="G4073" s="7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77" t="inlineStr">
        <is>
          <t>2026-10-01</t>
        </is>
      </c>
      <c r="B4075" s="77" t="inlineStr">
        <is>
          <t>Moves</t>
        </is>
      </c>
      <c r="C4075" s="77" t="inlineStr">
        <is>
          <t>Thunder Wave accuracy</t>
        </is>
      </c>
      <c r="D4075" s="77" t="n">
        <v>90</v>
      </c>
      <c r="E4075" s="77" t="n">
        <v>100</v>
      </c>
      <c r="F4075" s="77" t="inlineStr">
        <is>
          <t>Differs from upstream baseline</t>
        </is>
      </c>
      <c r="G4075" s="7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77" t="inlineStr">
        <is>
          <t>2026-10-01</t>
        </is>
      </c>
      <c r="B4077" s="77" t="inlineStr">
        <is>
          <t>Moves</t>
        </is>
      </c>
      <c r="C4077" s="77" t="inlineStr">
        <is>
          <t>Toxic accuracy</t>
        </is>
      </c>
      <c r="D4077" s="77" t="n">
        <v>90</v>
      </c>
      <c r="E4077" s="77" t="n">
        <v>100</v>
      </c>
      <c r="F4077" s="77" t="inlineStr">
        <is>
          <t>Differs from upstream baseline</t>
        </is>
      </c>
      <c r="G4077" s="7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77" t="inlineStr">
        <is>
          <t>2026-10-01</t>
        </is>
      </c>
      <c r="B4079" s="77" t="inlineStr">
        <is>
          <t>Moves</t>
        </is>
      </c>
      <c r="C4079" s="77" t="inlineStr">
        <is>
          <t>Triple Axel power</t>
        </is>
      </c>
      <c r="D4079" s="77" t="n">
        <v>20</v>
      </c>
      <c r="E4079" s="77" t="n">
        <v>40</v>
      </c>
      <c r="F4079" s="77" t="inlineStr">
        <is>
          <t>Differs from upstream baseline</t>
        </is>
      </c>
      <c r="G4079" s="7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77" t="inlineStr">
        <is>
          <t>2026-10-01</t>
        </is>
      </c>
      <c r="B4081" s="77" t="inlineStr">
        <is>
          <t>Moves</t>
        </is>
      </c>
      <c r="C4081" s="77" t="inlineStr">
        <is>
          <t>Triple Axel pp</t>
        </is>
      </c>
      <c r="D4081" s="77" t="n">
        <v>10</v>
      </c>
      <c r="E4081" s="77" t="n">
        <v>15</v>
      </c>
      <c r="F4081" s="77" t="inlineStr">
        <is>
          <t>Differs from upstream baseline</t>
        </is>
      </c>
      <c r="G4081" s="7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77" t="inlineStr">
        <is>
          <t>2026-10-01</t>
        </is>
      </c>
      <c r="B4083" s="77" t="inlineStr">
        <is>
          <t>Moves</t>
        </is>
      </c>
      <c r="C4083" s="77" t="inlineStr">
        <is>
          <t>Triple Kick accuracy</t>
        </is>
      </c>
      <c r="D4083" s="77" t="n">
        <v>90</v>
      </c>
      <c r="E4083" s="77" t="n">
        <v>100</v>
      </c>
      <c r="F4083" s="77" t="inlineStr">
        <is>
          <t>Differs from upstream baseline</t>
        </is>
      </c>
      <c r="G4083" s="7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77" t="inlineStr">
        <is>
          <t>2026-10-01</t>
        </is>
      </c>
      <c r="B4085" s="77" t="inlineStr">
        <is>
          <t>Moves</t>
        </is>
      </c>
      <c r="C4085" s="77" t="inlineStr">
        <is>
          <t>Trump Card pp</t>
        </is>
      </c>
      <c r="D4085" s="77" t="n">
        <v>5</v>
      </c>
      <c r="E4085" s="77" t="n">
        <v>1</v>
      </c>
      <c r="F4085" s="77" t="inlineStr">
        <is>
          <t>Differs from upstream baseline</t>
        </is>
      </c>
      <c r="G4085" s="7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77" t="inlineStr">
        <is>
          <t>2026-10-01</t>
        </is>
      </c>
      <c r="B4087" s="77" t="inlineStr">
        <is>
          <t>Moves</t>
        </is>
      </c>
      <c r="C4087" s="77" t="inlineStr">
        <is>
          <t>Twister power</t>
        </is>
      </c>
      <c r="D4087" s="77" t="n">
        <v>40</v>
      </c>
      <c r="E4087" s="77" t="n">
        <v>90</v>
      </c>
      <c r="F4087" s="77" t="inlineStr">
        <is>
          <t>Differs from upstream baseline</t>
        </is>
      </c>
      <c r="G4087" s="7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77" t="inlineStr">
        <is>
          <t>2026-10-01</t>
        </is>
      </c>
      <c r="B4089" s="77" t="inlineStr">
        <is>
          <t>Moves</t>
        </is>
      </c>
      <c r="C4089" s="77" t="inlineStr">
        <is>
          <t>Uproar power</t>
        </is>
      </c>
      <c r="D4089" s="77" t="n">
        <v>90</v>
      </c>
      <c r="E4089" s="77" t="n">
        <v>50</v>
      </c>
      <c r="F4089" s="77" t="inlineStr">
        <is>
          <t>Differs from upstream baseline</t>
        </is>
      </c>
      <c r="G4089" s="7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77" t="inlineStr">
        <is>
          <t>2026-10-01</t>
        </is>
      </c>
      <c r="B4091" s="77" t="inlineStr">
        <is>
          <t>Moves</t>
        </is>
      </c>
      <c r="C4091" s="77" t="inlineStr">
        <is>
          <t>Venoshock power</t>
        </is>
      </c>
      <c r="D4091" s="77" t="n">
        <v>65</v>
      </c>
      <c r="E4091" s="77" t="n">
        <v>75</v>
      </c>
      <c r="F4091" s="77" t="inlineStr">
        <is>
          <t>Differs from upstream baseline</t>
        </is>
      </c>
      <c r="G4091" s="7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77" t="inlineStr">
        <is>
          <t>2026-10-01</t>
        </is>
      </c>
      <c r="B4093" s="77" t="inlineStr">
        <is>
          <t>Moves</t>
        </is>
      </c>
      <c r="C4093" s="77" t="inlineStr">
        <is>
          <t>Vine Whip pp</t>
        </is>
      </c>
      <c r="D4093" s="77" t="n">
        <v>25</v>
      </c>
      <c r="E4093" s="77" t="n">
        <v>15</v>
      </c>
      <c r="F4093" s="77" t="inlineStr">
        <is>
          <t>Differs from upstream baseline</t>
        </is>
      </c>
      <c r="G4093" s="7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77" t="inlineStr">
        <is>
          <t>2026-10-01</t>
        </is>
      </c>
      <c r="B4095" s="77" t="inlineStr">
        <is>
          <t>Moves</t>
        </is>
      </c>
      <c r="C4095" s="77" t="inlineStr">
        <is>
          <t>Vital Throw power</t>
        </is>
      </c>
      <c r="D4095" s="77" t="n">
        <v>70</v>
      </c>
      <c r="E4095" s="77" t="n">
        <v>90</v>
      </c>
      <c r="F4095" s="77" t="inlineStr">
        <is>
          <t>Differs from upstream baseline</t>
        </is>
      </c>
      <c r="G4095" s="7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77" t="inlineStr">
        <is>
          <t>2026-10-01</t>
        </is>
      </c>
      <c r="B4097" s="77" t="inlineStr">
        <is>
          <t>Moves</t>
        </is>
      </c>
      <c r="C4097" s="77" t="inlineStr">
        <is>
          <t>Volt Tackle power</t>
        </is>
      </c>
      <c r="D4097" s="77" t="n">
        <v>120</v>
      </c>
      <c r="E4097" s="77" t="n">
        <v>150</v>
      </c>
      <c r="F4097" s="77" t="inlineStr">
        <is>
          <t>Differs from upstream baseline</t>
        </is>
      </c>
      <c r="G4097" s="7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77" t="inlineStr">
        <is>
          <t>2026-10-01</t>
        </is>
      </c>
      <c r="B4099" s="77" t="inlineStr">
        <is>
          <t>Moves</t>
        </is>
      </c>
      <c r="C4099" s="77" t="inlineStr">
        <is>
          <t>Wake-Up Slap power</t>
        </is>
      </c>
      <c r="D4099" s="77" t="n">
        <v>70</v>
      </c>
      <c r="E4099" s="77" t="n">
        <v>60</v>
      </c>
      <c r="F4099" s="77" t="inlineStr">
        <is>
          <t>Differs from upstream baseline</t>
        </is>
      </c>
      <c r="G4099" s="7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77" t="inlineStr">
        <is>
          <t>2026-10-01</t>
        </is>
      </c>
      <c r="B4101" s="77" t="inlineStr">
        <is>
          <t>Moves</t>
        </is>
      </c>
      <c r="C4101" s="77" t="inlineStr">
        <is>
          <t>Water Shuriken power</t>
        </is>
      </c>
      <c r="D4101" s="77" t="n">
        <v>15</v>
      </c>
      <c r="E4101" s="77" t="n">
        <v>20</v>
      </c>
      <c r="F4101" s="77" t="inlineStr">
        <is>
          <t>Differs from upstream baseline</t>
        </is>
      </c>
      <c r="G4101" s="7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77" t="inlineStr">
        <is>
          <t>2026-10-01</t>
        </is>
      </c>
      <c r="B4103" s="77" t="inlineStr">
        <is>
          <t>Moves</t>
        </is>
      </c>
      <c r="C4103" s="77" t="inlineStr">
        <is>
          <t>Whirlpool accuracy</t>
        </is>
      </c>
      <c r="D4103" s="77" t="n">
        <v>85</v>
      </c>
      <c r="E4103" s="77" t="n">
        <v>100</v>
      </c>
      <c r="F4103" s="77" t="inlineStr">
        <is>
          <t>Differs from upstream baseline</t>
        </is>
      </c>
      <c r="G4103" s="7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77" t="inlineStr">
        <is>
          <t>2026-10-01</t>
        </is>
      </c>
      <c r="B4105" s="77" t="inlineStr">
        <is>
          <t>Moves</t>
        </is>
      </c>
      <c r="C4105" s="77" t="inlineStr">
        <is>
          <t>Wild Charge power</t>
        </is>
      </c>
      <c r="D4105" s="77" t="n">
        <v>90</v>
      </c>
      <c r="E4105" s="77" t="n">
        <v>120</v>
      </c>
      <c r="F4105" s="77" t="inlineStr">
        <is>
          <t>Differs from upstream baseline</t>
        </is>
      </c>
      <c r="G4105" s="7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77" t="inlineStr">
        <is>
          <t>2026-10-01</t>
        </is>
      </c>
      <c r="B4107" s="77" t="inlineStr">
        <is>
          <t>Moves</t>
        </is>
      </c>
      <c r="C4107" s="77" t="inlineStr">
        <is>
          <t>Will-O-Wisp accuracy</t>
        </is>
      </c>
      <c r="D4107" s="77" t="n">
        <v>85</v>
      </c>
      <c r="E4107" s="77" t="n">
        <v>90</v>
      </c>
      <c r="F4107" s="77" t="inlineStr">
        <is>
          <t>Differs from upstream baseline</t>
        </is>
      </c>
      <c r="G4107" s="7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77" t="inlineStr">
        <is>
          <t>2026-10-01</t>
        </is>
      </c>
      <c r="B4109" s="77" t="inlineStr">
        <is>
          <t>Moves</t>
        </is>
      </c>
      <c r="C4109" s="77" t="inlineStr">
        <is>
          <t>Work Up pp</t>
        </is>
      </c>
      <c r="D4109" s="77" t="n">
        <v>30</v>
      </c>
      <c r="E4109" s="77" t="n">
        <v>15</v>
      </c>
      <c r="F4109" s="77" t="inlineStr">
        <is>
          <t>Differs from upstream baseline</t>
        </is>
      </c>
      <c r="G4109" s="7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77" t="inlineStr">
        <is>
          <t>2026-10-01</t>
        </is>
      </c>
      <c r="B4111" s="77" t="inlineStr">
        <is>
          <t>Moves</t>
        </is>
      </c>
      <c r="C4111" s="77" t="inlineStr">
        <is>
          <t>Wring Out power</t>
        </is>
      </c>
      <c r="D4111" s="77" t="n">
        <v>120</v>
      </c>
      <c r="E4111" s="77" t="n">
        <v>75</v>
      </c>
      <c r="F4111" s="77" t="inlineStr">
        <is>
          <t>Differs from upstream baseline</t>
        </is>
      </c>
      <c r="G4111" s="7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77" t="inlineStr">
        <is>
          <t>2026-10-01</t>
        </is>
      </c>
      <c r="B4113" s="77" t="inlineStr">
        <is>
          <t>Moves</t>
        </is>
      </c>
      <c r="C4113" s="77" t="inlineStr">
        <is>
          <t>Zen Headbutt accuracy</t>
        </is>
      </c>
      <c r="D4113" s="77" t="n">
        <v>90</v>
      </c>
      <c r="E4113" s="77" t="n">
        <v>100</v>
      </c>
      <c r="F4113" s="77" t="inlineStr">
        <is>
          <t>Differs from upstream baseline</t>
        </is>
      </c>
      <c r="G4113" s="7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77" t="inlineStr">
        <is>
          <t>2026-10-01</t>
        </is>
      </c>
      <c r="B4115" s="77" t="inlineStr">
        <is>
          <t>Moves</t>
        </is>
      </c>
      <c r="C4115" s="77" t="inlineStr">
        <is>
          <t>Memento category</t>
        </is>
      </c>
      <c r="D4115" s="77" t="inlineStr">
        <is>
          <t>DAMAGE_CATEGORY_STATUS</t>
        </is>
      </c>
      <c r="E4115" s="77" t="inlineStr">
        <is>
          <t>DAMAGE_CATEGORY_SPECIAL</t>
        </is>
      </c>
      <c r="F4115" s="77" t="inlineStr">
        <is>
          <t>Differs from upstream baseline</t>
        </is>
      </c>
      <c r="G4115" s="7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77" t="inlineStr">
        <is>
          <t>2026-10-01</t>
        </is>
      </c>
      <c r="B4117" s="77" t="inlineStr">
        <is>
          <t>Pokemon Stats</t>
        </is>
      </c>
      <c r="C4117" s="77" t="inlineStr">
        <is>
          <t>Watchog baseAttack</t>
        </is>
      </c>
      <c r="D4117" s="77" t="n">
        <v>85</v>
      </c>
      <c r="E4117" s="77" t="n">
        <v>111</v>
      </c>
      <c r="F4117" s="77" t="inlineStr">
        <is>
          <t>Differs from upstream baseline</t>
        </is>
      </c>
      <c r="G4117" s="7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77" t="inlineStr">
        <is>
          <t>2026-10-04</t>
        </is>
      </c>
      <c r="B4119" s="77" t="inlineStr">
        <is>
          <t>Abilities</t>
        </is>
      </c>
      <c r="C4119" s="77" t="inlineStr">
        <is>
          <t>Abomasnow abilities</t>
        </is>
      </c>
      <c r="D4119" s="77" t="inlineStr">
        <is>
          <t>Snow Warning / Snow Warning / Snow Warning</t>
        </is>
      </c>
      <c r="E4119" s="77" t="inlineStr">
        <is>
          <t>Sap Sipper / Sap Sipper / Sap Sipper</t>
        </is>
      </c>
      <c r="F4119" s="77" t="inlineStr">
        <is>
          <t>Differs from upstream baseline</t>
        </is>
      </c>
      <c r="G4119" s="7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77" t="inlineStr">
        <is>
          <t>2026-10-04</t>
        </is>
      </c>
      <c r="B4121" s="77" t="inlineStr">
        <is>
          <t>Pokemon Stats</t>
        </is>
      </c>
      <c r="C4121" s="77" t="inlineStr">
        <is>
          <t>Absol baseHP</t>
        </is>
      </c>
      <c r="D4121" s="77" t="n">
        <v>65</v>
      </c>
      <c r="E4121" s="77" t="n">
        <v>70</v>
      </c>
      <c r="F4121" s="77" t="inlineStr">
        <is>
          <t>Differs from upstream baseline</t>
        </is>
      </c>
      <c r="G4121" s="7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77" t="inlineStr">
        <is>
          <t>2026-10-04</t>
        </is>
      </c>
      <c r="B4123" s="77" t="inlineStr">
        <is>
          <t>Pokemon Stats</t>
        </is>
      </c>
      <c r="C4123" s="77" t="inlineStr">
        <is>
          <t>Absol baseSpeed</t>
        </is>
      </c>
      <c r="D4123" s="77" t="n">
        <v>75</v>
      </c>
      <c r="E4123" s="77" t="n">
        <v>95</v>
      </c>
      <c r="F4123" s="77" t="inlineStr">
        <is>
          <t>Differs from upstream baseline</t>
        </is>
      </c>
      <c r="G4123" s="7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77" t="inlineStr">
        <is>
          <t>2026-10-04</t>
        </is>
      </c>
      <c r="B4125" s="77" t="inlineStr">
        <is>
          <t>Pokemon Stats</t>
        </is>
      </c>
      <c r="C4125" s="77" t="inlineStr">
        <is>
          <t>Absol baseSpAttack</t>
        </is>
      </c>
      <c r="D4125" s="77" t="n">
        <v>115</v>
      </c>
      <c r="E4125" s="77" t="n">
        <v>155</v>
      </c>
      <c r="F4125" s="77" t="inlineStr">
        <is>
          <t>Differs from upstream baseline</t>
        </is>
      </c>
      <c r="G4125" s="7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77" t="inlineStr">
        <is>
          <t>2026-10-04</t>
        </is>
      </c>
      <c r="B4127" s="77" t="inlineStr">
        <is>
          <t>Pokemon Stats</t>
        </is>
      </c>
      <c r="C4127" s="77" t="inlineStr">
        <is>
          <t>Accelgor baseHP</t>
        </is>
      </c>
      <c r="D4127" s="77" t="n">
        <v>80</v>
      </c>
      <c r="E4127" s="77" t="n">
        <v>81</v>
      </c>
      <c r="F4127" s="77" t="inlineStr">
        <is>
          <t>Differs from upstream baseline</t>
        </is>
      </c>
      <c r="G4127" s="7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77" t="inlineStr">
        <is>
          <t>2026-10-04</t>
        </is>
      </c>
      <c r="B4129" s="77" t="inlineStr">
        <is>
          <t>Pokemon Stats</t>
        </is>
      </c>
      <c r="C4129" s="77" t="inlineStr">
        <is>
          <t>Accelgor baseDefense</t>
        </is>
      </c>
      <c r="D4129" s="77" t="n">
        <v>40</v>
      </c>
      <c r="E4129" s="77" t="n">
        <v>52</v>
      </c>
      <c r="F4129" s="77" t="inlineStr">
        <is>
          <t>Differs from upstream baseline</t>
        </is>
      </c>
      <c r="G4129" s="7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77" t="inlineStr">
        <is>
          <t>2026-10-04</t>
        </is>
      </c>
      <c r="B4131" s="77" t="inlineStr">
        <is>
          <t>Pokemon Stats</t>
        </is>
      </c>
      <c r="C4131" s="77" t="inlineStr">
        <is>
          <t>Accelgor baseSpDefense</t>
        </is>
      </c>
      <c r="D4131" s="77" t="n">
        <v>60</v>
      </c>
      <c r="E4131" s="77" t="n">
        <v>68</v>
      </c>
      <c r="F4131" s="77" t="inlineStr">
        <is>
          <t>Differs from upstream baseline</t>
        </is>
      </c>
      <c r="G4131" s="7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77" t="inlineStr">
        <is>
          <t>2026-10-04</t>
        </is>
      </c>
      <c r="B4133" s="77" t="inlineStr">
        <is>
          <t>Pokemon Stats</t>
        </is>
      </c>
      <c r="C4133" s="77" t="inlineStr">
        <is>
          <t>Aegislash baseAttack</t>
        </is>
      </c>
      <c r="D4133" s="77" t="n">
        <v>50</v>
      </c>
      <c r="E4133" s="77" t="n">
        <v>58</v>
      </c>
      <c r="F4133" s="77" t="inlineStr">
        <is>
          <t>Differs from upstream baseline</t>
        </is>
      </c>
      <c r="G4133" s="7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77" t="inlineStr">
        <is>
          <t>2026-10-04</t>
        </is>
      </c>
      <c r="B4135" s="77" t="inlineStr">
        <is>
          <t>Pokemon Stats</t>
        </is>
      </c>
      <c r="C4135" s="77" t="inlineStr">
        <is>
          <t>Aegislash baseSpeed</t>
        </is>
      </c>
      <c r="D4135" s="77" t="n">
        <v>60</v>
      </c>
      <c r="E4135" s="77" t="n">
        <v>64</v>
      </c>
      <c r="F4135" s="77" t="inlineStr">
        <is>
          <t>Differs from upstream baseline</t>
        </is>
      </c>
      <c r="G4135" s="7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77" t="inlineStr">
        <is>
          <t>2026-10-04</t>
        </is>
      </c>
      <c r="B4137" s="77" t="inlineStr">
        <is>
          <t>Abilities</t>
        </is>
      </c>
      <c r="C4137" s="77" t="inlineStr">
        <is>
          <t>Aggron abilities</t>
        </is>
      </c>
      <c r="D4137" s="77" t="inlineStr">
        <is>
          <t>Sturdy / Rock Head / Heavy Metal</t>
        </is>
      </c>
      <c r="E4137" s="77" t="inlineStr">
        <is>
          <t>Rock Head / Rock Head / Heavy Metal</t>
        </is>
      </c>
      <c r="F4137" s="77" t="inlineStr">
        <is>
          <t>Differs from upstream baseline</t>
        </is>
      </c>
      <c r="G4137" s="7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77" t="inlineStr">
        <is>
          <t>2026-10-04</t>
        </is>
      </c>
      <c r="B4139" s="77" t="inlineStr">
        <is>
          <t>Pokemon Stats</t>
        </is>
      </c>
      <c r="C4139" s="77" t="inlineStr">
        <is>
          <t>Alakazam baseSpDefense</t>
        </is>
      </c>
      <c r="D4139" s="77" t="n">
        <v>95</v>
      </c>
      <c r="E4139" s="77" t="n">
        <v>85</v>
      </c>
      <c r="F4139" s="77" t="inlineStr">
        <is>
          <t>Differs from upstream baseline</t>
        </is>
      </c>
      <c r="G4139" s="7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77" t="inlineStr">
        <is>
          <t>2026-10-04</t>
        </is>
      </c>
      <c r="B4141" s="77" t="inlineStr">
        <is>
          <t>Pokemon Stats</t>
        </is>
      </c>
      <c r="C4141" s="77" t="inlineStr">
        <is>
          <t>Alakazam baseSpDefense</t>
        </is>
      </c>
      <c r="D4141" s="77" t="n">
        <v>10</v>
      </c>
      <c r="E4141" s="77" t="n">
        <v>95</v>
      </c>
      <c r="F4141" s="77" t="inlineStr">
        <is>
          <t>Differs from upstream baseline</t>
        </is>
      </c>
      <c r="G4141" s="7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77" t="inlineStr">
        <is>
          <t>2026-10-04</t>
        </is>
      </c>
      <c r="B4143" s="77" t="inlineStr">
        <is>
          <t>Pokemon Stats</t>
        </is>
      </c>
      <c r="C4143" s="77" t="inlineStr">
        <is>
          <t>Alomomola baseDefense</t>
        </is>
      </c>
      <c r="D4143" s="77" t="n">
        <v>80</v>
      </c>
      <c r="E4143" s="77" t="n">
        <v>81</v>
      </c>
      <c r="F4143" s="77" t="inlineStr">
        <is>
          <t>Differs from upstream baseline</t>
        </is>
      </c>
      <c r="G4143" s="7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77" t="inlineStr">
        <is>
          <t>2026-10-04</t>
        </is>
      </c>
      <c r="B4145" s="77" t="inlineStr">
        <is>
          <t>Pokemon Stats</t>
        </is>
      </c>
      <c r="C4145" s="77" t="inlineStr">
        <is>
          <t>Alomomola baseSpeed</t>
        </is>
      </c>
      <c r="D4145" s="77" t="n">
        <v>65</v>
      </c>
      <c r="E4145" s="77" t="n">
        <v>78</v>
      </c>
      <c r="F4145" s="77" t="inlineStr">
        <is>
          <t>Differs from upstream baseline</t>
        </is>
      </c>
      <c r="G4145" s="7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77" t="inlineStr">
        <is>
          <t>2026-10-04</t>
        </is>
      </c>
      <c r="B4147" s="77" t="inlineStr">
        <is>
          <t>Pokemon Stats</t>
        </is>
      </c>
      <c r="C4147" s="77" t="inlineStr">
        <is>
          <t>Altaria baseSpAttack</t>
        </is>
      </c>
      <c r="D4147" s="77" t="n">
        <v>70</v>
      </c>
      <c r="E4147" s="77" t="n">
        <v>80</v>
      </c>
      <c r="F4147" s="77" t="inlineStr">
        <is>
          <t>Differs from upstream baseline</t>
        </is>
      </c>
      <c r="G4147" s="7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77" t="inlineStr">
        <is>
          <t>2026-10-04</t>
        </is>
      </c>
      <c r="B4149" s="77" t="inlineStr">
        <is>
          <t>Pokemon Stats</t>
        </is>
      </c>
      <c r="C4149" s="77" t="inlineStr">
        <is>
          <t>Altaria baseAttack</t>
        </is>
      </c>
      <c r="D4149" s="77" t="n">
        <v>110</v>
      </c>
      <c r="E4149" s="77" t="n">
        <v>120</v>
      </c>
      <c r="F4149" s="77" t="inlineStr">
        <is>
          <t>Differs from upstream baseline</t>
        </is>
      </c>
      <c r="G4149" s="7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77" t="inlineStr">
        <is>
          <t>2026-10-04</t>
        </is>
      </c>
      <c r="B4151" s="77" t="inlineStr">
        <is>
          <t>Abilities</t>
        </is>
      </c>
      <c r="C4151" s="77" t="inlineStr">
        <is>
          <t>Amaura abilities</t>
        </is>
      </c>
      <c r="D4151" s="77" t="inlineStr">
        <is>
          <t>Refrigerate / Snow Warning</t>
        </is>
      </c>
      <c r="E4151" s="77" t="inlineStr">
        <is>
          <t>Refrigerate / Thick Fat</t>
        </is>
      </c>
      <c r="F4151" s="77" t="inlineStr">
        <is>
          <t>Differs from upstream baseline</t>
        </is>
      </c>
      <c r="G4151" s="7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77" t="inlineStr">
        <is>
          <t>2026-10-04</t>
        </is>
      </c>
      <c r="B4153" s="77" t="inlineStr">
        <is>
          <t>Pokemon Stats</t>
        </is>
      </c>
      <c r="C4153" s="77" t="inlineStr">
        <is>
          <t>Amoonguss baseDefense</t>
        </is>
      </c>
      <c r="D4153" s="77" t="n">
        <v>70</v>
      </c>
      <c r="E4153" s="77" t="n">
        <v>71</v>
      </c>
      <c r="F4153" s="77" t="inlineStr">
        <is>
          <t>Differs from upstream baseline</t>
        </is>
      </c>
      <c r="G4153" s="7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77" t="inlineStr">
        <is>
          <t>2026-10-04</t>
        </is>
      </c>
      <c r="B4155" s="77" t="inlineStr">
        <is>
          <t>Pokemon Stats</t>
        </is>
      </c>
      <c r="C4155" s="77" t="inlineStr">
        <is>
          <t>Ampharos baseDefense</t>
        </is>
      </c>
      <c r="D4155" s="77" t="n">
        <v>85</v>
      </c>
      <c r="E4155" s="77" t="n">
        <v>75</v>
      </c>
      <c r="F4155" s="77" t="inlineStr">
        <is>
          <t>Differs from upstream baseline</t>
        </is>
      </c>
      <c r="G4155" s="7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77" t="inlineStr">
        <is>
          <t>2026-10-04</t>
        </is>
      </c>
      <c r="B4157" s="77" t="inlineStr">
        <is>
          <t>Abilities</t>
        </is>
      </c>
      <c r="C4157" s="77" t="inlineStr">
        <is>
          <t>Ampharos abilities</t>
        </is>
      </c>
      <c r="D4157" s="77" t="inlineStr">
        <is>
          <t>Static / Plus</t>
        </is>
      </c>
      <c r="E4157" s="77" t="inlineStr">
        <is>
          <t>No Guard / Plus</t>
        </is>
      </c>
      <c r="F4157" s="77" t="inlineStr">
        <is>
          <t>Differs from upstream baseline</t>
        </is>
      </c>
      <c r="G4157" s="7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77" t="inlineStr">
        <is>
          <t>2026-10-04</t>
        </is>
      </c>
      <c r="B4159" s="77" t="inlineStr">
        <is>
          <t>Pokemon Stats</t>
        </is>
      </c>
      <c r="C4159" s="77" t="inlineStr">
        <is>
          <t>Ampharos baseSpAttack</t>
        </is>
      </c>
      <c r="D4159" s="77" t="n">
        <v>165</v>
      </c>
      <c r="E4159" s="77" t="n">
        <v>175</v>
      </c>
      <c r="F4159" s="77" t="inlineStr">
        <is>
          <t>Differs from upstream baseline</t>
        </is>
      </c>
      <c r="G4159" s="7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77" t="inlineStr">
        <is>
          <t>2026-10-04</t>
        </is>
      </c>
      <c r="B4161" s="77" t="inlineStr">
        <is>
          <t>Pokemon Stats</t>
        </is>
      </c>
      <c r="C4161" s="77" t="inlineStr">
        <is>
          <t>Annihilape baseSpAttack</t>
        </is>
      </c>
      <c r="D4161" s="77" t="n">
        <v>50</v>
      </c>
      <c r="E4161" s="77" t="n">
        <v>30</v>
      </c>
      <c r="F4161" s="77" t="inlineStr">
        <is>
          <t>Differs from upstream baseline</t>
        </is>
      </c>
      <c r="G4161" s="7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77" t="inlineStr">
        <is>
          <t>2026-10-04</t>
        </is>
      </c>
      <c r="B4163" s="77" t="inlineStr">
        <is>
          <t>Abilities</t>
        </is>
      </c>
      <c r="C4163" s="77" t="inlineStr">
        <is>
          <t>Anorith abilities</t>
        </is>
      </c>
      <c r="D4163" s="77" t="inlineStr">
        <is>
          <t>Battle Armor / Swift Swim</t>
        </is>
      </c>
      <c r="E4163" s="77" t="inlineStr">
        <is>
          <t>Swift Swim / Battle Armor / Swift Swim</t>
        </is>
      </c>
      <c r="F4163" s="77" t="inlineStr">
        <is>
          <t>Differs from upstream baseline</t>
        </is>
      </c>
      <c r="G4163" s="7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77" t="inlineStr">
        <is>
          <t>2026-10-04</t>
        </is>
      </c>
      <c r="B4165" s="77" t="inlineStr">
        <is>
          <t>Abilities</t>
        </is>
      </c>
      <c r="C4165" s="77" t="inlineStr">
        <is>
          <t>Arcanine abilities</t>
        </is>
      </c>
      <c r="D4165" s="77" t="inlineStr">
        <is>
          <t>Intimidate / Flash Fire / Justified</t>
        </is>
      </c>
      <c r="E4165" s="77" t="inlineStr">
        <is>
          <t>Intimidate / Intimidate / Justified</t>
        </is>
      </c>
      <c r="F4165" s="77" t="inlineStr">
        <is>
          <t>Differs from upstream baseline</t>
        </is>
      </c>
      <c r="G4165" s="7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77" t="inlineStr">
        <is>
          <t>2026-10-04</t>
        </is>
      </c>
      <c r="B4167" s="77" t="inlineStr">
        <is>
          <t>Pokemon Stats</t>
        </is>
      </c>
      <c r="C4167" s="77" t="inlineStr">
        <is>
          <t>Archeops baseAttack</t>
        </is>
      </c>
      <c r="D4167" s="77" t="n">
        <v>140</v>
      </c>
      <c r="E4167" s="77" t="n">
        <v>130</v>
      </c>
      <c r="F4167" s="77" t="inlineStr">
        <is>
          <t>Differs from upstream baseline</t>
        </is>
      </c>
      <c r="G4167" s="7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77" t="inlineStr">
        <is>
          <t>2026-10-04</t>
        </is>
      </c>
      <c r="B4169" s="77" t="inlineStr">
        <is>
          <t>Pokemon Stats</t>
        </is>
      </c>
      <c r="C4169" s="77" t="inlineStr">
        <is>
          <t>Ariados baseAttack</t>
        </is>
      </c>
      <c r="D4169" s="77" t="n">
        <v>90</v>
      </c>
      <c r="E4169" s="77" t="n">
        <v>95</v>
      </c>
      <c r="F4169" s="77" t="inlineStr">
        <is>
          <t>Differs from upstream baseline</t>
        </is>
      </c>
      <c r="G4169" s="7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77" t="inlineStr">
        <is>
          <t>2026-10-04</t>
        </is>
      </c>
      <c r="B4171" s="77" t="inlineStr">
        <is>
          <t>Pokemon Stats</t>
        </is>
      </c>
      <c r="C4171" s="77" t="inlineStr">
        <is>
          <t>Ariados baseSpDefense</t>
        </is>
      </c>
      <c r="D4171" s="77" t="n">
        <v>70</v>
      </c>
      <c r="E4171" s="77" t="n">
        <v>80</v>
      </c>
      <c r="F4171" s="77" t="inlineStr">
        <is>
          <t>Differs from upstream baseline</t>
        </is>
      </c>
      <c r="G4171" s="7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77" t="inlineStr">
        <is>
          <t>2026-10-04</t>
        </is>
      </c>
      <c r="B4173" s="77" t="inlineStr">
        <is>
          <t>Abilities</t>
        </is>
      </c>
      <c r="C4173" s="77" t="inlineStr">
        <is>
          <t>Ariados abilities</t>
        </is>
      </c>
      <c r="D4173" s="77" t="inlineStr">
        <is>
          <t>Swarm / Insomnia / Sniper</t>
        </is>
      </c>
      <c r="E4173" s="77" t="inlineStr">
        <is>
          <t>Intimidate / Insomnia / Sniper</t>
        </is>
      </c>
      <c r="F4173" s="77" t="inlineStr">
        <is>
          <t>Differs from upstream baseline</t>
        </is>
      </c>
      <c r="G4173" s="7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77" t="inlineStr">
        <is>
          <t>2026-10-04</t>
        </is>
      </c>
      <c r="B4175" s="77" t="inlineStr">
        <is>
          <t>Pokemon Stats</t>
        </is>
      </c>
      <c r="C4175" s="77" t="inlineStr">
        <is>
          <t>Aromatisse baseHP</t>
        </is>
      </c>
      <c r="D4175" s="77" t="n">
        <v>101</v>
      </c>
      <c r="E4175" s="77" t="n">
        <v>111</v>
      </c>
      <c r="F4175" s="77" t="inlineStr">
        <is>
          <t>Differs from upstream baseline</t>
        </is>
      </c>
      <c r="G4175" s="7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77" t="inlineStr">
        <is>
          <t>2026-10-04</t>
        </is>
      </c>
      <c r="B4177" s="77" t="inlineStr">
        <is>
          <t>Pokemon Stats</t>
        </is>
      </c>
      <c r="C4177" s="77" t="inlineStr">
        <is>
          <t>Aromatisse baseSpAttack</t>
        </is>
      </c>
      <c r="D4177" s="77" t="n">
        <v>99</v>
      </c>
      <c r="E4177" s="77" t="n">
        <v>109</v>
      </c>
      <c r="F4177" s="77" t="inlineStr">
        <is>
          <t>Differs from upstream baseline</t>
        </is>
      </c>
      <c r="G4177" s="7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77" t="inlineStr">
        <is>
          <t>2026-10-04</t>
        </is>
      </c>
      <c r="B4179" s="77" t="inlineStr">
        <is>
          <t>Abilities</t>
        </is>
      </c>
      <c r="C4179" s="77" t="inlineStr">
        <is>
          <t>Aromatisse abilities</t>
        </is>
      </c>
      <c r="D4179" s="77" t="inlineStr">
        <is>
          <t>Healer / Aroma Veil</t>
        </is>
      </c>
      <c r="E4179" s="77" t="inlineStr">
        <is>
          <t>Healer / Aroma Veil / Regenerator</t>
        </is>
      </c>
      <c r="F4179" s="77" t="inlineStr">
        <is>
          <t>Differs from upstream baseline</t>
        </is>
      </c>
      <c r="G4179" s="7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77" t="inlineStr">
        <is>
          <t>2026-10-04</t>
        </is>
      </c>
      <c r="B4181" s="77" t="inlineStr">
        <is>
          <t>Abilities</t>
        </is>
      </c>
      <c r="C4181" s="77" t="inlineStr">
        <is>
          <t>Aron abilities</t>
        </is>
      </c>
      <c r="D4181" s="77" t="inlineStr">
        <is>
          <t>Sturdy / Rock Head / Heavy Metal</t>
        </is>
      </c>
      <c r="E4181" s="77" t="inlineStr">
        <is>
          <t>Rock Head / Rock Head / Heavy Metal</t>
        </is>
      </c>
      <c r="F4181" s="77" t="inlineStr">
        <is>
          <t>Differs from upstream baseline</t>
        </is>
      </c>
      <c r="G4181" s="7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77" t="inlineStr">
        <is>
          <t>2026-10-04</t>
        </is>
      </c>
      <c r="B4183" s="77" t="inlineStr">
        <is>
          <t>Pokemon Stats</t>
        </is>
      </c>
      <c r="C4183" s="77" t="inlineStr">
        <is>
          <t>Articuno baseSpDefense</t>
        </is>
      </c>
      <c r="D4183" s="77" t="n">
        <v>125</v>
      </c>
      <c r="E4183" s="77" t="n">
        <v>115</v>
      </c>
      <c r="F4183" s="77" t="inlineStr">
        <is>
          <t>Differs from upstream baseline</t>
        </is>
      </c>
      <c r="G4183" s="7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77" t="inlineStr">
        <is>
          <t>2026-10-04</t>
        </is>
      </c>
      <c r="B4185" s="77" t="inlineStr">
        <is>
          <t>Pokemon Stats</t>
        </is>
      </c>
      <c r="C4185" s="77" t="inlineStr">
        <is>
          <t>Audino baseAttack</t>
        </is>
      </c>
      <c r="D4185" s="77" t="n">
        <v>60</v>
      </c>
      <c r="E4185" s="77" t="n">
        <v>80</v>
      </c>
      <c r="F4185" s="77" t="inlineStr">
        <is>
          <t>Differs from upstream baseline</t>
        </is>
      </c>
      <c r="G4185" s="7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77" t="inlineStr">
        <is>
          <t>2026-10-04</t>
        </is>
      </c>
      <c r="B4187" s="77" t="inlineStr">
        <is>
          <t>Pokemon Stats</t>
        </is>
      </c>
      <c r="C4187" s="77" t="inlineStr">
        <is>
          <t>Audino baseSpAttack</t>
        </is>
      </c>
      <c r="D4187" s="77" t="n">
        <v>60</v>
      </c>
      <c r="E4187" s="77" t="n">
        <v>78</v>
      </c>
      <c r="F4187" s="77" t="inlineStr">
        <is>
          <t>Differs from upstream baseline</t>
        </is>
      </c>
      <c r="G4187" s="7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77" t="inlineStr">
        <is>
          <t>2026-10-04</t>
        </is>
      </c>
      <c r="B4189" s="77" t="inlineStr">
        <is>
          <t>Abilities</t>
        </is>
      </c>
      <c r="C4189" s="77" t="inlineStr">
        <is>
          <t>Audino abilities</t>
        </is>
      </c>
      <c r="D4189" s="77" t="inlineStr">
        <is>
          <t>Healer / Regenerator / Klutz</t>
        </is>
      </c>
      <c r="E4189" s="77" t="inlineStr">
        <is>
          <t>Regenerator / Healer / Friend Guard</t>
        </is>
      </c>
      <c r="F4189" s="77" t="inlineStr">
        <is>
          <t>Differs from upstream baseline</t>
        </is>
      </c>
      <c r="G4189" s="7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77" t="inlineStr">
        <is>
          <t>2026-10-04</t>
        </is>
      </c>
      <c r="B4191" s="77" t="inlineStr">
        <is>
          <t>Pokemon Stats</t>
        </is>
      </c>
      <c r="C4191" s="77" t="inlineStr">
        <is>
          <t>Aurorus baseDefense</t>
        </is>
      </c>
      <c r="D4191" s="77" t="n">
        <v>72</v>
      </c>
      <c r="E4191" s="77" t="n">
        <v>87</v>
      </c>
      <c r="F4191" s="77" t="inlineStr">
        <is>
          <t>Differs from upstream baseline</t>
        </is>
      </c>
      <c r="G4191" s="7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77" t="inlineStr">
        <is>
          <t>2026-10-04</t>
        </is>
      </c>
      <c r="B4193" s="77" t="inlineStr">
        <is>
          <t>Pokemon Stats</t>
        </is>
      </c>
      <c r="C4193" s="77" t="inlineStr">
        <is>
          <t>Avalugg baseAttack</t>
        </is>
      </c>
      <c r="D4193" s="77" t="n">
        <v>117</v>
      </c>
      <c r="E4193" s="77" t="n">
        <v>131</v>
      </c>
      <c r="F4193" s="77" t="inlineStr">
        <is>
          <t>Differs from upstream baseline</t>
        </is>
      </c>
      <c r="G4193" s="7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77" t="inlineStr">
        <is>
          <t>2026-10-04</t>
        </is>
      </c>
      <c r="B4195" s="77" t="inlineStr">
        <is>
          <t>Pokemon Stats</t>
        </is>
      </c>
      <c r="C4195" s="77" t="inlineStr">
        <is>
          <t>Avalugg baseSpDefense</t>
        </is>
      </c>
      <c r="D4195" s="77" t="n">
        <v>46</v>
      </c>
      <c r="E4195" s="77" t="n">
        <v>61</v>
      </c>
      <c r="F4195" s="77" t="inlineStr">
        <is>
          <t>Differs from upstream baseline</t>
        </is>
      </c>
      <c r="G4195" s="7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77" t="inlineStr">
        <is>
          <t>2026-10-04</t>
        </is>
      </c>
      <c r="B4197" s="77" t="inlineStr">
        <is>
          <t>Pokemon Stats</t>
        </is>
      </c>
      <c r="C4197" s="77" t="inlineStr">
        <is>
          <t>Azelf baseSpAttack</t>
        </is>
      </c>
      <c r="D4197" s="77" t="n">
        <v>125</v>
      </c>
      <c r="E4197" s="77" t="n">
        <v>135</v>
      </c>
      <c r="F4197" s="77" t="inlineStr">
        <is>
          <t>Differs from upstream baseline</t>
        </is>
      </c>
      <c r="G4197" s="7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77" t="inlineStr">
        <is>
          <t>2026-10-04</t>
        </is>
      </c>
      <c r="B4199" s="77" t="inlineStr">
        <is>
          <t>Pokemon Stats</t>
        </is>
      </c>
      <c r="C4199" s="77" t="inlineStr">
        <is>
          <t>Azumarill baseSpAttack</t>
        </is>
      </c>
      <c r="D4199" s="77" t="n">
        <v>60</v>
      </c>
      <c r="E4199" s="77" t="n">
        <v>50</v>
      </c>
      <c r="F4199" s="77" t="inlineStr">
        <is>
          <t>Differs from upstream baseline</t>
        </is>
      </c>
      <c r="G4199" s="7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77" t="inlineStr">
        <is>
          <t>2026-10-04</t>
        </is>
      </c>
      <c r="B4201" s="77" t="inlineStr">
        <is>
          <t>Pokemon Stats</t>
        </is>
      </c>
      <c r="C4201" s="77" t="inlineStr">
        <is>
          <t>Azurill baseAttack</t>
        </is>
      </c>
      <c r="D4201" s="77" t="n">
        <v>20</v>
      </c>
      <c r="E4201" s="77" t="n">
        <v>30</v>
      </c>
      <c r="F4201" s="77" t="inlineStr">
        <is>
          <t>Differs from upstream baseline</t>
        </is>
      </c>
      <c r="G4201" s="7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77" t="inlineStr">
        <is>
          <t>2026-10-04</t>
        </is>
      </c>
      <c r="B4203" s="77" t="inlineStr">
        <is>
          <t>Evolutions</t>
        </is>
      </c>
      <c r="C4203" s="77" t="inlineStr">
        <is>
          <t>Azurill evolution</t>
        </is>
      </c>
      <c r="D4203" s="77" t="inlineStr">
        <is>
          <t>Friendship -&gt; Marill</t>
        </is>
      </c>
      <c r="E4203" s="77" t="inlineStr">
        <is>
          <t>Lv 15 -&gt; Marill</t>
        </is>
      </c>
      <c r="F4203" s="77" t="inlineStr">
        <is>
          <t>Differs from upstream baseline</t>
        </is>
      </c>
      <c r="G4203" s="7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77" t="inlineStr">
        <is>
          <t>2026-10-04</t>
        </is>
      </c>
      <c r="B4205" s="77" t="inlineStr">
        <is>
          <t>Pokemon Stats</t>
        </is>
      </c>
      <c r="C4205" s="77" t="inlineStr">
        <is>
          <t>Banette baseAttack</t>
        </is>
      </c>
      <c r="D4205" s="77" t="n">
        <v>115</v>
      </c>
      <c r="E4205" s="77" t="n">
        <v>125</v>
      </c>
      <c r="F4205" s="77" t="inlineStr">
        <is>
          <t>Differs from upstream baseline</t>
        </is>
      </c>
      <c r="G4205" s="7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77" t="inlineStr">
        <is>
          <t>2026-10-04</t>
        </is>
      </c>
      <c r="B4207" s="77" t="inlineStr">
        <is>
          <t>Abilities</t>
        </is>
      </c>
      <c r="C4207" s="77" t="inlineStr">
        <is>
          <t>Banette abilities</t>
        </is>
      </c>
      <c r="D4207" s="77" t="inlineStr">
        <is>
          <t>Insomnia / Frisk / Cursed Body</t>
        </is>
      </c>
      <c r="E4207" s="77" t="inlineStr">
        <is>
          <t>Clear Body / Insomnia / Cursed Body</t>
        </is>
      </c>
      <c r="F4207" s="77" t="inlineStr">
        <is>
          <t>Differs from upstream baseline</t>
        </is>
      </c>
      <c r="G4207" s="7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77" t="inlineStr">
        <is>
          <t>2026-10-04</t>
        </is>
      </c>
      <c r="B4209" s="77" t="inlineStr">
        <is>
          <t>Pokemon Stats</t>
        </is>
      </c>
      <c r="C4209" s="77" t="inlineStr">
        <is>
          <t>Banette baseSpeed</t>
        </is>
      </c>
      <c r="D4209" s="77" t="n">
        <v>75</v>
      </c>
      <c r="E4209" s="77" t="n">
        <v>95</v>
      </c>
      <c r="F4209" s="77" t="inlineStr">
        <is>
          <t>Differs from upstream baseline</t>
        </is>
      </c>
      <c r="G4209" s="7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77" t="inlineStr">
        <is>
          <t>2026-10-04</t>
        </is>
      </c>
      <c r="B4211" s="77" t="inlineStr">
        <is>
          <t>Pokemon Stats</t>
        </is>
      </c>
      <c r="C4211" s="77" t="inlineStr">
        <is>
          <t>Barbaracle baseAttack</t>
        </is>
      </c>
      <c r="D4211" s="77" t="n">
        <v>105</v>
      </c>
      <c r="E4211" s="77" t="n">
        <v>118</v>
      </c>
      <c r="F4211" s="77" t="inlineStr">
        <is>
          <t>Differs from upstream baseline</t>
        </is>
      </c>
      <c r="G4211" s="7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77" t="inlineStr">
        <is>
          <t>2026-10-04</t>
        </is>
      </c>
      <c r="B4213" s="77" t="inlineStr">
        <is>
          <t>Pokemon Stats</t>
        </is>
      </c>
      <c r="C4213" s="77" t="inlineStr">
        <is>
          <t>Barbaracle baseSpDefense</t>
        </is>
      </c>
      <c r="D4213" s="77" t="n">
        <v>86</v>
      </c>
      <c r="E4213" s="77" t="n">
        <v>96</v>
      </c>
      <c r="F4213" s="77" t="inlineStr">
        <is>
          <t>Differs from upstream baseline</t>
        </is>
      </c>
      <c r="G4213" s="7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77" t="inlineStr">
        <is>
          <t>2026-10-04</t>
        </is>
      </c>
      <c r="B4215" s="77" t="inlineStr">
        <is>
          <t>Abilities</t>
        </is>
      </c>
      <c r="C4215" s="77" t="inlineStr">
        <is>
          <t>Barboach abilities</t>
        </is>
      </c>
      <c r="D4215" s="77" t="inlineStr">
        <is>
          <t>Oblivious / Anticipation / Hydration</t>
        </is>
      </c>
      <c r="E4215" s="77" t="inlineStr">
        <is>
          <t>Swift Swim / Swift Swim / Hydration</t>
        </is>
      </c>
      <c r="F4215" s="77" t="inlineStr">
        <is>
          <t>Differs from upstream baseline</t>
        </is>
      </c>
      <c r="G4215" s="7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77" t="inlineStr">
        <is>
          <t>2026-10-04</t>
        </is>
      </c>
      <c r="B4217" s="77" t="inlineStr">
        <is>
          <t>Pokemon Stats</t>
        </is>
      </c>
      <c r="C4217" s="77" t="inlineStr">
        <is>
          <t>Basculin baseSpDefense</t>
        </is>
      </c>
      <c r="D4217" s="77" t="n">
        <v>55</v>
      </c>
      <c r="E4217" s="77" t="n">
        <v>74</v>
      </c>
      <c r="F4217" s="77" t="inlineStr">
        <is>
          <t>Differs from upstream baseline</t>
        </is>
      </c>
      <c r="G4217" s="7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77" t="inlineStr">
        <is>
          <t>2026-10-04</t>
        </is>
      </c>
      <c r="B4219" s="77" t="inlineStr">
        <is>
          <t>Pokemon Stats</t>
        </is>
      </c>
      <c r="C4219" s="77" t="inlineStr">
        <is>
          <t>Basculin baseAttack</t>
        </is>
      </c>
      <c r="D4219" s="77" t="n">
        <v>92</v>
      </c>
      <c r="E4219" s="77" t="n">
        <v>97</v>
      </c>
      <c r="F4219" s="77" t="inlineStr">
        <is>
          <t>Differs from upstream baseline</t>
        </is>
      </c>
      <c r="G4219" s="7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77" t="inlineStr">
        <is>
          <t>2026-10-04</t>
        </is>
      </c>
      <c r="B4221" s="77" t="inlineStr">
        <is>
          <t>Evolutions</t>
        </is>
      </c>
      <c r="C4221" s="77" t="inlineStr">
        <is>
          <t>Basculin evolution</t>
        </is>
      </c>
      <c r="D4221" s="77" t="inlineStr">
        <is>
          <t>Recoil Damage Male 294 -&gt; Basculegion M; Recoil Damage Female 294 -&gt; Basculegion F</t>
        </is>
      </c>
      <c r="E4221" s="77" t="inlineStr">
        <is>
          <t>Level Male 40 -&gt; Basculegion M; Level Female 40 -&gt; Basculegion F</t>
        </is>
      </c>
      <c r="F4221" s="77" t="inlineStr">
        <is>
          <t>Differs from upstream baseline</t>
        </is>
      </c>
      <c r="G4221" s="7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77" t="inlineStr">
        <is>
          <t>2026-10-04</t>
        </is>
      </c>
      <c r="B4223" s="77" t="inlineStr">
        <is>
          <t>Pokemon Stats</t>
        </is>
      </c>
      <c r="C4223" s="77" t="inlineStr">
        <is>
          <t>Bastiodon baseAttack</t>
        </is>
      </c>
      <c r="D4223" s="77" t="n">
        <v>52</v>
      </c>
      <c r="E4223" s="77" t="n">
        <v>92</v>
      </c>
      <c r="F4223" s="77" t="inlineStr">
        <is>
          <t>Differs from upstream baseline</t>
        </is>
      </c>
      <c r="G4223" s="7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77" t="inlineStr">
        <is>
          <t>2026-10-04</t>
        </is>
      </c>
      <c r="B4225" s="77" t="inlineStr">
        <is>
          <t>Abilities</t>
        </is>
      </c>
      <c r="C4225" s="77" t="inlineStr">
        <is>
          <t>Bastiodon abilities</t>
        </is>
      </c>
      <c r="D4225" s="77" t="inlineStr">
        <is>
          <t>Sturdy / Soundproof</t>
        </is>
      </c>
      <c r="E4225" s="77" t="inlineStr">
        <is>
          <t>Solid Rock / Battle Armor / Soundproof</t>
        </is>
      </c>
      <c r="F4225" s="77" t="inlineStr">
        <is>
          <t>Differs from upstream baseline</t>
        </is>
      </c>
      <c r="G4225" s="7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77" t="inlineStr">
        <is>
          <t>2026-10-04</t>
        </is>
      </c>
      <c r="B4227" s="77" t="inlineStr">
        <is>
          <t>Pokemon Stats</t>
        </is>
      </c>
      <c r="C4227" s="77" t="inlineStr">
        <is>
          <t>Beartic baseSpAttack</t>
        </is>
      </c>
      <c r="D4227" s="77" t="n">
        <v>70</v>
      </c>
      <c r="E4227" s="77" t="n">
        <v>30</v>
      </c>
      <c r="F4227" s="77" t="inlineStr">
        <is>
          <t>Differs from upstream baseline</t>
        </is>
      </c>
      <c r="G4227" s="7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77" t="inlineStr">
        <is>
          <t>2026-10-04</t>
        </is>
      </c>
      <c r="B4229" s="77" t="inlineStr">
        <is>
          <t>Pokemon Stats</t>
        </is>
      </c>
      <c r="C4229" s="77" t="inlineStr">
        <is>
          <t>Beartic baseSpeed</t>
        </is>
      </c>
      <c r="D4229" s="77" t="n">
        <v>50</v>
      </c>
      <c r="E4229" s="77" t="n">
        <v>78</v>
      </c>
      <c r="F4229" s="77" t="inlineStr">
        <is>
          <t>Differs from upstream baseline</t>
        </is>
      </c>
      <c r="G4229" s="7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77" t="inlineStr">
        <is>
          <t>2026-10-04</t>
        </is>
      </c>
      <c r="B4231" s="77" t="inlineStr">
        <is>
          <t>Pokemon Stats</t>
        </is>
      </c>
      <c r="C4231" s="77" t="inlineStr">
        <is>
          <t>Beheeyem baseHP</t>
        </is>
      </c>
      <c r="D4231" s="77" t="n">
        <v>75</v>
      </c>
      <c r="E4231" s="77" t="n">
        <v>90</v>
      </c>
      <c r="F4231" s="77" t="inlineStr">
        <is>
          <t>Differs from upstream baseline</t>
        </is>
      </c>
      <c r="G4231" s="7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77" t="inlineStr">
        <is>
          <t>2026-10-04</t>
        </is>
      </c>
      <c r="B4233" s="77" t="inlineStr">
        <is>
          <t>Pokemon Stats</t>
        </is>
      </c>
      <c r="C4233" s="77" t="inlineStr">
        <is>
          <t>Beheeyem baseDefense</t>
        </is>
      </c>
      <c r="D4233" s="77" t="n">
        <v>75</v>
      </c>
      <c r="E4233" s="77" t="n">
        <v>85</v>
      </c>
      <c r="F4233" s="77" t="inlineStr">
        <is>
          <t>Differs from upstream baseline</t>
        </is>
      </c>
      <c r="G4233" s="7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77" t="inlineStr">
        <is>
          <t>2026-10-04</t>
        </is>
      </c>
      <c r="B4235" s="77" t="inlineStr">
        <is>
          <t>Pokemon Stats</t>
        </is>
      </c>
      <c r="C4235" s="77" t="inlineStr">
        <is>
          <t>Beheeyem baseSpDefense</t>
        </is>
      </c>
      <c r="D4235" s="77" t="n">
        <v>95</v>
      </c>
      <c r="E4235" s="77" t="n">
        <v>105</v>
      </c>
      <c r="F4235" s="77" t="inlineStr">
        <is>
          <t>Differs from upstream baseline</t>
        </is>
      </c>
      <c r="G4235" s="7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77" t="inlineStr">
        <is>
          <t>2026-10-04</t>
        </is>
      </c>
      <c r="B4237" s="77" t="inlineStr">
        <is>
          <t>Pokemon Stats</t>
        </is>
      </c>
      <c r="C4237" s="77" t="inlineStr">
        <is>
          <t>Bellossom baseDefense</t>
        </is>
      </c>
      <c r="D4237" s="77" t="n">
        <v>95</v>
      </c>
      <c r="E4237" s="77" t="n">
        <v>85</v>
      </c>
      <c r="F4237" s="77" t="inlineStr">
        <is>
          <t>Differs from upstream baseline</t>
        </is>
      </c>
      <c r="G4237" s="7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77" t="inlineStr">
        <is>
          <t>2026-10-04</t>
        </is>
      </c>
      <c r="B4239" s="77" t="inlineStr">
        <is>
          <t>Pokemon Stats</t>
        </is>
      </c>
      <c r="C4239" s="77" t="inlineStr">
        <is>
          <t>Bergmite baseSpeed</t>
        </is>
      </c>
      <c r="D4239" s="77" t="n">
        <v>28</v>
      </c>
      <c r="E4239" s="77" t="n">
        <v>29</v>
      </c>
      <c r="F4239" s="77" t="inlineStr">
        <is>
          <t>Differs from upstream baseline</t>
        </is>
      </c>
      <c r="G4239" s="7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77" t="inlineStr">
        <is>
          <t>2026-10-04</t>
        </is>
      </c>
      <c r="B4241" s="77" t="inlineStr">
        <is>
          <t>Pokemon Stats</t>
        </is>
      </c>
      <c r="C4241" s="77" t="inlineStr">
        <is>
          <t>Bisharp baseSpAttack</t>
        </is>
      </c>
      <c r="D4241" s="77" t="n">
        <v>60</v>
      </c>
      <c r="E4241" s="77" t="n">
        <v>30</v>
      </c>
      <c r="F4241" s="77" t="inlineStr">
        <is>
          <t>Differs from upstream baseline</t>
        </is>
      </c>
      <c r="G4241" s="7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77" t="inlineStr">
        <is>
          <t>2026-10-04</t>
        </is>
      </c>
      <c r="B4243" s="77" t="inlineStr">
        <is>
          <t>Pokemon Stats</t>
        </is>
      </c>
      <c r="C4243" s="77" t="inlineStr">
        <is>
          <t>Blastoise baseAttack</t>
        </is>
      </c>
      <c r="D4243" s="77" t="n">
        <v>83</v>
      </c>
      <c r="E4243" s="77" t="n">
        <v>81</v>
      </c>
      <c r="F4243" s="77" t="inlineStr">
        <is>
          <t>Differs from upstream baseline</t>
        </is>
      </c>
      <c r="G4243" s="7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77" t="inlineStr">
        <is>
          <t>2026-10-04</t>
        </is>
      </c>
      <c r="B4245" s="77" t="inlineStr">
        <is>
          <t>Pokemon Stats</t>
        </is>
      </c>
      <c r="C4245" s="77" t="inlineStr">
        <is>
          <t>Blastoise baseSpeed</t>
        </is>
      </c>
      <c r="D4245" s="77" t="n">
        <v>78</v>
      </c>
      <c r="E4245" s="77" t="n">
        <v>60</v>
      </c>
      <c r="F4245" s="77" t="inlineStr">
        <is>
          <t>Differs from upstream baseline</t>
        </is>
      </c>
      <c r="G4245" s="7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77" t="inlineStr">
        <is>
          <t>2026-10-04</t>
        </is>
      </c>
      <c r="B4247" s="77" t="inlineStr">
        <is>
          <t>Pokemon Stats</t>
        </is>
      </c>
      <c r="C4247" s="77" t="inlineStr">
        <is>
          <t>Blastoise baseAttack</t>
        </is>
      </c>
      <c r="D4247" s="77" t="n">
        <v>103</v>
      </c>
      <c r="E4247" s="77" t="n">
        <v>101</v>
      </c>
      <c r="F4247" s="77" t="inlineStr">
        <is>
          <t>Differs from upstream baseline</t>
        </is>
      </c>
      <c r="G4247" s="7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77" t="inlineStr">
        <is>
          <t>2026-10-04</t>
        </is>
      </c>
      <c r="B4249" s="77" t="inlineStr">
        <is>
          <t>Pokemon Stats</t>
        </is>
      </c>
      <c r="C4249" s="77" t="inlineStr">
        <is>
          <t>Blaziken baseSpAttack</t>
        </is>
      </c>
      <c r="D4249" s="77" t="n">
        <v>110</v>
      </c>
      <c r="E4249" s="77" t="n">
        <v>115</v>
      </c>
      <c r="F4249" s="77" t="inlineStr">
        <is>
          <t>Differs from upstream baseline</t>
        </is>
      </c>
      <c r="G4249" s="7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77" t="inlineStr">
        <is>
          <t>2026-10-04</t>
        </is>
      </c>
      <c r="B4251" s="77" t="inlineStr">
        <is>
          <t>Pokemon Stats</t>
        </is>
      </c>
      <c r="C4251" s="77" t="inlineStr">
        <is>
          <t>Blissey baseAttack</t>
        </is>
      </c>
      <c r="D4251" s="77" t="n">
        <v>10</v>
      </c>
      <c r="E4251" s="77" t="n">
        <v>5</v>
      </c>
      <c r="F4251" s="77" t="inlineStr">
        <is>
          <t>Differs from upstream baseline</t>
        </is>
      </c>
      <c r="G4251" s="7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77" t="inlineStr">
        <is>
          <t>2026-10-04</t>
        </is>
      </c>
      <c r="B4253" s="77" t="inlineStr">
        <is>
          <t>Abilities</t>
        </is>
      </c>
      <c r="C4253" s="77" t="inlineStr">
        <is>
          <t>Blissey abilities</t>
        </is>
      </c>
      <c r="D4253" s="77" t="inlineStr">
        <is>
          <t>Natural Cure / Serene Grace / Healer</t>
        </is>
      </c>
      <c r="E4253" s="77" t="inlineStr">
        <is>
          <t>Serene Grace / Serene Grace / Healer</t>
        </is>
      </c>
      <c r="F4253" s="77" t="inlineStr">
        <is>
          <t>Differs from upstream baseline</t>
        </is>
      </c>
      <c r="G4253" s="7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77" t="inlineStr">
        <is>
          <t>2026-10-04</t>
        </is>
      </c>
      <c r="B4255" s="77" t="inlineStr">
        <is>
          <t>Pokemon Stats</t>
        </is>
      </c>
      <c r="C4255" s="77" t="inlineStr">
        <is>
          <t>Blitzle baseDefense</t>
        </is>
      </c>
      <c r="D4255" s="77" t="n">
        <v>32</v>
      </c>
      <c r="E4255" s="77" t="n">
        <v>37</v>
      </c>
      <c r="F4255" s="77" t="inlineStr">
        <is>
          <t>Differs from upstream baseline</t>
        </is>
      </c>
      <c r="G4255" s="7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77" t="inlineStr">
        <is>
          <t>2026-10-04</t>
        </is>
      </c>
      <c r="B4257" s="77" t="inlineStr">
        <is>
          <t>Pokemon Stats</t>
        </is>
      </c>
      <c r="C4257" s="77" t="inlineStr">
        <is>
          <t>Boldore baseAttack</t>
        </is>
      </c>
      <c r="D4257" s="77" t="n">
        <v>105</v>
      </c>
      <c r="E4257" s="77" t="n">
        <v>125</v>
      </c>
      <c r="F4257" s="77" t="inlineStr">
        <is>
          <t>Differs from upstream baseline</t>
        </is>
      </c>
      <c r="G4257" s="7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77" t="inlineStr">
        <is>
          <t>2026-10-04</t>
        </is>
      </c>
      <c r="B4259" s="77" t="inlineStr">
        <is>
          <t>Abilities</t>
        </is>
      </c>
      <c r="C4259" s="77" t="inlineStr">
        <is>
          <t>Bonsly abilities</t>
        </is>
      </c>
      <c r="D4259" s="77" t="inlineStr">
        <is>
          <t>Sturdy / Rock Head / Rattled</t>
        </is>
      </c>
      <c r="E4259" s="77" t="inlineStr">
        <is>
          <t>Rock Head / Rock Head / Rattled</t>
        </is>
      </c>
      <c r="F4259" s="77" t="inlineStr">
        <is>
          <t>Differs from upstream baseline</t>
        </is>
      </c>
      <c r="G4259" s="7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77" t="inlineStr">
        <is>
          <t>2026-10-04</t>
        </is>
      </c>
      <c r="B4261" s="77" t="inlineStr">
        <is>
          <t>Pokemon Stats</t>
        </is>
      </c>
      <c r="C4261" s="77" t="inlineStr">
        <is>
          <t>Bouffalant baseAttack</t>
        </is>
      </c>
      <c r="D4261" s="77" t="n">
        <v>110</v>
      </c>
      <c r="E4261" s="77" t="n">
        <v>116</v>
      </c>
      <c r="F4261" s="77" t="inlineStr">
        <is>
          <t>Differs from upstream baseline</t>
        </is>
      </c>
      <c r="G4261" s="7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77" t="inlineStr">
        <is>
          <t>2026-10-04</t>
        </is>
      </c>
      <c r="B4263" s="77" t="inlineStr">
        <is>
          <t>Pokemon Stats</t>
        </is>
      </c>
      <c r="C4263" s="77" t="inlineStr">
        <is>
          <t>Bouffalant baseSpDefense</t>
        </is>
      </c>
      <c r="D4263" s="77" t="n">
        <v>95</v>
      </c>
      <c r="E4263" s="77" t="n">
        <v>100</v>
      </c>
      <c r="F4263" s="77" t="inlineStr">
        <is>
          <t>Differs from upstream baseline</t>
        </is>
      </c>
      <c r="G4263" s="7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77" t="inlineStr">
        <is>
          <t>2026-10-04</t>
        </is>
      </c>
      <c r="B4265" s="77" t="inlineStr">
        <is>
          <t>Pokemon Stats</t>
        </is>
      </c>
      <c r="C4265" s="77" t="inlineStr">
        <is>
          <t>Braviary baseAttack</t>
        </is>
      </c>
      <c r="D4265" s="77" t="n">
        <v>123</v>
      </c>
      <c r="E4265" s="77" t="n">
        <v>138</v>
      </c>
      <c r="F4265" s="77" t="inlineStr">
        <is>
          <t>Differs from upstream baseline</t>
        </is>
      </c>
      <c r="G4265" s="7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77" t="inlineStr">
        <is>
          <t>2026-10-04</t>
        </is>
      </c>
      <c r="B4267" s="77" t="inlineStr">
        <is>
          <t>Pokemon Stats</t>
        </is>
      </c>
      <c r="C4267" s="77" t="inlineStr">
        <is>
          <t>Braviary baseSpeed</t>
        </is>
      </c>
      <c r="D4267" s="77" t="n">
        <v>80</v>
      </c>
      <c r="E4267" s="77" t="n">
        <v>102</v>
      </c>
      <c r="F4267" s="77" t="inlineStr">
        <is>
          <t>Differs from upstream baseline</t>
        </is>
      </c>
      <c r="G4267" s="7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77" t="inlineStr">
        <is>
          <t>2026-10-04</t>
        </is>
      </c>
      <c r="B4269" s="77" t="inlineStr">
        <is>
          <t>Pokemon Stats</t>
        </is>
      </c>
      <c r="C4269" s="77" t="inlineStr">
        <is>
          <t>Bronzong baseHP</t>
        </is>
      </c>
      <c r="D4269" s="77" t="n">
        <v>67</v>
      </c>
      <c r="E4269" s="77" t="n">
        <v>77</v>
      </c>
      <c r="F4269" s="77" t="inlineStr">
        <is>
          <t>Differs from upstream baseline</t>
        </is>
      </c>
      <c r="G4269" s="7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77" t="inlineStr">
        <is>
          <t>2026-10-04</t>
        </is>
      </c>
      <c r="B4271" s="77" t="inlineStr">
        <is>
          <t>Pokemon Stats</t>
        </is>
      </c>
      <c r="C4271" s="77" t="inlineStr">
        <is>
          <t>Bronzong baseSpAttack</t>
        </is>
      </c>
      <c r="D4271" s="77" t="n">
        <v>79</v>
      </c>
      <c r="E4271" s="77" t="n">
        <v>89</v>
      </c>
      <c r="F4271" s="77" t="inlineStr">
        <is>
          <t>Differs from upstream baseline</t>
        </is>
      </c>
      <c r="G4271" s="7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77" t="inlineStr">
        <is>
          <t>2026-10-04</t>
        </is>
      </c>
      <c r="B4273" s="77" t="inlineStr">
        <is>
          <t>Pokemon Stats</t>
        </is>
      </c>
      <c r="C4273" s="77" t="inlineStr">
        <is>
          <t>Bronzor baseHP</t>
        </is>
      </c>
      <c r="D4273" s="77" t="n">
        <v>57</v>
      </c>
      <c r="E4273" s="77" t="n">
        <v>77</v>
      </c>
      <c r="F4273" s="77" t="inlineStr">
        <is>
          <t>Differs from upstream baseline</t>
        </is>
      </c>
      <c r="G4273" s="7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77" t="inlineStr">
        <is>
          <t>2026-10-04</t>
        </is>
      </c>
      <c r="B4275" s="77" t="inlineStr">
        <is>
          <t>Pokemon Stats</t>
        </is>
      </c>
      <c r="C4275" s="77" t="inlineStr">
        <is>
          <t>Bronzor baseDefense</t>
        </is>
      </c>
      <c r="D4275" s="77" t="n">
        <v>86</v>
      </c>
      <c r="E4275" s="77" t="n">
        <v>116</v>
      </c>
      <c r="F4275" s="77" t="inlineStr">
        <is>
          <t>Differs from upstream baseline</t>
        </is>
      </c>
      <c r="G4275" s="7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77" t="inlineStr">
        <is>
          <t>2026-10-04</t>
        </is>
      </c>
      <c r="B4277" s="77" t="inlineStr">
        <is>
          <t>Pokemon Stats</t>
        </is>
      </c>
      <c r="C4277" s="77" t="inlineStr">
        <is>
          <t>Bronzor baseSpDefense</t>
        </is>
      </c>
      <c r="D4277" s="77" t="n">
        <v>86</v>
      </c>
      <c r="E4277" s="77" t="n">
        <v>116</v>
      </c>
      <c r="F4277" s="77" t="inlineStr">
        <is>
          <t>Differs from upstream baseline</t>
        </is>
      </c>
      <c r="G4277" s="7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77" t="inlineStr">
        <is>
          <t>2026-10-04</t>
        </is>
      </c>
      <c r="B4279" s="77" t="inlineStr">
        <is>
          <t>Abilities</t>
        </is>
      </c>
      <c r="C4279" s="77" t="inlineStr">
        <is>
          <t>Bronzor abilities</t>
        </is>
      </c>
      <c r="D4279" s="77" t="inlineStr">
        <is>
          <t>Levitate / Heatproof / Heavy Metal</t>
        </is>
      </c>
      <c r="E4279" s="77" t="inlineStr">
        <is>
          <t>Levitate / Levitate / Heavy Metal</t>
        </is>
      </c>
      <c r="F4279" s="77" t="inlineStr">
        <is>
          <t>Differs from upstream baseline</t>
        </is>
      </c>
      <c r="G4279" s="7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77" t="inlineStr">
        <is>
          <t>2026-10-04</t>
        </is>
      </c>
      <c r="B4281" s="77" t="inlineStr">
        <is>
          <t>Evolutions</t>
        </is>
      </c>
      <c r="C4281" s="77" t="inlineStr">
        <is>
          <t>Budew evolution</t>
        </is>
      </c>
      <c r="D4281" s="77" t="inlineStr">
        <is>
          <t>Friendship Day -&gt; Roselia</t>
        </is>
      </c>
      <c r="E4281" s="77" t="inlineStr">
        <is>
          <t>Lv 16 -&gt; Roselia</t>
        </is>
      </c>
      <c r="F4281" s="77" t="inlineStr">
        <is>
          <t>Differs from upstream baseline</t>
        </is>
      </c>
      <c r="G4281" s="7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77" t="inlineStr">
        <is>
          <t>2026-10-04</t>
        </is>
      </c>
      <c r="B4283" s="77" t="inlineStr">
        <is>
          <t>Abilities</t>
        </is>
      </c>
      <c r="C4283" s="77" t="inlineStr">
        <is>
          <t>Buneary abilities</t>
        </is>
      </c>
      <c r="D4283" s="77" t="inlineStr">
        <is>
          <t>Run Away / Klutz / Limber</t>
        </is>
      </c>
      <c r="E4283" s="77" t="inlineStr">
        <is>
          <t>Scrappy / Scrappy / Limber</t>
        </is>
      </c>
      <c r="F4283" s="77" t="inlineStr">
        <is>
          <t>Differs from upstream baseline</t>
        </is>
      </c>
      <c r="G4283" s="7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77" t="inlineStr">
        <is>
          <t>2026-10-04</t>
        </is>
      </c>
      <c r="B4285" s="77" t="inlineStr">
        <is>
          <t>Pokemon Stats</t>
        </is>
      </c>
      <c r="C4285" s="77" t="inlineStr">
        <is>
          <t>Bunnelby baseHP</t>
        </is>
      </c>
      <c r="D4285" s="77" t="n">
        <v>38</v>
      </c>
      <c r="E4285" s="77" t="n">
        <v>52</v>
      </c>
      <c r="F4285" s="77" t="inlineStr">
        <is>
          <t>Differs from upstream baseline</t>
        </is>
      </c>
      <c r="G4285" s="7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77" t="inlineStr">
        <is>
          <t>2026-10-04</t>
        </is>
      </c>
      <c r="B4287" s="77" t="inlineStr">
        <is>
          <t>Pokemon Stats</t>
        </is>
      </c>
      <c r="C4287" s="77" t="inlineStr">
        <is>
          <t>Bunnelby baseDefense</t>
        </is>
      </c>
      <c r="D4287" s="77" t="n">
        <v>38</v>
      </c>
      <c r="E4287" s="77" t="n">
        <v>51</v>
      </c>
      <c r="F4287" s="77" t="inlineStr">
        <is>
          <t>Differs from upstream baseline</t>
        </is>
      </c>
      <c r="G4287" s="7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77" t="inlineStr">
        <is>
          <t>2026-10-04</t>
        </is>
      </c>
      <c r="B4289" s="77" t="inlineStr">
        <is>
          <t>Pokemon Stats</t>
        </is>
      </c>
      <c r="C4289" s="77" t="inlineStr">
        <is>
          <t>Bunnelby baseSpDefense</t>
        </is>
      </c>
      <c r="D4289" s="77" t="n">
        <v>36</v>
      </c>
      <c r="E4289" s="77" t="n">
        <v>52</v>
      </c>
      <c r="F4289" s="77" t="inlineStr">
        <is>
          <t>Differs from upstream baseline</t>
        </is>
      </c>
      <c r="G4289" s="7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77" t="inlineStr">
        <is>
          <t>2026-10-04</t>
        </is>
      </c>
      <c r="B4291" s="77" t="inlineStr">
        <is>
          <t>Pokemon Stats</t>
        </is>
      </c>
      <c r="C4291" s="77" t="inlineStr">
        <is>
          <t>Cacnea baseDefense</t>
        </is>
      </c>
      <c r="D4291" s="77" t="n">
        <v>40</v>
      </c>
      <c r="E4291" s="77" t="n">
        <v>60</v>
      </c>
      <c r="F4291" s="77" t="inlineStr">
        <is>
          <t>Differs from upstream baseline</t>
        </is>
      </c>
      <c r="G4291" s="7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77" t="inlineStr">
        <is>
          <t>2026-10-04</t>
        </is>
      </c>
      <c r="B4293" s="77" t="inlineStr">
        <is>
          <t>Pokemon Stats</t>
        </is>
      </c>
      <c r="C4293" s="77" t="inlineStr">
        <is>
          <t>Cacturne baseDefense</t>
        </is>
      </c>
      <c r="D4293" s="77" t="n">
        <v>60</v>
      </c>
      <c r="E4293" s="77" t="n">
        <v>85</v>
      </c>
      <c r="F4293" s="77" t="inlineStr">
        <is>
          <t>Differs from upstream baseline</t>
        </is>
      </c>
      <c r="G4293" s="7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77" t="inlineStr">
        <is>
          <t>2026-10-04</t>
        </is>
      </c>
      <c r="B4295" s="77" t="inlineStr">
        <is>
          <t>Pokemon Stats</t>
        </is>
      </c>
      <c r="C4295" s="77" t="inlineStr">
        <is>
          <t>Camerupt baseHP</t>
        </is>
      </c>
      <c r="D4295" s="77" t="n">
        <v>70</v>
      </c>
      <c r="E4295" s="77" t="n">
        <v>90</v>
      </c>
      <c r="F4295" s="77" t="inlineStr">
        <is>
          <t>Differs from upstream baseline</t>
        </is>
      </c>
      <c r="G4295" s="7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77" t="inlineStr">
        <is>
          <t>2026-10-04</t>
        </is>
      </c>
      <c r="B4297" s="77" t="inlineStr">
        <is>
          <t>Pokemon Stats</t>
        </is>
      </c>
      <c r="C4297" s="77" t="inlineStr">
        <is>
          <t>Camerupt baseSpDefense</t>
        </is>
      </c>
      <c r="D4297" s="77" t="n">
        <v>75</v>
      </c>
      <c r="E4297" s="77" t="n">
        <v>85</v>
      </c>
      <c r="F4297" s="77" t="inlineStr">
        <is>
          <t>Differs from upstream baseline</t>
        </is>
      </c>
      <c r="G4297" s="7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77" t="inlineStr">
        <is>
          <t>2026-10-04</t>
        </is>
      </c>
      <c r="B4299" s="77" t="inlineStr">
        <is>
          <t>Pokemon Stats</t>
        </is>
      </c>
      <c r="C4299" s="77" t="inlineStr">
        <is>
          <t>Camerupt baseSpDefense</t>
        </is>
      </c>
      <c r="D4299" s="77" t="n">
        <v>105</v>
      </c>
      <c r="E4299" s="77" t="n">
        <v>115</v>
      </c>
      <c r="F4299" s="77" t="inlineStr">
        <is>
          <t>Differs from upstream baseline</t>
        </is>
      </c>
      <c r="G4299" s="7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77" t="inlineStr">
        <is>
          <t>2026-10-04</t>
        </is>
      </c>
      <c r="B4301" s="77" t="inlineStr">
        <is>
          <t>Pokemon Stats</t>
        </is>
      </c>
      <c r="C4301" s="77" t="inlineStr">
        <is>
          <t>Carbink baseSpAttack</t>
        </is>
      </c>
      <c r="D4301" s="77" t="n">
        <v>50</v>
      </c>
      <c r="E4301" s="77" t="n">
        <v>60</v>
      </c>
      <c r="F4301" s="77" t="inlineStr">
        <is>
          <t>Differs from upstream baseline</t>
        </is>
      </c>
      <c r="G4301" s="7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77" t="inlineStr">
        <is>
          <t>2026-10-04</t>
        </is>
      </c>
      <c r="B4303" s="77" t="inlineStr">
        <is>
          <t>Pokemon Stats</t>
        </is>
      </c>
      <c r="C4303" s="77" t="inlineStr">
        <is>
          <t>Carnivine baseAttack</t>
        </is>
      </c>
      <c r="D4303" s="77" t="n">
        <v>100</v>
      </c>
      <c r="E4303" s="77" t="n">
        <v>105</v>
      </c>
      <c r="F4303" s="77" t="inlineStr">
        <is>
          <t>Differs from upstream baseline</t>
        </is>
      </c>
      <c r="G4303" s="7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77" t="inlineStr">
        <is>
          <t>2026-10-04</t>
        </is>
      </c>
      <c r="B4305" s="77" t="inlineStr">
        <is>
          <t>Pokemon Stats</t>
        </is>
      </c>
      <c r="C4305" s="77" t="inlineStr">
        <is>
          <t>Carnivine baseSpeed</t>
        </is>
      </c>
      <c r="D4305" s="77" t="n">
        <v>46</v>
      </c>
      <c r="E4305" s="77" t="n">
        <v>70</v>
      </c>
      <c r="F4305" s="77" t="inlineStr">
        <is>
          <t>Differs from upstream baseline</t>
        </is>
      </c>
      <c r="G4305" s="7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77" t="inlineStr">
        <is>
          <t>2026-10-04</t>
        </is>
      </c>
      <c r="B4307" s="77" t="inlineStr">
        <is>
          <t>Pokemon Stats</t>
        </is>
      </c>
      <c r="C4307" s="77" t="inlineStr">
        <is>
          <t>Carracosta baseSpDefense</t>
        </is>
      </c>
      <c r="D4307" s="77" t="n">
        <v>65</v>
      </c>
      <c r="E4307" s="77" t="n">
        <v>75</v>
      </c>
      <c r="F4307" s="77" t="inlineStr">
        <is>
          <t>Differs from upstream baseline</t>
        </is>
      </c>
      <c r="G4307" s="7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77" t="inlineStr">
        <is>
          <t>2026-10-04</t>
        </is>
      </c>
      <c r="B4309" s="77" t="inlineStr">
        <is>
          <t>Pokemon Stats</t>
        </is>
      </c>
      <c r="C4309" s="77" t="inlineStr">
        <is>
          <t>Cascoon baseSpDefense</t>
        </is>
      </c>
      <c r="D4309" s="77" t="n">
        <v>25</v>
      </c>
      <c r="E4309" s="77" t="n">
        <v>55</v>
      </c>
      <c r="F4309" s="77" t="inlineStr">
        <is>
          <t>Differs from upstream baseline</t>
        </is>
      </c>
      <c r="G4309" s="7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77" t="inlineStr">
        <is>
          <t>2026-10-04</t>
        </is>
      </c>
      <c r="B4311" s="77" t="inlineStr">
        <is>
          <t>Pokemon Stats</t>
        </is>
      </c>
      <c r="C4311" s="77" t="inlineStr">
        <is>
          <t>Castform baseDefense</t>
        </is>
      </c>
      <c r="D4311" s="77" t="n">
        <v>70</v>
      </c>
      <c r="E4311" s="77" t="n">
        <v>75</v>
      </c>
      <c r="F4311" s="77" t="inlineStr">
        <is>
          <t>Differs from upstream baseline</t>
        </is>
      </c>
      <c r="G4311" s="7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77" t="inlineStr">
        <is>
          <t>2026-10-04</t>
        </is>
      </c>
      <c r="B4313" s="77" t="inlineStr">
        <is>
          <t>Pokemon Stats</t>
        </is>
      </c>
      <c r="C4313" s="77" t="inlineStr">
        <is>
          <t>Castform baseSpDefense</t>
        </is>
      </c>
      <c r="D4313" s="77" t="n">
        <v>70</v>
      </c>
      <c r="E4313" s="77" t="n">
        <v>75</v>
      </c>
      <c r="F4313" s="77" t="inlineStr">
        <is>
          <t>Differs from upstream baseline</t>
        </is>
      </c>
      <c r="G4313" s="7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77" t="inlineStr">
        <is>
          <t>2026-10-04</t>
        </is>
      </c>
      <c r="B4315" s="77" t="inlineStr">
        <is>
          <t>Abilities</t>
        </is>
      </c>
      <c r="C4315" s="77" t="inlineStr">
        <is>
          <t>Caterpie abilities</t>
        </is>
      </c>
      <c r="D4315" s="77" t="inlineStr">
        <is>
          <t>Shield Dust / Run Away</t>
        </is>
      </c>
      <c r="E4315" s="77" t="inlineStr">
        <is>
          <t>Tinted Lens / Run Away</t>
        </is>
      </c>
      <c r="F4315" s="77" t="inlineStr">
        <is>
          <t>Differs from upstream baseline</t>
        </is>
      </c>
      <c r="G4315" s="7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77" t="inlineStr">
        <is>
          <t>2026-10-04</t>
        </is>
      </c>
      <c r="B4317" s="77" t="inlineStr">
        <is>
          <t>Pokemon Stats</t>
        </is>
      </c>
      <c r="C4317" s="77" t="inlineStr">
        <is>
          <t>Chandelure baseSpAttack</t>
        </is>
      </c>
      <c r="D4317" s="77" t="n">
        <v>145</v>
      </c>
      <c r="E4317" s="77" t="n">
        <v>159</v>
      </c>
      <c r="F4317" s="77" t="inlineStr">
        <is>
          <t>Differs from upstream baseline</t>
        </is>
      </c>
      <c r="G4317" s="7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77" t="inlineStr">
        <is>
          <t>2026-10-04</t>
        </is>
      </c>
      <c r="B4319" s="77" t="inlineStr">
        <is>
          <t>Pokemon Stats</t>
        </is>
      </c>
      <c r="C4319" s="77" t="inlineStr">
        <is>
          <t>Chansey baseDefense</t>
        </is>
      </c>
      <c r="D4319" s="77" t="n">
        <v>5</v>
      </c>
      <c r="E4319" s="77" t="n">
        <v>25</v>
      </c>
      <c r="F4319" s="77" t="inlineStr">
        <is>
          <t>Differs from upstream baseline</t>
        </is>
      </c>
      <c r="G4319" s="7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77" t="inlineStr">
        <is>
          <t>2026-10-04</t>
        </is>
      </c>
      <c r="B4321" s="77" t="inlineStr">
        <is>
          <t>Pokemon Stats</t>
        </is>
      </c>
      <c r="C4321" s="77" t="inlineStr">
        <is>
          <t>Charizard baseSpAttack</t>
        </is>
      </c>
      <c r="D4321" s="77" t="n">
        <v>109</v>
      </c>
      <c r="E4321" s="77" t="n">
        <v>110</v>
      </c>
      <c r="F4321" s="77" t="inlineStr">
        <is>
          <t>Differs from upstream baseline</t>
        </is>
      </c>
      <c r="G4321" s="7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77" t="inlineStr">
        <is>
          <t>2026-10-04</t>
        </is>
      </c>
      <c r="B4323" s="77" t="inlineStr">
        <is>
          <t>Pokemon Stats</t>
        </is>
      </c>
      <c r="C4323" s="77" t="inlineStr">
        <is>
          <t>Charizard baseSpAttack</t>
        </is>
      </c>
      <c r="D4323" s="77" t="n">
        <v>130</v>
      </c>
      <c r="E4323" s="77" t="n">
        <v>131</v>
      </c>
      <c r="F4323" s="77" t="inlineStr">
        <is>
          <t>Differs from upstream baseline</t>
        </is>
      </c>
      <c r="G4323" s="7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77" t="inlineStr">
        <is>
          <t>2026-10-04</t>
        </is>
      </c>
      <c r="B4325" s="77" t="inlineStr">
        <is>
          <t>Abilities</t>
        </is>
      </c>
      <c r="C4325" s="77" t="inlineStr">
        <is>
          <t>Charizard abilities</t>
        </is>
      </c>
      <c r="D4325" s="77" t="inlineStr">
        <is>
          <t>Drought / Drought / Drought</t>
        </is>
      </c>
      <c r="E4325" s="77" t="inlineStr">
        <is>
          <t>Sheer Force / Sheer Force / Sheer Force</t>
        </is>
      </c>
      <c r="F4325" s="77" t="inlineStr">
        <is>
          <t>Differs from upstream baseline</t>
        </is>
      </c>
      <c r="G4325" s="7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77" t="inlineStr">
        <is>
          <t>2026-10-04</t>
        </is>
      </c>
      <c r="B4327" s="77" t="inlineStr">
        <is>
          <t>Abilities</t>
        </is>
      </c>
      <c r="C4327" s="77" t="inlineStr">
        <is>
          <t>Charmeleon abilities</t>
        </is>
      </c>
      <c r="D4327" s="77" t="inlineStr">
        <is>
          <t>Blaze / Solar Power</t>
        </is>
      </c>
      <c r="E4327" s="77" t="inlineStr">
        <is>
          <t>Blaze / Blaze / Solar Power</t>
        </is>
      </c>
      <c r="F4327" s="77" t="inlineStr">
        <is>
          <t>Differs from upstream baseline</t>
        </is>
      </c>
      <c r="G4327" s="7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77" t="inlineStr">
        <is>
          <t>2026-10-04</t>
        </is>
      </c>
      <c r="B4329" s="77" t="inlineStr">
        <is>
          <t>Pokemon Stats</t>
        </is>
      </c>
      <c r="C4329" s="77" t="inlineStr">
        <is>
          <t>Chatot baseSpAttack</t>
        </is>
      </c>
      <c r="D4329" s="77" t="n">
        <v>92</v>
      </c>
      <c r="E4329" s="77" t="n">
        <v>102</v>
      </c>
      <c r="F4329" s="77" t="inlineStr">
        <is>
          <t>Differs from upstream baseline</t>
        </is>
      </c>
      <c r="G4329" s="7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77" t="inlineStr">
        <is>
          <t>2026-10-04</t>
        </is>
      </c>
      <c r="B4331" s="77" t="inlineStr">
        <is>
          <t>Abilities</t>
        </is>
      </c>
      <c r="C4331" s="77" t="inlineStr">
        <is>
          <t>Chatot abilities</t>
        </is>
      </c>
      <c r="D4331" s="77" t="inlineStr">
        <is>
          <t>Keen Eye / Tangled Feet / Big Pecks</t>
        </is>
      </c>
      <c r="E4331" s="77" t="inlineStr">
        <is>
          <t>Scrappy / Scrappy / Big Pecks</t>
        </is>
      </c>
      <c r="F4331" s="77" t="inlineStr">
        <is>
          <t>Differs from upstream baseline</t>
        </is>
      </c>
      <c r="G4331" s="7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77" t="inlineStr">
        <is>
          <t>2026-10-04</t>
        </is>
      </c>
      <c r="B4333" s="77" t="inlineStr">
        <is>
          <t>Pokemon Stats</t>
        </is>
      </c>
      <c r="C4333" s="77" t="inlineStr">
        <is>
          <t>Cherrim baseDefense</t>
        </is>
      </c>
      <c r="D4333" s="77" t="n">
        <v>70</v>
      </c>
      <c r="E4333" s="77" t="n">
        <v>90</v>
      </c>
      <c r="F4333" s="77" t="inlineStr">
        <is>
          <t>Differs from upstream baseline</t>
        </is>
      </c>
      <c r="G4333" s="7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77" t="inlineStr">
        <is>
          <t>2026-10-04</t>
        </is>
      </c>
      <c r="B4335" s="77" t="inlineStr">
        <is>
          <t>Pokemon Stats</t>
        </is>
      </c>
      <c r="C4335" s="77" t="inlineStr">
        <is>
          <t>Chesnaught baseSpDefense</t>
        </is>
      </c>
      <c r="D4335" s="77" t="n">
        <v>75</v>
      </c>
      <c r="E4335" s="77" t="n">
        <v>85</v>
      </c>
      <c r="F4335" s="77" t="inlineStr">
        <is>
          <t>Differs from upstream baseline</t>
        </is>
      </c>
      <c r="G4335" s="7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77" t="inlineStr">
        <is>
          <t>2026-10-04</t>
        </is>
      </c>
      <c r="B4337" s="77" t="inlineStr">
        <is>
          <t>Abilities</t>
        </is>
      </c>
      <c r="C4337" s="77" t="inlineStr">
        <is>
          <t>Chimchar abilities</t>
        </is>
      </c>
      <c r="D4337" s="77" t="inlineStr">
        <is>
          <t>Blaze / Iron Fist</t>
        </is>
      </c>
      <c r="E4337" s="77" t="inlineStr">
        <is>
          <t>Blaze / Blaze / Iron Fist</t>
        </is>
      </c>
      <c r="F4337" s="77" t="inlineStr">
        <is>
          <t>Differs from upstream baseline</t>
        </is>
      </c>
      <c r="G4337" s="7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77" t="inlineStr">
        <is>
          <t>2026-10-04</t>
        </is>
      </c>
      <c r="B4339" s="77" t="inlineStr">
        <is>
          <t>Pokemon Stats</t>
        </is>
      </c>
      <c r="C4339" s="77" t="inlineStr">
        <is>
          <t>Chimecho baseDefense</t>
        </is>
      </c>
      <c r="D4339" s="77" t="n">
        <v>80</v>
      </c>
      <c r="E4339" s="77" t="n">
        <v>70</v>
      </c>
      <c r="F4339" s="77" t="inlineStr">
        <is>
          <t>Differs from upstream baseline</t>
        </is>
      </c>
      <c r="G4339" s="7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77" t="inlineStr">
        <is>
          <t>2026-10-04</t>
        </is>
      </c>
      <c r="B4341" s="77" t="inlineStr">
        <is>
          <t>Pokemon Stats</t>
        </is>
      </c>
      <c r="C4341" s="77" t="inlineStr">
        <is>
          <t>Chimecho baseSpDefense</t>
        </is>
      </c>
      <c r="D4341" s="77" t="n">
        <v>90</v>
      </c>
      <c r="E4341" s="77" t="n">
        <v>85</v>
      </c>
      <c r="F4341" s="77" t="inlineStr">
        <is>
          <t>Differs from upstream baseline</t>
        </is>
      </c>
      <c r="G4341" s="7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77" t="inlineStr">
        <is>
          <t>2026-10-04</t>
        </is>
      </c>
      <c r="B4343" s="77" t="inlineStr">
        <is>
          <t>Abilities</t>
        </is>
      </c>
      <c r="C4343" s="77" t="inlineStr">
        <is>
          <t>Chinchou abilities</t>
        </is>
      </c>
      <c r="D4343" s="77" t="inlineStr">
        <is>
          <t>Volt Absorb / Illuminate / Water Absorb</t>
        </is>
      </c>
      <c r="E4343" s="77" t="inlineStr">
        <is>
          <t>Volt Absorb / Volt Absorb / Water Absorb</t>
        </is>
      </c>
      <c r="F4343" s="77" t="inlineStr">
        <is>
          <t>Differs from upstream baseline</t>
        </is>
      </c>
      <c r="G4343" s="7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77" t="inlineStr">
        <is>
          <t>2026-10-04</t>
        </is>
      </c>
      <c r="B4345" s="77" t="inlineStr">
        <is>
          <t>Pokemon Stats</t>
        </is>
      </c>
      <c r="C4345" s="77" t="inlineStr">
        <is>
          <t>Cinccino baseAttack</t>
        </is>
      </c>
      <c r="D4345" s="77" t="n">
        <v>95</v>
      </c>
      <c r="E4345" s="77" t="n">
        <v>105</v>
      </c>
      <c r="F4345" s="77" t="inlineStr">
        <is>
          <t>Differs from upstream baseline</t>
        </is>
      </c>
      <c r="G4345" s="7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77" t="inlineStr">
        <is>
          <t>2026-10-04</t>
        </is>
      </c>
      <c r="B4347" s="77" t="inlineStr">
        <is>
          <t>Pokemon Stats</t>
        </is>
      </c>
      <c r="C4347" s="77" t="inlineStr">
        <is>
          <t>Clawitzer baseAttack</t>
        </is>
      </c>
      <c r="D4347" s="77" t="n">
        <v>73</v>
      </c>
      <c r="E4347" s="77" t="n">
        <v>33</v>
      </c>
      <c r="F4347" s="77" t="inlineStr">
        <is>
          <t>Differs from upstream baseline</t>
        </is>
      </c>
      <c r="G4347" s="7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77" t="inlineStr">
        <is>
          <t>2026-10-04</t>
        </is>
      </c>
      <c r="B4349" s="77" t="inlineStr">
        <is>
          <t>Pokemon Stats</t>
        </is>
      </c>
      <c r="C4349" s="77" t="inlineStr">
        <is>
          <t>Clawitzer baseSpeed</t>
        </is>
      </c>
      <c r="D4349" s="77" t="n">
        <v>59</v>
      </c>
      <c r="E4349" s="77" t="n">
        <v>87</v>
      </c>
      <c r="F4349" s="77" t="inlineStr">
        <is>
          <t>Differs from upstream baseline</t>
        </is>
      </c>
      <c r="G4349" s="7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77" t="inlineStr">
        <is>
          <t>2026-10-04</t>
        </is>
      </c>
      <c r="B4351" s="77" t="inlineStr">
        <is>
          <t>Pokemon Stats</t>
        </is>
      </c>
      <c r="C4351" s="77" t="inlineStr">
        <is>
          <t>Claydol baseHP</t>
        </is>
      </c>
      <c r="D4351" s="77" t="n">
        <v>60</v>
      </c>
      <c r="E4351" s="77" t="n">
        <v>80</v>
      </c>
      <c r="F4351" s="77" t="inlineStr">
        <is>
          <t>Differs from upstream baseline</t>
        </is>
      </c>
      <c r="G4351" s="7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77" t="inlineStr">
        <is>
          <t>2026-10-04</t>
        </is>
      </c>
      <c r="B4353" s="77" t="inlineStr">
        <is>
          <t>Pokemon Stats</t>
        </is>
      </c>
      <c r="C4353" s="77" t="inlineStr">
        <is>
          <t>Claydol baseSpAttack</t>
        </is>
      </c>
      <c r="D4353" s="77" t="n">
        <v>70</v>
      </c>
      <c r="E4353" s="77" t="n">
        <v>80</v>
      </c>
      <c r="F4353" s="77" t="inlineStr">
        <is>
          <t>Differs from upstream baseline</t>
        </is>
      </c>
      <c r="G4353" s="7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77" t="inlineStr">
        <is>
          <t>2026-10-04</t>
        </is>
      </c>
      <c r="B4355" s="77" t="inlineStr">
        <is>
          <t>Pokemon Stats</t>
        </is>
      </c>
      <c r="C4355" s="77" t="inlineStr">
        <is>
          <t>Clefable baseSpeed</t>
        </is>
      </c>
      <c r="D4355" s="77" t="n">
        <v>60</v>
      </c>
      <c r="E4355" s="77" t="n">
        <v>65</v>
      </c>
      <c r="F4355" s="77" t="inlineStr">
        <is>
          <t>Differs from upstream baseline</t>
        </is>
      </c>
      <c r="G4355" s="7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77" t="inlineStr">
        <is>
          <t>2026-10-04</t>
        </is>
      </c>
      <c r="B4357" s="77" t="inlineStr">
        <is>
          <t>Abilities</t>
        </is>
      </c>
      <c r="C4357" s="77" t="inlineStr">
        <is>
          <t>Clefairy abilities</t>
        </is>
      </c>
      <c r="D4357" s="77" t="inlineStr">
        <is>
          <t>Cute Charm / Magic Guard / Friend Guard</t>
        </is>
      </c>
      <c r="E4357" s="77" t="inlineStr">
        <is>
          <t>Magic Guard / Magic Guard / Friend Guard</t>
        </is>
      </c>
      <c r="F4357" s="77" t="inlineStr">
        <is>
          <t>Differs from upstream baseline</t>
        </is>
      </c>
      <c r="G4357" s="7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77" t="inlineStr">
        <is>
          <t>2026-10-04</t>
        </is>
      </c>
      <c r="B4359" s="77" t="inlineStr">
        <is>
          <t>Evolutions</t>
        </is>
      </c>
      <c r="C4359" s="77" t="inlineStr">
        <is>
          <t>Cleffa evolution</t>
        </is>
      </c>
      <c r="D4359" s="77" t="inlineStr">
        <is>
          <t>Friendship -&gt; Clefairy</t>
        </is>
      </c>
      <c r="E4359" s="77" t="inlineStr">
        <is>
          <t>Lv 15 -&gt; Clefairy</t>
        </is>
      </c>
      <c r="F4359" s="77" t="inlineStr">
        <is>
          <t>Differs from upstream baseline</t>
        </is>
      </c>
      <c r="G4359" s="7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77" t="inlineStr">
        <is>
          <t>2026-10-04</t>
        </is>
      </c>
      <c r="B4361" s="77" t="inlineStr">
        <is>
          <t>Pokemon Stats</t>
        </is>
      </c>
      <c r="C4361" s="77" t="inlineStr">
        <is>
          <t>Clodsire baseDefense</t>
        </is>
      </c>
      <c r="D4361" s="77" t="n">
        <v>60</v>
      </c>
      <c r="E4361" s="77" t="n">
        <v>67</v>
      </c>
      <c r="F4361" s="77" t="inlineStr">
        <is>
          <t>Differs from upstream baseline</t>
        </is>
      </c>
      <c r="G4361" s="7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77" t="inlineStr">
        <is>
          <t>2026-10-04</t>
        </is>
      </c>
      <c r="B4363" s="77" t="inlineStr">
        <is>
          <t>Pokemon Stats</t>
        </is>
      </c>
      <c r="C4363" s="77" t="inlineStr">
        <is>
          <t>Clodsire baseSpeed</t>
        </is>
      </c>
      <c r="D4363" s="77" t="n">
        <v>20</v>
      </c>
      <c r="E4363" s="77" t="n">
        <v>40</v>
      </c>
      <c r="F4363" s="77" t="inlineStr">
        <is>
          <t>Differs from upstream baseline</t>
        </is>
      </c>
      <c r="G4363" s="7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77" t="inlineStr">
        <is>
          <t>2026-10-04</t>
        </is>
      </c>
      <c r="B4365" s="77" t="inlineStr">
        <is>
          <t>Abilities</t>
        </is>
      </c>
      <c r="C4365" s="77" t="inlineStr">
        <is>
          <t>Cloyster abilities</t>
        </is>
      </c>
      <c r="D4365" s="77" t="inlineStr">
        <is>
          <t>Shell Armor / Skill Link / Overcoat</t>
        </is>
      </c>
      <c r="E4365" s="77" t="inlineStr">
        <is>
          <t>Filter / Shell Armor / Overcoat</t>
        </is>
      </c>
      <c r="F4365" s="77" t="inlineStr">
        <is>
          <t>Differs from upstream baseline</t>
        </is>
      </c>
      <c r="G4365" s="7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77" t="inlineStr">
        <is>
          <t>2026-10-04</t>
        </is>
      </c>
      <c r="B4367" s="77" t="inlineStr">
        <is>
          <t>Pokemon Stats</t>
        </is>
      </c>
      <c r="C4367" s="77" t="inlineStr">
        <is>
          <t>Cofagrigus baseAttack</t>
        </is>
      </c>
      <c r="D4367" s="77" t="n">
        <v>50</v>
      </c>
      <c r="E4367" s="77" t="n">
        <v>30</v>
      </c>
      <c r="F4367" s="77" t="inlineStr">
        <is>
          <t>Differs from upstream baseline</t>
        </is>
      </c>
      <c r="G4367" s="7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77" t="inlineStr">
        <is>
          <t>2026-10-04</t>
        </is>
      </c>
      <c r="B4369" s="77" t="inlineStr">
        <is>
          <t>Abilities</t>
        </is>
      </c>
      <c r="C4369" s="77" t="inlineStr">
        <is>
          <t>Cofagrigus abilities</t>
        </is>
      </c>
      <c r="D4369" s="77" t="inlineStr">
        <is>
          <t>Mummy</t>
        </is>
      </c>
      <c r="E4369" s="77" t="inlineStr">
        <is>
          <t>Mummy / Cursed Body / Shadow Shield</t>
        </is>
      </c>
      <c r="F4369" s="77" t="inlineStr">
        <is>
          <t>Differs from upstream baseline</t>
        </is>
      </c>
      <c r="G4369" s="7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77" t="inlineStr">
        <is>
          <t>2026-10-04</t>
        </is>
      </c>
      <c r="B4371" s="77" t="inlineStr">
        <is>
          <t>Pokemon Stats</t>
        </is>
      </c>
      <c r="C4371" s="77" t="inlineStr">
        <is>
          <t>Combee baseSpAttack</t>
        </is>
      </c>
      <c r="D4371" s="77" t="n">
        <v>30</v>
      </c>
      <c r="E4371" s="77" t="n">
        <v>50</v>
      </c>
      <c r="F4371" s="77" t="inlineStr">
        <is>
          <t>Differs from upstream baseline</t>
        </is>
      </c>
      <c r="G4371" s="7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77" t="inlineStr">
        <is>
          <t>2026-10-04</t>
        </is>
      </c>
      <c r="B4373" s="77" t="inlineStr">
        <is>
          <t>Pokemon Stats</t>
        </is>
      </c>
      <c r="C4373" s="77" t="inlineStr">
        <is>
          <t>Conkeldurr baseSpAttack</t>
        </is>
      </c>
      <c r="D4373" s="77" t="n">
        <v>55</v>
      </c>
      <c r="E4373" s="77" t="n">
        <v>30</v>
      </c>
      <c r="F4373" s="77" t="inlineStr">
        <is>
          <t>Differs from upstream baseline</t>
        </is>
      </c>
      <c r="G4373" s="7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77" t="inlineStr">
        <is>
          <t>2026-10-04</t>
        </is>
      </c>
      <c r="B4375" s="77" t="inlineStr">
        <is>
          <t>Pokemon Stats</t>
        </is>
      </c>
      <c r="C4375" s="77" t="inlineStr">
        <is>
          <t>Conkeldurr baseSpeed</t>
        </is>
      </c>
      <c r="D4375" s="77" t="n">
        <v>45</v>
      </c>
      <c r="E4375" s="77" t="n">
        <v>64</v>
      </c>
      <c r="F4375" s="77" t="inlineStr">
        <is>
          <t>Differs from upstream baseline</t>
        </is>
      </c>
      <c r="G4375" s="7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77" t="inlineStr">
        <is>
          <t>2026-10-04</t>
        </is>
      </c>
      <c r="B4377" s="77" t="inlineStr">
        <is>
          <t>Pokemon Stats</t>
        </is>
      </c>
      <c r="C4377" s="77" t="inlineStr">
        <is>
          <t>Corsola baseAttack</t>
        </is>
      </c>
      <c r="D4377" s="77" t="n">
        <v>55</v>
      </c>
      <c r="E4377" s="77" t="n">
        <v>95</v>
      </c>
      <c r="F4377" s="77" t="inlineStr">
        <is>
          <t>Differs from upstream baseline</t>
        </is>
      </c>
      <c r="G4377" s="7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77" t="inlineStr">
        <is>
          <t>2026-10-04</t>
        </is>
      </c>
      <c r="B4379" s="77" t="inlineStr">
        <is>
          <t>Pokemon Stats</t>
        </is>
      </c>
      <c r="C4379" s="77" t="inlineStr">
        <is>
          <t>Corsola baseSpDefense</t>
        </is>
      </c>
      <c r="D4379" s="77" t="n">
        <v>95</v>
      </c>
      <c r="E4379" s="77" t="n">
        <v>105</v>
      </c>
      <c r="F4379" s="77" t="inlineStr">
        <is>
          <t>Differs from upstream baseline</t>
        </is>
      </c>
      <c r="G4379" s="7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77" t="inlineStr">
        <is>
          <t>2026-10-04</t>
        </is>
      </c>
      <c r="B4381" s="77" t="inlineStr">
        <is>
          <t>Pokemon Stats</t>
        </is>
      </c>
      <c r="C4381" s="77" t="inlineStr">
        <is>
          <t>Cottonee baseHP</t>
        </is>
      </c>
      <c r="D4381" s="77" t="n">
        <v>40</v>
      </c>
      <c r="E4381" s="77" t="n">
        <v>50</v>
      </c>
      <c r="F4381" s="77" t="inlineStr">
        <is>
          <t>Differs from upstream baseline</t>
        </is>
      </c>
      <c r="G4381" s="7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77" t="inlineStr">
        <is>
          <t>2026-10-04</t>
        </is>
      </c>
      <c r="B4383" s="77" t="inlineStr">
        <is>
          <t>Pokemon Stats</t>
        </is>
      </c>
      <c r="C4383" s="77" t="inlineStr">
        <is>
          <t>Cottonee baseSpAttack</t>
        </is>
      </c>
      <c r="D4383" s="77" t="n">
        <v>37</v>
      </c>
      <c r="E4383" s="77" t="n">
        <v>45</v>
      </c>
      <c r="F4383" s="77" t="inlineStr">
        <is>
          <t>Differs from upstream baseline</t>
        </is>
      </c>
      <c r="G4383" s="7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77" t="inlineStr">
        <is>
          <t>2026-10-04</t>
        </is>
      </c>
      <c r="B4385" s="77" t="inlineStr">
        <is>
          <t>Pokemon Stats</t>
        </is>
      </c>
      <c r="C4385" s="77" t="inlineStr">
        <is>
          <t>Cranidos baseDefense</t>
        </is>
      </c>
      <c r="D4385" s="77" t="n">
        <v>40</v>
      </c>
      <c r="E4385" s="77" t="n">
        <v>50</v>
      </c>
      <c r="F4385" s="77" t="inlineStr">
        <is>
          <t>Differs from upstream baseline</t>
        </is>
      </c>
      <c r="G4385" s="7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77" t="inlineStr">
        <is>
          <t>2026-10-04</t>
        </is>
      </c>
      <c r="B4387" s="77" t="inlineStr">
        <is>
          <t>Pokemon Stats</t>
        </is>
      </c>
      <c r="C4387" s="77" t="inlineStr">
        <is>
          <t>Cranidos baseSpDefense</t>
        </is>
      </c>
      <c r="D4387" s="77" t="n">
        <v>30</v>
      </c>
      <c r="E4387" s="77" t="n">
        <v>40</v>
      </c>
      <c r="F4387" s="77" t="inlineStr">
        <is>
          <t>Differs from upstream baseline</t>
        </is>
      </c>
      <c r="G4387" s="7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77" t="inlineStr">
        <is>
          <t>2026-10-04</t>
        </is>
      </c>
      <c r="B4389" s="77" t="inlineStr">
        <is>
          <t>Abilities</t>
        </is>
      </c>
      <c r="C4389" s="77" t="inlineStr">
        <is>
          <t>Crawdaunt abilities</t>
        </is>
      </c>
      <c r="D4389" s="77" t="inlineStr">
        <is>
          <t>Hyper Cutter / Shell Armor / Adaptability</t>
        </is>
      </c>
      <c r="E4389" s="77" t="inlineStr">
        <is>
          <t>Adaptability / Hyper Cutter / Adaptability</t>
        </is>
      </c>
      <c r="F4389" s="77" t="inlineStr">
        <is>
          <t>Differs from upstream baseline</t>
        </is>
      </c>
      <c r="G4389" s="7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77" t="inlineStr">
        <is>
          <t>2026-10-04</t>
        </is>
      </c>
      <c r="B4391" s="77" t="inlineStr">
        <is>
          <t>Pokemon Stats</t>
        </is>
      </c>
      <c r="C4391" s="77" t="inlineStr">
        <is>
          <t>Cresselia baseSpDefense</t>
        </is>
      </c>
      <c r="D4391" s="77" t="n">
        <v>120</v>
      </c>
      <c r="E4391" s="77" t="n">
        <v>130</v>
      </c>
      <c r="F4391" s="77" t="inlineStr">
        <is>
          <t>Differs from upstream baseline</t>
        </is>
      </c>
      <c r="G4391" s="7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77" t="inlineStr">
        <is>
          <t>2026-10-04</t>
        </is>
      </c>
      <c r="B4393" s="77" t="inlineStr">
        <is>
          <t>Abilities</t>
        </is>
      </c>
      <c r="C4393" s="77" t="inlineStr">
        <is>
          <t>Croconaw abilities</t>
        </is>
      </c>
      <c r="D4393" s="77" t="inlineStr">
        <is>
          <t>Torrent / Sheer Force</t>
        </is>
      </c>
      <c r="E4393" s="77" t="inlineStr">
        <is>
          <t>Torrent / Torrent / Sheer Force</t>
        </is>
      </c>
      <c r="F4393" s="77" t="inlineStr">
        <is>
          <t>Differs from upstream baseline</t>
        </is>
      </c>
      <c r="G4393" s="7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77" t="inlineStr">
        <is>
          <t>2026-10-04</t>
        </is>
      </c>
      <c r="B4395" s="77" t="inlineStr">
        <is>
          <t>Pokemon Stats</t>
        </is>
      </c>
      <c r="C4395" s="77" t="inlineStr">
        <is>
          <t>Crustle baseSpDefense</t>
        </is>
      </c>
      <c r="D4395" s="77" t="n">
        <v>75</v>
      </c>
      <c r="E4395" s="77" t="n">
        <v>80</v>
      </c>
      <c r="F4395" s="77" t="inlineStr">
        <is>
          <t>Differs from upstream baseline</t>
        </is>
      </c>
      <c r="G4395" s="7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77" t="inlineStr">
        <is>
          <t>2026-10-04</t>
        </is>
      </c>
      <c r="B4397" s="77" t="inlineStr">
        <is>
          <t>Pokemon Stats</t>
        </is>
      </c>
      <c r="C4397" s="77" t="inlineStr">
        <is>
          <t>Cryogonal baseAttack</t>
        </is>
      </c>
      <c r="D4397" s="77" t="n">
        <v>50</v>
      </c>
      <c r="E4397" s="77" t="n">
        <v>30</v>
      </c>
      <c r="F4397" s="77" t="inlineStr">
        <is>
          <t>Differs from upstream baseline</t>
        </is>
      </c>
      <c r="G4397" s="7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77" t="inlineStr">
        <is>
          <t>2026-10-04</t>
        </is>
      </c>
      <c r="B4399" s="77" t="inlineStr">
        <is>
          <t>Pokemon Stats</t>
        </is>
      </c>
      <c r="C4399" s="77" t="inlineStr">
        <is>
          <t>Cryogonal baseSpAttack</t>
        </is>
      </c>
      <c r="D4399" s="77" t="n">
        <v>95</v>
      </c>
      <c r="E4399" s="77" t="n">
        <v>106</v>
      </c>
      <c r="F4399" s="77" t="inlineStr">
        <is>
          <t>Differs from upstream baseline</t>
        </is>
      </c>
      <c r="G4399" s="7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77" t="inlineStr">
        <is>
          <t>2026-10-04</t>
        </is>
      </c>
      <c r="B4401" s="77" t="inlineStr">
        <is>
          <t>Abilities</t>
        </is>
      </c>
      <c r="C4401" s="77" t="inlineStr">
        <is>
          <t>Cryogonal abilities</t>
        </is>
      </c>
      <c r="D4401" s="77" t="inlineStr">
        <is>
          <t>Levitate</t>
        </is>
      </c>
      <c r="E4401" s="77" t="inlineStr">
        <is>
          <t>Levitate / Ice Body / Levitate</t>
        </is>
      </c>
      <c r="F4401" s="77" t="inlineStr">
        <is>
          <t>Differs from upstream baseline</t>
        </is>
      </c>
      <c r="G4401" s="7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77" t="inlineStr">
        <is>
          <t>2026-10-04</t>
        </is>
      </c>
      <c r="B4403" s="77" t="inlineStr">
        <is>
          <t>Pokemon Stats</t>
        </is>
      </c>
      <c r="C4403" s="77" t="inlineStr">
        <is>
          <t>Dedenne baseHP</t>
        </is>
      </c>
      <c r="D4403" s="77" t="n">
        <v>67</v>
      </c>
      <c r="E4403" s="77" t="n">
        <v>81</v>
      </c>
      <c r="F4403" s="77" t="inlineStr">
        <is>
          <t>Differs from upstream baseline</t>
        </is>
      </c>
      <c r="G4403" s="7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77" t="inlineStr">
        <is>
          <t>2026-10-04</t>
        </is>
      </c>
      <c r="B4405" s="77" t="inlineStr">
        <is>
          <t>Pokemon Stats</t>
        </is>
      </c>
      <c r="C4405" s="77" t="inlineStr">
        <is>
          <t>Dedenne baseDefense</t>
        </is>
      </c>
      <c r="D4405" s="77" t="n">
        <v>57</v>
      </c>
      <c r="E4405" s="77" t="n">
        <v>91</v>
      </c>
      <c r="F4405" s="77" t="inlineStr">
        <is>
          <t>Differs from upstream baseline</t>
        </is>
      </c>
      <c r="G4405" s="7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77" t="inlineStr">
        <is>
          <t>2026-10-04</t>
        </is>
      </c>
      <c r="B4407" s="77" t="inlineStr">
        <is>
          <t>Pokemon Stats</t>
        </is>
      </c>
      <c r="C4407" s="77" t="inlineStr">
        <is>
          <t>Dedenne baseSpDefense</t>
        </is>
      </c>
      <c r="D4407" s="77" t="n">
        <v>67</v>
      </c>
      <c r="E4407" s="77" t="n">
        <v>83</v>
      </c>
      <c r="F4407" s="77" t="inlineStr">
        <is>
          <t>Differs from upstream baseline</t>
        </is>
      </c>
      <c r="G4407" s="7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77" t="inlineStr">
        <is>
          <t>2026-10-04</t>
        </is>
      </c>
      <c r="B4409" s="77" t="inlineStr">
        <is>
          <t>Evolutions</t>
        </is>
      </c>
      <c r="C4409" s="77" t="inlineStr">
        <is>
          <t>Deino evolution</t>
        </is>
      </c>
      <c r="D4409" s="77" t="inlineStr">
        <is>
          <t>Lv 50 -&gt; Zweilous</t>
        </is>
      </c>
      <c r="E4409" s="77" t="inlineStr">
        <is>
          <t>Lv 42 -&gt; Zweilous</t>
        </is>
      </c>
      <c r="F4409" s="77" t="inlineStr">
        <is>
          <t>Differs from upstream baseline</t>
        </is>
      </c>
      <c r="G4409" s="7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77" t="inlineStr">
        <is>
          <t>2026-10-04</t>
        </is>
      </c>
      <c r="B4411" s="77" t="inlineStr">
        <is>
          <t>Pokemon Stats</t>
        </is>
      </c>
      <c r="C4411" s="77" t="inlineStr">
        <is>
          <t>Delcatty baseDefense</t>
        </is>
      </c>
      <c r="D4411" s="77" t="n">
        <v>65</v>
      </c>
      <c r="E4411" s="77" t="n">
        <v>75</v>
      </c>
      <c r="F4411" s="77" t="inlineStr">
        <is>
          <t>Differs from upstream baseline</t>
        </is>
      </c>
      <c r="G4411" s="7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77" t="inlineStr">
        <is>
          <t>2026-10-04</t>
        </is>
      </c>
      <c r="B4413" s="77" t="inlineStr">
        <is>
          <t>Pokemon Stats</t>
        </is>
      </c>
      <c r="C4413" s="77" t="inlineStr">
        <is>
          <t>Delcatty baseSpDefense</t>
        </is>
      </c>
      <c r="D4413" s="77" t="n">
        <v>55</v>
      </c>
      <c r="E4413" s="77" t="n">
        <v>75</v>
      </c>
      <c r="F4413" s="77" t="inlineStr">
        <is>
          <t>Differs from upstream baseline</t>
        </is>
      </c>
      <c r="G4413" s="7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77" t="inlineStr">
        <is>
          <t>2026-10-04</t>
        </is>
      </c>
      <c r="B4415" s="77" t="inlineStr">
        <is>
          <t>Abilities</t>
        </is>
      </c>
      <c r="C4415" s="77" t="inlineStr">
        <is>
          <t>Delcatty abilities</t>
        </is>
      </c>
      <c r="D4415" s="77" t="inlineStr">
        <is>
          <t>Cute Charm / Normalize / Wonder Skin</t>
        </is>
      </c>
      <c r="E4415" s="77" t="inlineStr">
        <is>
          <t>Cute Charm / Cute Charm / Wonder Skin</t>
        </is>
      </c>
      <c r="F4415" s="77" t="inlineStr">
        <is>
          <t>Differs from upstream baseline</t>
        </is>
      </c>
      <c r="G4415" s="7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77" t="inlineStr">
        <is>
          <t>2026-10-04</t>
        </is>
      </c>
      <c r="B4417" s="77" t="inlineStr">
        <is>
          <t>Pokemon Stats</t>
        </is>
      </c>
      <c r="C4417" s="77" t="inlineStr">
        <is>
          <t>Delibird baseSpAttack</t>
        </is>
      </c>
      <c r="D4417" s="77" t="n">
        <v>65</v>
      </c>
      <c r="E4417" s="77" t="n">
        <v>85</v>
      </c>
      <c r="F4417" s="77" t="inlineStr">
        <is>
          <t>Differs from upstream baseline</t>
        </is>
      </c>
      <c r="G4417" s="7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77" t="inlineStr">
        <is>
          <t>2026-10-04</t>
        </is>
      </c>
      <c r="B4419" s="77" t="inlineStr">
        <is>
          <t>Abilities</t>
        </is>
      </c>
      <c r="C4419" s="77" t="inlineStr">
        <is>
          <t>Delibird abilities</t>
        </is>
      </c>
      <c r="D4419" s="77" t="inlineStr">
        <is>
          <t>Vital Spirit / Hustle / Insomnia</t>
        </is>
      </c>
      <c r="E4419" s="77" t="inlineStr">
        <is>
          <t>Adaptability / Adaptability / Insomnia</t>
        </is>
      </c>
      <c r="F4419" s="77" t="inlineStr">
        <is>
          <t>Differs from upstream baseline</t>
        </is>
      </c>
      <c r="G4419" s="7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77" t="inlineStr">
        <is>
          <t>2026-10-04</t>
        </is>
      </c>
      <c r="B4421" s="77" t="inlineStr">
        <is>
          <t>Pokemon Stats</t>
        </is>
      </c>
      <c r="C4421" s="77" t="inlineStr">
        <is>
          <t>Delphox baseDefense</t>
        </is>
      </c>
      <c r="D4421" s="77" t="n">
        <v>72</v>
      </c>
      <c r="E4421" s="77" t="n">
        <v>82</v>
      </c>
      <c r="F4421" s="77" t="inlineStr">
        <is>
          <t>Differs from upstream baseline</t>
        </is>
      </c>
      <c r="G4421" s="7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77" t="inlineStr">
        <is>
          <t>2026-10-04</t>
        </is>
      </c>
      <c r="B4423" s="77" t="inlineStr">
        <is>
          <t>Pokemon Stats</t>
        </is>
      </c>
      <c r="C4423" s="77" t="inlineStr">
        <is>
          <t>Delphox baseSpeed</t>
        </is>
      </c>
      <c r="D4423" s="77" t="n">
        <v>104</v>
      </c>
      <c r="E4423" s="77" t="n">
        <v>122</v>
      </c>
      <c r="F4423" s="77" t="inlineStr">
        <is>
          <t>Differs from upstream baseline</t>
        </is>
      </c>
      <c r="G4423" s="7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77" t="inlineStr">
        <is>
          <t>2026-10-04</t>
        </is>
      </c>
      <c r="B4425" s="77" t="inlineStr">
        <is>
          <t>Pokemon Stats</t>
        </is>
      </c>
      <c r="C4425" s="77" t="inlineStr">
        <is>
          <t>Deoxys baseHP</t>
        </is>
      </c>
      <c r="D4425" s="77" t="n">
        <v>50</v>
      </c>
      <c r="E4425" s="77" t="n">
        <v>90</v>
      </c>
      <c r="F4425" s="77" t="inlineStr">
        <is>
          <t>Differs from upstream baseline</t>
        </is>
      </c>
      <c r="G4425" s="7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77" t="inlineStr">
        <is>
          <t>2026-10-04</t>
        </is>
      </c>
      <c r="B4427" s="77" t="inlineStr">
        <is>
          <t>Pokemon Stats</t>
        </is>
      </c>
      <c r="C4427" s="77" t="inlineStr">
        <is>
          <t>Deoxys baseSpAttack</t>
        </is>
      </c>
      <c r="D4427" s="77" t="n">
        <v>180</v>
      </c>
      <c r="E4427" s="77" t="n">
        <v>200</v>
      </c>
      <c r="F4427" s="77" t="inlineStr">
        <is>
          <t>Differs from upstream baseline</t>
        </is>
      </c>
      <c r="G4427" s="7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77" t="inlineStr">
        <is>
          <t>2026-10-04</t>
        </is>
      </c>
      <c r="B4429" s="77" t="inlineStr">
        <is>
          <t>Pokemon Stats</t>
        </is>
      </c>
      <c r="C4429" s="77" t="inlineStr">
        <is>
          <t>Deoxys baseAttack</t>
        </is>
      </c>
      <c r="D4429" s="77" t="n">
        <v>70</v>
      </c>
      <c r="E4429" s="77" t="n">
        <v>100</v>
      </c>
      <c r="F4429" s="77" t="inlineStr">
        <is>
          <t>Differs from upstream baseline</t>
        </is>
      </c>
      <c r="G4429" s="7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77" t="inlineStr">
        <is>
          <t>2026-10-04</t>
        </is>
      </c>
      <c r="B4431" s="77" t="inlineStr">
        <is>
          <t>Pokemon Stats</t>
        </is>
      </c>
      <c r="C4431" s="77" t="inlineStr">
        <is>
          <t>Deoxys baseSpAttack</t>
        </is>
      </c>
      <c r="D4431" s="77" t="n">
        <v>70</v>
      </c>
      <c r="E4431" s="77" t="n">
        <v>100</v>
      </c>
      <c r="F4431" s="77" t="inlineStr">
        <is>
          <t>Differs from upstream baseline</t>
        </is>
      </c>
      <c r="G4431" s="7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77" t="inlineStr">
        <is>
          <t>2026-10-04</t>
        </is>
      </c>
      <c r="B4433" s="77" t="inlineStr">
        <is>
          <t>Pokemon Stats</t>
        </is>
      </c>
      <c r="C4433" s="77" t="inlineStr">
        <is>
          <t>Deoxys baseDefense</t>
        </is>
      </c>
      <c r="D4433" s="77" t="n">
        <v>50</v>
      </c>
      <c r="E4433" s="77" t="n">
        <v>70</v>
      </c>
      <c r="F4433" s="77" t="inlineStr">
        <is>
          <t>Differs from upstream baseline</t>
        </is>
      </c>
      <c r="G4433" s="7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77" t="inlineStr">
        <is>
          <t>2026-10-04</t>
        </is>
      </c>
      <c r="B4435" s="77" t="inlineStr">
        <is>
          <t>Pokemon Stats</t>
        </is>
      </c>
      <c r="C4435" s="77" t="inlineStr">
        <is>
          <t>Deoxys baseAttack</t>
        </is>
      </c>
      <c r="D4435" s="77" t="n">
        <v>95</v>
      </c>
      <c r="E4435" s="77" t="n">
        <v>100</v>
      </c>
      <c r="F4435" s="77" t="inlineStr">
        <is>
          <t>Differs from upstream baseline</t>
        </is>
      </c>
      <c r="G4435" s="7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77" t="inlineStr">
        <is>
          <t>2026-10-04</t>
        </is>
      </c>
      <c r="B4437" s="77" t="inlineStr">
        <is>
          <t>Pokemon Stats</t>
        </is>
      </c>
      <c r="C4437" s="77" t="inlineStr">
        <is>
          <t>Deoxys baseSpAttack</t>
        </is>
      </c>
      <c r="D4437" s="77" t="n">
        <v>95</v>
      </c>
      <c r="E4437" s="77" t="n">
        <v>100</v>
      </c>
      <c r="F4437" s="77" t="inlineStr">
        <is>
          <t>Differs from upstream baseline</t>
        </is>
      </c>
      <c r="G4437" s="7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77" t="inlineStr">
        <is>
          <t>2026-10-04</t>
        </is>
      </c>
      <c r="B4439" s="77" t="inlineStr">
        <is>
          <t>Pokemon Stats</t>
        </is>
      </c>
      <c r="C4439" s="77" t="inlineStr">
        <is>
          <t>Deoxys baseSpeed</t>
        </is>
      </c>
      <c r="D4439" s="77" t="n">
        <v>180</v>
      </c>
      <c r="E4439" s="77" t="n">
        <v>190</v>
      </c>
      <c r="F4439" s="77" t="inlineStr">
        <is>
          <t>Differs from upstream baseline</t>
        </is>
      </c>
      <c r="G4439" s="7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77" t="inlineStr">
        <is>
          <t>2026-10-04</t>
        </is>
      </c>
      <c r="B4441" s="77" t="inlineStr">
        <is>
          <t>Pokemon Stats</t>
        </is>
      </c>
      <c r="C4441" s="77" t="inlineStr">
        <is>
          <t>Diggersby baseHP</t>
        </is>
      </c>
      <c r="D4441" s="77" t="n">
        <v>85</v>
      </c>
      <c r="E4441" s="77" t="n">
        <v>95</v>
      </c>
      <c r="F4441" s="77" t="inlineStr">
        <is>
          <t>Differs from upstream baseline</t>
        </is>
      </c>
      <c r="G4441" s="7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77" t="inlineStr">
        <is>
          <t>2026-10-04</t>
        </is>
      </c>
      <c r="B4443" s="77" t="inlineStr">
        <is>
          <t>Pokemon Stats</t>
        </is>
      </c>
      <c r="C4443" s="77" t="inlineStr">
        <is>
          <t>Diggersby baseSpAttack</t>
        </is>
      </c>
      <c r="D4443" s="77" t="n">
        <v>50</v>
      </c>
      <c r="E4443" s="77" t="n">
        <v>58</v>
      </c>
      <c r="F4443" s="77" t="inlineStr">
        <is>
          <t>Differs from upstream baseline</t>
        </is>
      </c>
      <c r="G4443" s="7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77" t="inlineStr">
        <is>
          <t>2026-10-04</t>
        </is>
      </c>
      <c r="B4445" s="77" t="inlineStr">
        <is>
          <t>Abilities</t>
        </is>
      </c>
      <c r="C4445" s="77" t="inlineStr">
        <is>
          <t>Diglett abilities</t>
        </is>
      </c>
      <c r="D4445" s="77" t="inlineStr">
        <is>
          <t>Sand Veil / Arena Trap / Sand Force</t>
        </is>
      </c>
      <c r="E4445" s="77" t="inlineStr">
        <is>
          <t>Arena Trap / Arena Trap / Sand Force</t>
        </is>
      </c>
      <c r="F4445" s="77" t="inlineStr">
        <is>
          <t>Differs from upstream baseline</t>
        </is>
      </c>
      <c r="G4445" s="7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77" t="inlineStr">
        <is>
          <t>2026-10-04</t>
        </is>
      </c>
      <c r="B4447" s="77" t="inlineStr">
        <is>
          <t>Pokemon Stats</t>
        </is>
      </c>
      <c r="C4447" s="77" t="inlineStr">
        <is>
          <t>Diglett baseDefense</t>
        </is>
      </c>
      <c r="D4447" s="77" t="n">
        <v>30</v>
      </c>
      <c r="E4447" s="77" t="n">
        <v>42</v>
      </c>
      <c r="F4447" s="77" t="inlineStr">
        <is>
          <t>Differs from upstream baseline</t>
        </is>
      </c>
      <c r="G4447" s="7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77" t="inlineStr">
        <is>
          <t>2026-10-04</t>
        </is>
      </c>
      <c r="B4449" s="77" t="inlineStr">
        <is>
          <t>Pokemon Stats</t>
        </is>
      </c>
      <c r="C4449" s="77" t="inlineStr">
        <is>
          <t>Diglett baseSpDefense</t>
        </is>
      </c>
      <c r="D4449" s="77" t="n">
        <v>45</v>
      </c>
      <c r="E4449" s="77" t="n">
        <v>48</v>
      </c>
      <c r="F4449" s="77" t="inlineStr">
        <is>
          <t>Differs from upstream baseline</t>
        </is>
      </c>
      <c r="G4449" s="7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77" t="inlineStr">
        <is>
          <t>2026-10-04</t>
        </is>
      </c>
      <c r="B4451" s="77" t="inlineStr">
        <is>
          <t>Pokemon Stats</t>
        </is>
      </c>
      <c r="C4451" s="77" t="inlineStr">
        <is>
          <t>Ditto baseAttack</t>
        </is>
      </c>
      <c r="D4451" s="77" t="n">
        <v>48</v>
      </c>
      <c r="E4451" s="77" t="n">
        <v>100</v>
      </c>
      <c r="F4451" s="77" t="inlineStr">
        <is>
          <t>Differs from upstream baseline</t>
        </is>
      </c>
      <c r="G4451" s="7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77" t="inlineStr">
        <is>
          <t>2026-10-04</t>
        </is>
      </c>
      <c r="B4453" s="77" t="inlineStr">
        <is>
          <t>Pokemon Stats</t>
        </is>
      </c>
      <c r="C4453" s="77" t="inlineStr">
        <is>
          <t>Ditto baseSpAttack</t>
        </is>
      </c>
      <c r="D4453" s="77" t="n">
        <v>48</v>
      </c>
      <c r="E4453" s="77" t="n">
        <v>100</v>
      </c>
      <c r="F4453" s="77" t="inlineStr">
        <is>
          <t>Differs from upstream baseline</t>
        </is>
      </c>
      <c r="G4453" s="7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77" t="inlineStr">
        <is>
          <t>2026-10-04</t>
        </is>
      </c>
      <c r="B4455" s="77" t="inlineStr">
        <is>
          <t>Pokemon Stats</t>
        </is>
      </c>
      <c r="C4455" s="77" t="inlineStr">
        <is>
          <t>Ditto baseSpeed</t>
        </is>
      </c>
      <c r="D4455" s="77" t="n">
        <v>48</v>
      </c>
      <c r="E4455" s="77" t="n">
        <v>100</v>
      </c>
      <c r="F4455" s="77" t="inlineStr">
        <is>
          <t>Differs from upstream baseline</t>
        </is>
      </c>
      <c r="G4455" s="7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77" t="inlineStr">
        <is>
          <t>2026-10-04</t>
        </is>
      </c>
      <c r="B4457" s="77" t="inlineStr">
        <is>
          <t>Pokemon Stats</t>
        </is>
      </c>
      <c r="C4457" s="77" t="inlineStr">
        <is>
          <t>Dodrio baseHP</t>
        </is>
      </c>
      <c r="D4457" s="77" t="n">
        <v>60</v>
      </c>
      <c r="E4457" s="77" t="n">
        <v>70</v>
      </c>
      <c r="F4457" s="77" t="inlineStr">
        <is>
          <t>Differs from upstream baseline</t>
        </is>
      </c>
      <c r="G4457" s="7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77" t="inlineStr">
        <is>
          <t>2026-10-04</t>
        </is>
      </c>
      <c r="B4459" s="77" t="inlineStr">
        <is>
          <t>Abilities</t>
        </is>
      </c>
      <c r="C4459" s="77" t="inlineStr">
        <is>
          <t>Dodrio abilities</t>
        </is>
      </c>
      <c r="D4459" s="77" t="inlineStr">
        <is>
          <t>Run Away / Early Bird / Tangled Feet</t>
        </is>
      </c>
      <c r="E4459" s="77" t="inlineStr">
        <is>
          <t>Quick Feet / Tangled Feet / Tangled Feet</t>
        </is>
      </c>
      <c r="F4459" s="77" t="inlineStr">
        <is>
          <t>Differs from upstream baseline</t>
        </is>
      </c>
      <c r="G4459" s="7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77" t="inlineStr">
        <is>
          <t>2026-10-04</t>
        </is>
      </c>
      <c r="B4461" s="77" t="inlineStr">
        <is>
          <t>Pokemon Stats</t>
        </is>
      </c>
      <c r="C4461" s="77" t="inlineStr">
        <is>
          <t>Donphan baseHP</t>
        </is>
      </c>
      <c r="D4461" s="77" t="n">
        <v>90</v>
      </c>
      <c r="E4461" s="77" t="n">
        <v>95</v>
      </c>
      <c r="F4461" s="77" t="inlineStr">
        <is>
          <t>Differs from upstream baseline</t>
        </is>
      </c>
      <c r="G4461" s="7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77" t="inlineStr">
        <is>
          <t>2026-10-04</t>
        </is>
      </c>
      <c r="B4463" s="77" t="inlineStr">
        <is>
          <t>Pokemon Stats</t>
        </is>
      </c>
      <c r="C4463" s="77" t="inlineStr">
        <is>
          <t>Donphan baseSpAttack</t>
        </is>
      </c>
      <c r="D4463" s="77" t="n">
        <v>60</v>
      </c>
      <c r="E4463" s="77" t="n">
        <v>55</v>
      </c>
      <c r="F4463" s="77" t="inlineStr">
        <is>
          <t>Differs from upstream baseline</t>
        </is>
      </c>
      <c r="G4463" s="7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77" t="inlineStr">
        <is>
          <t>2026-10-04</t>
        </is>
      </c>
      <c r="B4465" s="77" t="inlineStr">
        <is>
          <t>Pokemon Stats</t>
        </is>
      </c>
      <c r="C4465" s="77" t="inlineStr">
        <is>
          <t>Doublade baseAttack</t>
        </is>
      </c>
      <c r="D4465" s="77" t="n">
        <v>110</v>
      </c>
      <c r="E4465" s="77" t="n">
        <v>125</v>
      </c>
      <c r="F4465" s="77" t="inlineStr">
        <is>
          <t>Differs from upstream baseline</t>
        </is>
      </c>
      <c r="G4465" s="7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77" t="inlineStr">
        <is>
          <t>2026-10-04</t>
        </is>
      </c>
      <c r="B4467" s="77" t="inlineStr">
        <is>
          <t>Pokemon Stats</t>
        </is>
      </c>
      <c r="C4467" s="77" t="inlineStr">
        <is>
          <t>Dragalge baseHP</t>
        </is>
      </c>
      <c r="D4467" s="77" t="n">
        <v>65</v>
      </c>
      <c r="E4467" s="77" t="n">
        <v>75</v>
      </c>
      <c r="F4467" s="77" t="inlineStr">
        <is>
          <t>Differs from upstream baseline</t>
        </is>
      </c>
      <c r="G4467" s="7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77" t="inlineStr">
        <is>
          <t>2026-10-04</t>
        </is>
      </c>
      <c r="B4469" s="77" t="inlineStr">
        <is>
          <t>Abilities</t>
        </is>
      </c>
      <c r="C4469" s="77" t="inlineStr">
        <is>
          <t>Dragonair abilities</t>
        </is>
      </c>
      <c r="D4469" s="77" t="inlineStr">
        <is>
          <t>Shed Skin / Marvel Scale</t>
        </is>
      </c>
      <c r="E4469" s="77" t="inlineStr">
        <is>
          <t>Shed Skin / Shed Skin / Marvel Scale</t>
        </is>
      </c>
      <c r="F4469" s="77" t="inlineStr">
        <is>
          <t>Differs from upstream baseline</t>
        </is>
      </c>
      <c r="G4469" s="7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77" t="inlineStr">
        <is>
          <t>2026-10-04</t>
        </is>
      </c>
      <c r="B4471" s="77" t="inlineStr">
        <is>
          <t>Abilities</t>
        </is>
      </c>
      <c r="C4471" s="77" t="inlineStr">
        <is>
          <t>Dragonite abilities</t>
        </is>
      </c>
      <c r="D4471" s="77" t="inlineStr">
        <is>
          <t>Inner Focus / Multiscale</t>
        </is>
      </c>
      <c r="E4471" s="77" t="inlineStr">
        <is>
          <t>Thick Fat / Thick Fat / Multiscale</t>
        </is>
      </c>
      <c r="F4471" s="77" t="inlineStr">
        <is>
          <t>Differs from upstream baseline</t>
        </is>
      </c>
      <c r="G4471" s="7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77" t="inlineStr">
        <is>
          <t>2026-10-04</t>
        </is>
      </c>
      <c r="B4473" s="77" t="inlineStr">
        <is>
          <t>Abilities</t>
        </is>
      </c>
      <c r="C4473" s="77" t="inlineStr">
        <is>
          <t>Dratini abilities</t>
        </is>
      </c>
      <c r="D4473" s="77" t="inlineStr">
        <is>
          <t>Shed Skin / Marvel Scale</t>
        </is>
      </c>
      <c r="E4473" s="77" t="inlineStr">
        <is>
          <t>Shed Skin / Shed Skin / Marvel Scale</t>
        </is>
      </c>
      <c r="F4473" s="77" t="inlineStr">
        <is>
          <t>Differs from upstream baseline</t>
        </is>
      </c>
      <c r="G4473" s="7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77" t="inlineStr">
        <is>
          <t>2026-10-04</t>
        </is>
      </c>
      <c r="B4475" s="77" t="inlineStr">
        <is>
          <t>Abilities</t>
        </is>
      </c>
      <c r="C4475" s="77" t="inlineStr">
        <is>
          <t>Drifloon abilities</t>
        </is>
      </c>
      <c r="D4475" s="77" t="inlineStr">
        <is>
          <t>Aftermath / Unburden / Flare Boost</t>
        </is>
      </c>
      <c r="E4475" s="77" t="inlineStr">
        <is>
          <t>Unburden / Unburden / Flare Boost</t>
        </is>
      </c>
      <c r="F4475" s="77" t="inlineStr">
        <is>
          <t>Differs from upstream baseline</t>
        </is>
      </c>
      <c r="G4475" s="7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77" t="inlineStr">
        <is>
          <t>2026-10-04</t>
        </is>
      </c>
      <c r="B4477" s="77" t="inlineStr">
        <is>
          <t>Pokemon Stats</t>
        </is>
      </c>
      <c r="C4477" s="77" t="inlineStr">
        <is>
          <t>Druddigon baseHP</t>
        </is>
      </c>
      <c r="D4477" s="77" t="n">
        <v>77</v>
      </c>
      <c r="E4477" s="77" t="n">
        <v>87</v>
      </c>
      <c r="F4477" s="77" t="inlineStr">
        <is>
          <t>Differs from upstream baseline</t>
        </is>
      </c>
      <c r="G4477" s="7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77" t="inlineStr">
        <is>
          <t>2026-10-04</t>
        </is>
      </c>
      <c r="B4479" s="77" t="inlineStr">
        <is>
          <t>Pokemon Stats</t>
        </is>
      </c>
      <c r="C4479" s="77" t="inlineStr">
        <is>
          <t>Druddigon baseSpAttack</t>
        </is>
      </c>
      <c r="D4479" s="77" t="n">
        <v>60</v>
      </c>
      <c r="E4479" s="77" t="n">
        <v>30</v>
      </c>
      <c r="F4479" s="77" t="inlineStr">
        <is>
          <t>Differs from upstream baseline</t>
        </is>
      </c>
      <c r="G4479" s="7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77" t="inlineStr">
        <is>
          <t>2026-10-04</t>
        </is>
      </c>
      <c r="B4481" s="77" t="inlineStr">
        <is>
          <t>Pokemon Stats</t>
        </is>
      </c>
      <c r="C4481" s="77" t="inlineStr">
        <is>
          <t>Druddigon baseSpeed</t>
        </is>
      </c>
      <c r="D4481" s="77" t="n">
        <v>48</v>
      </c>
      <c r="E4481" s="77" t="n">
        <v>71</v>
      </c>
      <c r="F4481" s="77" t="inlineStr">
        <is>
          <t>Differs from upstream baseline</t>
        </is>
      </c>
      <c r="G4481" s="7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77" t="inlineStr">
        <is>
          <t>2026-10-04</t>
        </is>
      </c>
      <c r="B4483" s="77" t="inlineStr">
        <is>
          <t>Pokemon Stats</t>
        </is>
      </c>
      <c r="C4483" s="77" t="inlineStr">
        <is>
          <t>Dugtrio baseHP</t>
        </is>
      </c>
      <c r="D4483" s="77" t="n">
        <v>35</v>
      </c>
      <c r="E4483" s="77" t="n">
        <v>56</v>
      </c>
      <c r="F4483" s="77" t="inlineStr">
        <is>
          <t>Differs from upstream baseline</t>
        </is>
      </c>
      <c r="G4483" s="7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77" t="inlineStr">
        <is>
          <t>2026-10-04</t>
        </is>
      </c>
      <c r="B4485" s="77" t="inlineStr">
        <is>
          <t>Pokemon Stats</t>
        </is>
      </c>
      <c r="C4485" s="77" t="inlineStr">
        <is>
          <t>Dugtrio baseDefense</t>
        </is>
      </c>
      <c r="D4485" s="77" t="n">
        <v>60</v>
      </c>
      <c r="E4485" s="77" t="n">
        <v>70</v>
      </c>
      <c r="F4485" s="77" t="inlineStr">
        <is>
          <t>Differs from upstream baseline</t>
        </is>
      </c>
      <c r="G4485" s="7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77" t="inlineStr">
        <is>
          <t>2026-10-04</t>
        </is>
      </c>
      <c r="B4487" s="77" t="inlineStr">
        <is>
          <t>Pokemon Stats</t>
        </is>
      </c>
      <c r="C4487" s="77" t="inlineStr">
        <is>
          <t>Dugtrio baseSpDefense</t>
        </is>
      </c>
      <c r="D4487" s="77" t="n">
        <v>70</v>
      </c>
      <c r="E4487" s="77" t="n">
        <v>76</v>
      </c>
      <c r="F4487" s="77" t="inlineStr">
        <is>
          <t>Differs from upstream baseline</t>
        </is>
      </c>
      <c r="G4487" s="7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77" t="inlineStr">
        <is>
          <t>2026-10-04</t>
        </is>
      </c>
      <c r="B4489" s="77" t="inlineStr">
        <is>
          <t>Pokemon Stats</t>
        </is>
      </c>
      <c r="C4489" s="77" t="inlineStr">
        <is>
          <t>Dunsparce baseAttack</t>
        </is>
      </c>
      <c r="D4489" s="77" t="n">
        <v>70</v>
      </c>
      <c r="E4489" s="77" t="n">
        <v>90</v>
      </c>
      <c r="F4489" s="77" t="inlineStr">
        <is>
          <t>Differs from upstream baseline</t>
        </is>
      </c>
      <c r="G4489" s="7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77" t="inlineStr">
        <is>
          <t>2026-10-04</t>
        </is>
      </c>
      <c r="B4491" s="77" t="inlineStr">
        <is>
          <t>Pokemon Stats</t>
        </is>
      </c>
      <c r="C4491" s="77" t="inlineStr">
        <is>
          <t>Dunsparce baseSpAttack</t>
        </is>
      </c>
      <c r="D4491" s="77" t="n">
        <v>65</v>
      </c>
      <c r="E4491" s="77" t="n">
        <v>85</v>
      </c>
      <c r="F4491" s="77" t="inlineStr">
        <is>
          <t>Differs from upstream baseline</t>
        </is>
      </c>
      <c r="G4491" s="7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77" t="inlineStr">
        <is>
          <t>2026-10-04</t>
        </is>
      </c>
      <c r="B4493" s="77" t="inlineStr">
        <is>
          <t>Pokemon Stats</t>
        </is>
      </c>
      <c r="C4493" s="77" t="inlineStr">
        <is>
          <t>Dunsparce baseSpeed</t>
        </is>
      </c>
      <c r="D4493" s="77" t="n">
        <v>45</v>
      </c>
      <c r="E4493" s="77" t="n">
        <v>55</v>
      </c>
      <c r="F4493" s="77" t="inlineStr">
        <is>
          <t>Differs from upstream baseline</t>
        </is>
      </c>
      <c r="G4493" s="7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77" t="inlineStr">
        <is>
          <t>2026-10-04</t>
        </is>
      </c>
      <c r="B4495" s="77" t="inlineStr">
        <is>
          <t>Pokemon Stats</t>
        </is>
      </c>
      <c r="C4495" s="77" t="inlineStr">
        <is>
          <t>Duosion baseAttack</t>
        </is>
      </c>
      <c r="D4495" s="77" t="n">
        <v>40</v>
      </c>
      <c r="E4495" s="77" t="n">
        <v>30</v>
      </c>
      <c r="F4495" s="77" t="inlineStr">
        <is>
          <t>Differs from upstream baseline</t>
        </is>
      </c>
      <c r="G4495" s="7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77" t="inlineStr">
        <is>
          <t>2026-10-04</t>
        </is>
      </c>
      <c r="B4497" s="77" t="inlineStr">
        <is>
          <t>Pokemon Stats</t>
        </is>
      </c>
      <c r="C4497" s="77" t="inlineStr">
        <is>
          <t>Duosion baseSpAttack</t>
        </is>
      </c>
      <c r="D4497" s="77" t="n">
        <v>125</v>
      </c>
      <c r="E4497" s="77" t="n">
        <v>136</v>
      </c>
      <c r="F4497" s="77" t="inlineStr">
        <is>
          <t>Differs from upstream baseline</t>
        </is>
      </c>
      <c r="G4497" s="7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77" t="inlineStr">
        <is>
          <t>2026-10-04</t>
        </is>
      </c>
      <c r="B4499" s="77" t="inlineStr">
        <is>
          <t>Pokemon Stats</t>
        </is>
      </c>
      <c r="C4499" s="77" t="inlineStr">
        <is>
          <t>Duosion baseSpeed</t>
        </is>
      </c>
      <c r="D4499" s="77" t="n">
        <v>30</v>
      </c>
      <c r="E4499" s="77" t="n">
        <v>34</v>
      </c>
      <c r="F4499" s="77" t="inlineStr">
        <is>
          <t>Differs from upstream baseline</t>
        </is>
      </c>
      <c r="G4499" s="7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77" t="inlineStr">
        <is>
          <t>2026-10-04</t>
        </is>
      </c>
      <c r="B4501" s="77" t="inlineStr">
        <is>
          <t>Pokemon Stats</t>
        </is>
      </c>
      <c r="C4501" s="77" t="inlineStr">
        <is>
          <t>Durant baseAttack</t>
        </is>
      </c>
      <c r="D4501" s="77" t="n">
        <v>109</v>
      </c>
      <c r="E4501" s="77" t="n">
        <v>120</v>
      </c>
      <c r="F4501" s="77" t="inlineStr">
        <is>
          <t>Differs from upstream baseline</t>
        </is>
      </c>
      <c r="G4501" s="7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77" t="inlineStr">
        <is>
          <t>2026-10-04</t>
        </is>
      </c>
      <c r="B4503" s="77" t="inlineStr">
        <is>
          <t>Pokemon Stats</t>
        </is>
      </c>
      <c r="C4503" s="77" t="inlineStr">
        <is>
          <t>Durant baseSpDefense</t>
        </is>
      </c>
      <c r="D4503" s="77" t="n">
        <v>48</v>
      </c>
      <c r="E4503" s="77" t="n">
        <v>55</v>
      </c>
      <c r="F4503" s="77" t="inlineStr">
        <is>
          <t>Differs from upstream baseline</t>
        </is>
      </c>
      <c r="G4503" s="7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77" t="inlineStr">
        <is>
          <t>2026-10-04</t>
        </is>
      </c>
      <c r="B4505" s="77" t="inlineStr">
        <is>
          <t>Pokemon Stats</t>
        </is>
      </c>
      <c r="C4505" s="77" t="inlineStr">
        <is>
          <t>Dusclops baseHP</t>
        </is>
      </c>
      <c r="D4505" s="77" t="n">
        <v>40</v>
      </c>
      <c r="E4505" s="77" t="n">
        <v>75</v>
      </c>
      <c r="F4505" s="77" t="inlineStr">
        <is>
          <t>Differs from upstream baseline</t>
        </is>
      </c>
      <c r="G4505" s="7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77" t="inlineStr">
        <is>
          <t>2026-10-04</t>
        </is>
      </c>
      <c r="B4507" s="77" t="inlineStr">
        <is>
          <t>Pokemon Stats</t>
        </is>
      </c>
      <c r="C4507" s="77" t="inlineStr">
        <is>
          <t>Dusclops baseSpAttack</t>
        </is>
      </c>
      <c r="D4507" s="77" t="n">
        <v>60</v>
      </c>
      <c r="E4507" s="77" t="n">
        <v>40</v>
      </c>
      <c r="F4507" s="77" t="inlineStr">
        <is>
          <t>Differs from upstream baseline</t>
        </is>
      </c>
      <c r="G4507" s="7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77" t="inlineStr">
        <is>
          <t>2026-10-04</t>
        </is>
      </c>
      <c r="B4509" s="77" t="inlineStr">
        <is>
          <t>Pokemon Stats</t>
        </is>
      </c>
      <c r="C4509" s="77" t="inlineStr">
        <is>
          <t>Dusknoir baseSpAttack</t>
        </is>
      </c>
      <c r="D4509" s="77" t="n">
        <v>65</v>
      </c>
      <c r="E4509" s="77" t="n">
        <v>35</v>
      </c>
      <c r="F4509" s="77" t="inlineStr">
        <is>
          <t>Differs from upstream baseline</t>
        </is>
      </c>
      <c r="G4509" s="7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77" t="inlineStr">
        <is>
          <t>2026-10-04</t>
        </is>
      </c>
      <c r="B4511" s="77" t="inlineStr">
        <is>
          <t>Pokemon Stats</t>
        </is>
      </c>
      <c r="C4511" s="77" t="inlineStr">
        <is>
          <t>Duskull baseHP</t>
        </is>
      </c>
      <c r="D4511" s="77" t="n">
        <v>20</v>
      </c>
      <c r="E4511" s="77" t="n">
        <v>40</v>
      </c>
      <c r="F4511" s="77" t="inlineStr">
        <is>
          <t>Differs from upstream baseline</t>
        </is>
      </c>
      <c r="G4511" s="7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77" t="inlineStr">
        <is>
          <t>2026-10-04</t>
        </is>
      </c>
      <c r="B4513" s="77" t="inlineStr">
        <is>
          <t>Pokemon Stats</t>
        </is>
      </c>
      <c r="C4513" s="77" t="inlineStr">
        <is>
          <t>Dustox baseSpAttack</t>
        </is>
      </c>
      <c r="D4513" s="77" t="n">
        <v>50</v>
      </c>
      <c r="E4513" s="77" t="n">
        <v>70</v>
      </c>
      <c r="F4513" s="77" t="inlineStr">
        <is>
          <t>Differs from upstream baseline</t>
        </is>
      </c>
      <c r="G4513" s="7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77" t="inlineStr">
        <is>
          <t>2026-10-04</t>
        </is>
      </c>
      <c r="B4515" s="77" t="inlineStr">
        <is>
          <t>Pokemon Stats</t>
        </is>
      </c>
      <c r="C4515" s="77" t="inlineStr">
        <is>
          <t>Dwebble baseAttack</t>
        </is>
      </c>
      <c r="D4515" s="77" t="n">
        <v>65</v>
      </c>
      <c r="E4515" s="77" t="n">
        <v>68</v>
      </c>
      <c r="F4515" s="77" t="inlineStr">
        <is>
          <t>Differs from upstream baseline</t>
        </is>
      </c>
      <c r="G4515" s="7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77" t="inlineStr">
        <is>
          <t>2026-10-04</t>
        </is>
      </c>
      <c r="B4517" s="77" t="inlineStr">
        <is>
          <t>Pokemon Stats</t>
        </is>
      </c>
      <c r="C4517" s="77" t="inlineStr">
        <is>
          <t>Dwebble baseSpeed</t>
        </is>
      </c>
      <c r="D4517" s="77" t="n">
        <v>55</v>
      </c>
      <c r="E4517" s="77" t="n">
        <v>57</v>
      </c>
      <c r="F4517" s="77" t="inlineStr">
        <is>
          <t>Differs from upstream baseline</t>
        </is>
      </c>
      <c r="G4517" s="7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77" t="inlineStr">
        <is>
          <t>2026-10-04</t>
        </is>
      </c>
      <c r="B4519" s="77" t="inlineStr">
        <is>
          <t>Pokemon Stats</t>
        </is>
      </c>
      <c r="C4519" s="77" t="inlineStr">
        <is>
          <t>Eelektross baseDefense</t>
        </is>
      </c>
      <c r="D4519" s="77" t="n">
        <v>80</v>
      </c>
      <c r="E4519" s="77" t="n">
        <v>90</v>
      </c>
      <c r="F4519" s="77" t="inlineStr">
        <is>
          <t>Differs from upstream baseline</t>
        </is>
      </c>
      <c r="G4519" s="7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77" t="inlineStr">
        <is>
          <t>2026-10-04</t>
        </is>
      </c>
      <c r="B4521" s="77" t="inlineStr">
        <is>
          <t>Pokemon Stats</t>
        </is>
      </c>
      <c r="C4521" s="77" t="inlineStr">
        <is>
          <t>Eelektross baseSpeed</t>
        </is>
      </c>
      <c r="D4521" s="77" t="n">
        <v>50</v>
      </c>
      <c r="E4521" s="77" t="n">
        <v>53</v>
      </c>
      <c r="F4521" s="77" t="inlineStr">
        <is>
          <t>Differs from upstream baseline</t>
        </is>
      </c>
      <c r="G4521" s="7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77" t="inlineStr">
        <is>
          <t>2026-10-04</t>
        </is>
      </c>
      <c r="B4523" s="77" t="inlineStr">
        <is>
          <t>Abilities</t>
        </is>
      </c>
      <c r="C4523" s="77" t="inlineStr">
        <is>
          <t>Eevee abilities</t>
        </is>
      </c>
      <c r="D4523" s="77" t="inlineStr">
        <is>
          <t>Run Away / Adaptability / Anticipation</t>
        </is>
      </c>
      <c r="E4523" s="77" t="inlineStr">
        <is>
          <t>Adaptability / Adaptability / Anticipation</t>
        </is>
      </c>
      <c r="F4523" s="77" t="inlineStr">
        <is>
          <t>Differs from upstream baseline</t>
        </is>
      </c>
      <c r="G4523" s="7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77" t="inlineStr">
        <is>
          <t>2026-10-04</t>
        </is>
      </c>
      <c r="B4525" s="77" t="inlineStr">
        <is>
          <t>Abilities</t>
        </is>
      </c>
      <c r="C4525" s="77" t="inlineStr">
        <is>
          <t>Ekans abilities</t>
        </is>
      </c>
      <c r="D4525" s="77" t="inlineStr">
        <is>
          <t>Intimidate / Shed Skin / Unnerve</t>
        </is>
      </c>
      <c r="E4525" s="77" t="inlineStr">
        <is>
          <t>Intimidate / Intimidate / Unnerve</t>
        </is>
      </c>
      <c r="F4525" s="77" t="inlineStr">
        <is>
          <t>Differs from upstream baseline</t>
        </is>
      </c>
      <c r="G4525" s="7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77" t="inlineStr">
        <is>
          <t>2026-10-04</t>
        </is>
      </c>
      <c r="B4527" s="77" t="inlineStr">
        <is>
          <t>Pokemon Stats</t>
        </is>
      </c>
      <c r="C4527" s="77" t="inlineStr">
        <is>
          <t>Electivire baseSpeed</t>
        </is>
      </c>
      <c r="D4527" s="77" t="n">
        <v>95</v>
      </c>
      <c r="E4527" s="77" t="n">
        <v>105</v>
      </c>
      <c r="F4527" s="77" t="inlineStr">
        <is>
          <t>Differs from upstream baseline</t>
        </is>
      </c>
      <c r="G4527" s="7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77" t="inlineStr">
        <is>
          <t>2026-10-04</t>
        </is>
      </c>
      <c r="B4529" s="77" t="inlineStr">
        <is>
          <t>Abilities</t>
        </is>
      </c>
      <c r="C4529" s="77" t="inlineStr">
        <is>
          <t>Electrike abilities</t>
        </is>
      </c>
      <c r="D4529" s="77" t="inlineStr">
        <is>
          <t>Static / Lightning Rod / Minus</t>
        </is>
      </c>
      <c r="E4529" s="77" t="inlineStr">
        <is>
          <t>Lightning Rod / Lightning Rod / Minus</t>
        </is>
      </c>
      <c r="F4529" s="77" t="inlineStr">
        <is>
          <t>Differs from upstream baseline</t>
        </is>
      </c>
      <c r="G4529" s="7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77" t="inlineStr">
        <is>
          <t>2026-10-04</t>
        </is>
      </c>
      <c r="B4531" s="77" t="inlineStr">
        <is>
          <t>Abilities</t>
        </is>
      </c>
      <c r="C4531" s="77" t="inlineStr">
        <is>
          <t>Electrode abilities</t>
        </is>
      </c>
      <c r="D4531" s="77" t="inlineStr">
        <is>
          <t>Soundproof / Static / Aftermath</t>
        </is>
      </c>
      <c r="E4531" s="77" t="inlineStr">
        <is>
          <t>Aftermath / Aftermath / Aftermath</t>
        </is>
      </c>
      <c r="F4531" s="77" t="inlineStr">
        <is>
          <t>Differs from upstream baseline</t>
        </is>
      </c>
      <c r="G4531" s="7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77" t="inlineStr">
        <is>
          <t>2026-10-04</t>
        </is>
      </c>
      <c r="B4533" s="77" t="inlineStr">
        <is>
          <t>Pokemon Stats</t>
        </is>
      </c>
      <c r="C4533" s="77" t="inlineStr">
        <is>
          <t>Emboar baseSpDefense</t>
        </is>
      </c>
      <c r="D4533" s="77" t="n">
        <v>65</v>
      </c>
      <c r="E4533" s="77" t="n">
        <v>75</v>
      </c>
      <c r="F4533" s="77" t="inlineStr">
        <is>
          <t>Differs from upstream baseline</t>
        </is>
      </c>
      <c r="G4533" s="7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77" t="inlineStr">
        <is>
          <t>2026-10-04</t>
        </is>
      </c>
      <c r="B4535" s="77" t="inlineStr">
        <is>
          <t>Pokemon Stats</t>
        </is>
      </c>
      <c r="C4535" s="77" t="inlineStr">
        <is>
          <t>Emolga baseHP</t>
        </is>
      </c>
      <c r="D4535" s="77" t="n">
        <v>55</v>
      </c>
      <c r="E4535" s="77" t="n">
        <v>68</v>
      </c>
      <c r="F4535" s="77" t="inlineStr">
        <is>
          <t>Differs from upstream baseline</t>
        </is>
      </c>
      <c r="G4535" s="7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77" t="inlineStr">
        <is>
          <t>2026-10-04</t>
        </is>
      </c>
      <c r="B4537" s="77" t="inlineStr">
        <is>
          <t>Pokemon Stats</t>
        </is>
      </c>
      <c r="C4537" s="77" t="inlineStr">
        <is>
          <t>Emolga baseDefense</t>
        </is>
      </c>
      <c r="D4537" s="77" t="n">
        <v>60</v>
      </c>
      <c r="E4537" s="77" t="n">
        <v>82</v>
      </c>
      <c r="F4537" s="77" t="inlineStr">
        <is>
          <t>Differs from upstream baseline</t>
        </is>
      </c>
      <c r="G4537" s="7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77" t="inlineStr">
        <is>
          <t>2026-10-04</t>
        </is>
      </c>
      <c r="B4539" s="77" t="inlineStr">
        <is>
          <t>Pokemon Stats</t>
        </is>
      </c>
      <c r="C4539" s="77" t="inlineStr">
        <is>
          <t>Emolga baseSpDefense</t>
        </is>
      </c>
      <c r="D4539" s="77" t="n">
        <v>60</v>
      </c>
      <c r="E4539" s="77" t="n">
        <v>78</v>
      </c>
      <c r="F4539" s="77" t="inlineStr">
        <is>
          <t>Differs from upstream baseline</t>
        </is>
      </c>
      <c r="G4539" s="7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77" t="inlineStr">
        <is>
          <t>2026-10-04</t>
        </is>
      </c>
      <c r="B4541" s="77" t="inlineStr">
        <is>
          <t>Abilities</t>
        </is>
      </c>
      <c r="C4541" s="77" t="inlineStr">
        <is>
          <t>Emolga abilities</t>
        </is>
      </c>
      <c r="D4541" s="77" t="inlineStr">
        <is>
          <t>Static / Motor Drive</t>
        </is>
      </c>
      <c r="E4541" s="77" t="inlineStr">
        <is>
          <t>Static / Motor Drive / Lightning Rod</t>
        </is>
      </c>
      <c r="F4541" s="77" t="inlineStr">
        <is>
          <t>Differs from upstream baseline</t>
        </is>
      </c>
      <c r="G4541" s="7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77" t="inlineStr">
        <is>
          <t>2026-10-04</t>
        </is>
      </c>
      <c r="B4543" s="77" t="inlineStr">
        <is>
          <t>Pokemon Stats</t>
        </is>
      </c>
      <c r="C4543" s="77" t="inlineStr">
        <is>
          <t>Empoleon baseDefense</t>
        </is>
      </c>
      <c r="D4543" s="77" t="n">
        <v>88</v>
      </c>
      <c r="E4543" s="77" t="n">
        <v>93</v>
      </c>
      <c r="F4543" s="77" t="inlineStr">
        <is>
          <t>Differs from upstream baseline</t>
        </is>
      </c>
      <c r="G4543" s="7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77" t="inlineStr">
        <is>
          <t>2026-10-04</t>
        </is>
      </c>
      <c r="B4545" s="77" t="inlineStr">
        <is>
          <t>Abilities</t>
        </is>
      </c>
      <c r="C4545" s="77" t="inlineStr">
        <is>
          <t>Empoleon abilities</t>
        </is>
      </c>
      <c r="D4545" s="77" t="inlineStr">
        <is>
          <t>Torrent / Competitive</t>
        </is>
      </c>
      <c r="E4545" s="77" t="inlineStr">
        <is>
          <t>Swift Swim / Torrent / Competitive</t>
        </is>
      </c>
      <c r="F4545" s="77" t="inlineStr">
        <is>
          <t>Differs from upstream baseline</t>
        </is>
      </c>
      <c r="G4545" s="7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77" t="inlineStr">
        <is>
          <t>2026-10-04</t>
        </is>
      </c>
      <c r="B4547" s="77" t="inlineStr">
        <is>
          <t>Pokemon Stats</t>
        </is>
      </c>
      <c r="C4547" s="77" t="inlineStr">
        <is>
          <t>Escavalier baseHP</t>
        </is>
      </c>
      <c r="D4547" s="77" t="n">
        <v>70</v>
      </c>
      <c r="E4547" s="77" t="n">
        <v>84</v>
      </c>
      <c r="F4547" s="77" t="inlineStr">
        <is>
          <t>Differs from upstream baseline</t>
        </is>
      </c>
      <c r="G4547" s="7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77" t="inlineStr">
        <is>
          <t>2026-10-04</t>
        </is>
      </c>
      <c r="B4549" s="77" t="inlineStr">
        <is>
          <t>Pokemon Stats</t>
        </is>
      </c>
      <c r="C4549" s="77" t="inlineStr">
        <is>
          <t>Escavalier baseSpAttack</t>
        </is>
      </c>
      <c r="D4549" s="77" t="n">
        <v>60</v>
      </c>
      <c r="E4549" s="77" t="n">
        <v>30</v>
      </c>
      <c r="F4549" s="77" t="inlineStr">
        <is>
          <t>Differs from upstream baseline</t>
        </is>
      </c>
      <c r="G4549" s="7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77" t="inlineStr">
        <is>
          <t>2026-10-04</t>
        </is>
      </c>
      <c r="B4551" s="77" t="inlineStr">
        <is>
          <t>Pokemon Stats</t>
        </is>
      </c>
      <c r="C4551" s="77" t="inlineStr">
        <is>
          <t>Excadrill baseAttack</t>
        </is>
      </c>
      <c r="D4551" s="77" t="n">
        <v>135</v>
      </c>
      <c r="E4551" s="77" t="n">
        <v>146</v>
      </c>
      <c r="F4551" s="77" t="inlineStr">
        <is>
          <t>Differs from upstream baseline</t>
        </is>
      </c>
      <c r="G4551" s="7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77" t="inlineStr">
        <is>
          <t>2026-10-04</t>
        </is>
      </c>
      <c r="B4553" s="77" t="inlineStr">
        <is>
          <t>Pokemon Stats</t>
        </is>
      </c>
      <c r="C4553" s="77" t="inlineStr">
        <is>
          <t>Excadrill baseSpeed</t>
        </is>
      </c>
      <c r="D4553" s="77" t="n">
        <v>88</v>
      </c>
      <c r="E4553" s="77" t="n">
        <v>97</v>
      </c>
      <c r="F4553" s="77" t="inlineStr">
        <is>
          <t>Differs from upstream baseline</t>
        </is>
      </c>
      <c r="G4553" s="7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77" t="inlineStr">
        <is>
          <t>2026-10-04</t>
        </is>
      </c>
      <c r="B4555" s="77" t="inlineStr">
        <is>
          <t>Pokemon Stats</t>
        </is>
      </c>
      <c r="C4555" s="77" t="inlineStr">
        <is>
          <t>Exploud baseAttack</t>
        </is>
      </c>
      <c r="D4555" s="77" t="n">
        <v>91</v>
      </c>
      <c r="E4555" s="77" t="n">
        <v>101</v>
      </c>
      <c r="F4555" s="77" t="inlineStr">
        <is>
          <t>Differs from upstream baseline</t>
        </is>
      </c>
      <c r="G4555" s="7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77" t="inlineStr">
        <is>
          <t>2026-10-04</t>
        </is>
      </c>
      <c r="B4557" s="77" t="inlineStr">
        <is>
          <t>Pokemon Stats</t>
        </is>
      </c>
      <c r="C4557" s="77" t="inlineStr">
        <is>
          <t>Exploud baseSpAttack</t>
        </is>
      </c>
      <c r="D4557" s="77" t="n">
        <v>91</v>
      </c>
      <c r="E4557" s="77" t="n">
        <v>101</v>
      </c>
      <c r="F4557" s="77" t="inlineStr">
        <is>
          <t>Differs from upstream baseline</t>
        </is>
      </c>
      <c r="G4557" s="7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77" t="inlineStr">
        <is>
          <t>2026-10-04</t>
        </is>
      </c>
      <c r="B4559" s="77" t="inlineStr">
        <is>
          <t>Abilities</t>
        </is>
      </c>
      <c r="C4559" s="77" t="inlineStr">
        <is>
          <t>Exploud abilities</t>
        </is>
      </c>
      <c r="D4559" s="77" t="inlineStr">
        <is>
          <t>Soundproof / Scrappy</t>
        </is>
      </c>
      <c r="E4559" s="77" t="inlineStr">
        <is>
          <t>Scrappy / Soundproof / Scrappy</t>
        </is>
      </c>
      <c r="F4559" s="77" t="inlineStr">
        <is>
          <t>Differs from upstream baseline</t>
        </is>
      </c>
      <c r="G4559" s="7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77" t="inlineStr">
        <is>
          <t>2026-10-04</t>
        </is>
      </c>
      <c r="B4561" s="77" t="inlineStr">
        <is>
          <t>Pokemon Stats</t>
        </is>
      </c>
      <c r="C4561" s="77" t="inlineStr">
        <is>
          <t>Farfetch'd baseDefense</t>
        </is>
      </c>
      <c r="D4561" s="77" t="n">
        <v>55</v>
      </c>
      <c r="E4561" s="77" t="n">
        <v>85</v>
      </c>
      <c r="F4561" s="77" t="inlineStr">
        <is>
          <t>Differs from upstream baseline</t>
        </is>
      </c>
      <c r="G4561" s="7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77" t="inlineStr">
        <is>
          <t>2026-10-04</t>
        </is>
      </c>
      <c r="B4563" s="77" t="inlineStr">
        <is>
          <t>Pokemon Stats</t>
        </is>
      </c>
      <c r="C4563" s="77" t="inlineStr">
        <is>
          <t>Farfetch'd baseSpeed</t>
        </is>
      </c>
      <c r="D4563" s="77" t="n">
        <v>60</v>
      </c>
      <c r="E4563" s="77" t="n">
        <v>65</v>
      </c>
      <c r="F4563" s="77" t="inlineStr">
        <is>
          <t>Differs from upstream baseline</t>
        </is>
      </c>
      <c r="G4563" s="7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77" t="inlineStr">
        <is>
          <t>2026-10-04</t>
        </is>
      </c>
      <c r="B4565" s="77" t="inlineStr">
        <is>
          <t>Pokemon Stats</t>
        </is>
      </c>
      <c r="C4565" s="77" t="inlineStr">
        <is>
          <t>Fearow baseAttack</t>
        </is>
      </c>
      <c r="D4565" s="77" t="n">
        <v>90</v>
      </c>
      <c r="E4565" s="77" t="n">
        <v>110</v>
      </c>
      <c r="F4565" s="77" t="inlineStr">
        <is>
          <t>Differs from upstream baseline</t>
        </is>
      </c>
      <c r="G4565" s="7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77" t="inlineStr">
        <is>
          <t>2026-10-04</t>
        </is>
      </c>
      <c r="B4567" s="77" t="inlineStr">
        <is>
          <t>Pokemon Stats</t>
        </is>
      </c>
      <c r="C4567" s="77" t="inlineStr">
        <is>
          <t>Fearow baseSpAttack</t>
        </is>
      </c>
      <c r="D4567" s="77" t="n">
        <v>61</v>
      </c>
      <c r="E4567" s="77" t="n">
        <v>31</v>
      </c>
      <c r="F4567" s="77" t="inlineStr">
        <is>
          <t>Differs from upstream baseline</t>
        </is>
      </c>
      <c r="G4567" s="7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77" t="inlineStr">
        <is>
          <t>2026-10-04</t>
        </is>
      </c>
      <c r="B4569" s="77" t="inlineStr">
        <is>
          <t>Abilities</t>
        </is>
      </c>
      <c r="C4569" s="77" t="inlineStr">
        <is>
          <t>Feebas abilities</t>
        </is>
      </c>
      <c r="D4569" s="77" t="inlineStr">
        <is>
          <t>Swift Swim / Oblivious / Adaptability</t>
        </is>
      </c>
      <c r="E4569" s="77" t="inlineStr">
        <is>
          <t>Swift Swim / Adaptability</t>
        </is>
      </c>
      <c r="F4569" s="77" t="inlineStr">
        <is>
          <t>Differs from upstream baseline</t>
        </is>
      </c>
      <c r="G4569" s="7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77" t="inlineStr">
        <is>
          <t>2026-10-04</t>
        </is>
      </c>
      <c r="B4571" s="77" t="inlineStr">
        <is>
          <t>Pokemon Stats</t>
        </is>
      </c>
      <c r="C4571" s="77" t="inlineStr">
        <is>
          <t>Feraligatr baseSpAttack</t>
        </is>
      </c>
      <c r="D4571" s="77" t="n">
        <v>79</v>
      </c>
      <c r="E4571" s="77" t="n">
        <v>64</v>
      </c>
      <c r="F4571" s="77" t="inlineStr">
        <is>
          <t>Differs from upstream baseline</t>
        </is>
      </c>
      <c r="G4571" s="7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77" t="inlineStr">
        <is>
          <t>2026-10-04</t>
        </is>
      </c>
      <c r="B4573" s="77" t="inlineStr">
        <is>
          <t>Pokemon Stats</t>
        </is>
      </c>
      <c r="C4573" s="77" t="inlineStr">
        <is>
          <t>Feraligatr baseSpeed</t>
        </is>
      </c>
      <c r="D4573" s="77" t="n">
        <v>78</v>
      </c>
      <c r="E4573" s="77" t="n">
        <v>81</v>
      </c>
      <c r="F4573" s="77" t="inlineStr">
        <is>
          <t>Differs from upstream baseline</t>
        </is>
      </c>
      <c r="G4573" s="7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77" t="inlineStr">
        <is>
          <t>2026-10-04</t>
        </is>
      </c>
      <c r="B4575" s="77" t="inlineStr">
        <is>
          <t>Pokemon Stats</t>
        </is>
      </c>
      <c r="C4575" s="77" t="inlineStr">
        <is>
          <t>Ferrothorn baseAttack</t>
        </is>
      </c>
      <c r="D4575" s="77" t="n">
        <v>94</v>
      </c>
      <c r="E4575" s="77" t="n">
        <v>118</v>
      </c>
      <c r="F4575" s="77" t="inlineStr">
        <is>
          <t>Differs from upstream baseline</t>
        </is>
      </c>
      <c r="G4575" s="7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77" t="inlineStr">
        <is>
          <t>2026-10-04</t>
        </is>
      </c>
      <c r="B4577" s="77" t="inlineStr">
        <is>
          <t>Abilities</t>
        </is>
      </c>
      <c r="C4577" s="77" t="inlineStr">
        <is>
          <t>Finneon abilities</t>
        </is>
      </c>
      <c r="D4577" s="77" t="inlineStr">
        <is>
          <t>Swift Swim / Storm Drain / Water Veil</t>
        </is>
      </c>
      <c r="E4577" s="77" t="inlineStr">
        <is>
          <t>Swift Swim / Chlorophyll / Water Veil</t>
        </is>
      </c>
      <c r="F4577" s="77" t="inlineStr">
        <is>
          <t>Differs from upstream baseline</t>
        </is>
      </c>
      <c r="G4577" s="7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77" t="inlineStr">
        <is>
          <t>2026-10-04</t>
        </is>
      </c>
      <c r="B4579" s="77" t="inlineStr">
        <is>
          <t>Pokemon Stats</t>
        </is>
      </c>
      <c r="C4579" s="77" t="inlineStr">
        <is>
          <t>None baseAttack</t>
        </is>
      </c>
      <c r="D4579" s="77" t="n">
        <v>65</v>
      </c>
      <c r="E4579" s="77" t="n">
        <v>30</v>
      </c>
      <c r="F4579" s="77" t="inlineStr">
        <is>
          <t>Differs from upstream baseline</t>
        </is>
      </c>
      <c r="G4579" s="7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77" t="inlineStr">
        <is>
          <t>2026-10-04</t>
        </is>
      </c>
      <c r="B4581" s="77" t="inlineStr">
        <is>
          <t>Pokemon Stats</t>
        </is>
      </c>
      <c r="C4581" s="77" t="inlineStr">
        <is>
          <t>None baseSpeed</t>
        </is>
      </c>
      <c r="D4581" s="77" t="n">
        <v>92</v>
      </c>
      <c r="E4581" s="77" t="n">
        <v>108</v>
      </c>
      <c r="F4581" s="77" t="inlineStr">
        <is>
          <t>Differs from upstream baseline</t>
        </is>
      </c>
      <c r="G4581" s="7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77" t="inlineStr">
        <is>
          <t>2026-10-04</t>
        </is>
      </c>
      <c r="B4583" s="77" t="inlineStr">
        <is>
          <t>Pokemon Stats</t>
        </is>
      </c>
      <c r="C4583" s="77" t="inlineStr">
        <is>
          <t>Foongus baseDefense</t>
        </is>
      </c>
      <c r="D4583" s="77" t="n">
        <v>45</v>
      </c>
      <c r="E4583" s="77" t="n">
        <v>46</v>
      </c>
      <c r="F4583" s="77" t="inlineStr">
        <is>
          <t>Differs from upstream baseline</t>
        </is>
      </c>
      <c r="G4583" s="7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77" t="inlineStr">
        <is>
          <t>2026-10-04</t>
        </is>
      </c>
      <c r="B4585" s="77" t="inlineStr">
        <is>
          <t>Pokemon Stats</t>
        </is>
      </c>
      <c r="C4585" s="77" t="inlineStr">
        <is>
          <t>Forretress baseSpDefense</t>
        </is>
      </c>
      <c r="D4585" s="77" t="n">
        <v>60</v>
      </c>
      <c r="E4585" s="77" t="n">
        <v>90</v>
      </c>
      <c r="F4585" s="77" t="inlineStr">
        <is>
          <t>Differs from upstream baseline</t>
        </is>
      </c>
      <c r="G4585" s="7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77" t="inlineStr">
        <is>
          <t>2026-10-04</t>
        </is>
      </c>
      <c r="B4587" s="77" t="inlineStr">
        <is>
          <t>Pokemon Stats</t>
        </is>
      </c>
      <c r="C4587" s="77" t="inlineStr">
        <is>
          <t>Fraxure baseAttack</t>
        </is>
      </c>
      <c r="D4587" s="77" t="n">
        <v>117</v>
      </c>
      <c r="E4587" s="77" t="n">
        <v>123</v>
      </c>
      <c r="F4587" s="77" t="inlineStr">
        <is>
          <t>Differs from upstream baseline</t>
        </is>
      </c>
      <c r="G4587" s="7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77" t="inlineStr">
        <is>
          <t>2026-10-04</t>
        </is>
      </c>
      <c r="B4589" s="77" t="inlineStr">
        <is>
          <t>Pokemon Stats</t>
        </is>
      </c>
      <c r="C4589" s="77" t="inlineStr">
        <is>
          <t>Fraxure baseSpeed</t>
        </is>
      </c>
      <c r="D4589" s="77" t="n">
        <v>67</v>
      </c>
      <c r="E4589" s="77" t="n">
        <v>71</v>
      </c>
      <c r="F4589" s="77" t="inlineStr">
        <is>
          <t>Differs from upstream baseline</t>
        </is>
      </c>
      <c r="G4589" s="7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77" t="inlineStr">
        <is>
          <t>2026-10-04</t>
        </is>
      </c>
      <c r="B4591" s="77" t="inlineStr">
        <is>
          <t>Pokemon Stats</t>
        </is>
      </c>
      <c r="C4591" s="77" t="inlineStr">
        <is>
          <t>Frillish baseSpAttack</t>
        </is>
      </c>
      <c r="D4591" s="77" t="n">
        <v>65</v>
      </c>
      <c r="E4591" s="77" t="n">
        <v>75</v>
      </c>
      <c r="F4591" s="77" t="inlineStr">
        <is>
          <t>Differs from upstream baseline</t>
        </is>
      </c>
      <c r="G4591" s="7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77" t="inlineStr">
        <is>
          <t>2026-10-04</t>
        </is>
      </c>
      <c r="B4593" s="77" t="inlineStr">
        <is>
          <t>Pokemon Stats</t>
        </is>
      </c>
      <c r="C4593" s="77" t="inlineStr">
        <is>
          <t>Froslass baseSpAttack</t>
        </is>
      </c>
      <c r="D4593" s="77" t="n">
        <v>80</v>
      </c>
      <c r="E4593" s="77" t="n">
        <v>110</v>
      </c>
      <c r="F4593" s="77" t="inlineStr">
        <is>
          <t>Differs from upstream baseline</t>
        </is>
      </c>
      <c r="G4593" s="7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77" t="inlineStr">
        <is>
          <t>2026-10-04</t>
        </is>
      </c>
      <c r="B4595" s="77" t="inlineStr">
        <is>
          <t>Pokemon Stats</t>
        </is>
      </c>
      <c r="C4595" s="77" t="inlineStr">
        <is>
          <t>Furret baseAttack</t>
        </is>
      </c>
      <c r="D4595" s="77" t="n">
        <v>76</v>
      </c>
      <c r="E4595" s="77" t="n">
        <v>86</v>
      </c>
      <c r="F4595" s="77" t="inlineStr">
        <is>
          <t>Differs from upstream baseline</t>
        </is>
      </c>
      <c r="G4595" s="7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77" t="inlineStr">
        <is>
          <t>2026-10-04</t>
        </is>
      </c>
      <c r="B4597" s="77" t="inlineStr">
        <is>
          <t>Abilities</t>
        </is>
      </c>
      <c r="C4597" s="77" t="inlineStr">
        <is>
          <t>Gabite abilities</t>
        </is>
      </c>
      <c r="D4597" s="77" t="inlineStr">
        <is>
          <t>Sand Veil / Rough Skin</t>
        </is>
      </c>
      <c r="E4597" s="77" t="inlineStr">
        <is>
          <t>Sand Veil / Shed Skin / Rough Skin</t>
        </is>
      </c>
      <c r="F4597" s="77" t="inlineStr">
        <is>
          <t>Differs from upstream baseline</t>
        </is>
      </c>
      <c r="G4597" s="7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77" t="inlineStr">
        <is>
          <t>2026-10-04</t>
        </is>
      </c>
      <c r="B4599" s="77" t="inlineStr">
        <is>
          <t>Pokemon Stats</t>
        </is>
      </c>
      <c r="C4599" s="77" t="inlineStr">
        <is>
          <t>Galvantula baseSpAttack</t>
        </is>
      </c>
      <c r="D4599" s="77" t="n">
        <v>97</v>
      </c>
      <c r="E4599" s="77" t="n">
        <v>107</v>
      </c>
      <c r="F4599" s="77" t="inlineStr">
        <is>
          <t>Differs from upstream baseline</t>
        </is>
      </c>
      <c r="G4599" s="7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77" t="inlineStr">
        <is>
          <t>2026-10-04</t>
        </is>
      </c>
      <c r="B4601" s="77" t="inlineStr">
        <is>
          <t>Pokemon Stats</t>
        </is>
      </c>
      <c r="C4601" s="77" t="inlineStr">
        <is>
          <t>Garbodor baseAttack</t>
        </is>
      </c>
      <c r="D4601" s="77" t="n">
        <v>95</v>
      </c>
      <c r="E4601" s="77" t="n">
        <v>105</v>
      </c>
      <c r="F4601" s="77" t="inlineStr">
        <is>
          <t>Differs from upstream baseline</t>
        </is>
      </c>
      <c r="G4601" s="7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77" t="inlineStr">
        <is>
          <t>2026-10-04</t>
        </is>
      </c>
      <c r="B4603" s="77" t="inlineStr">
        <is>
          <t>Abilities</t>
        </is>
      </c>
      <c r="C4603" s="77" t="inlineStr">
        <is>
          <t>Garchomp abilities</t>
        </is>
      </c>
      <c r="D4603" s="77" t="inlineStr">
        <is>
          <t>Sand Veil / Rough Skin</t>
        </is>
      </c>
      <c r="E4603" s="77" t="inlineStr">
        <is>
          <t>Sand Veil / Rough Skin / Rough Skin</t>
        </is>
      </c>
      <c r="F4603" s="77" t="inlineStr">
        <is>
          <t>Differs from upstream baseline</t>
        </is>
      </c>
      <c r="G4603" s="7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77" t="inlineStr">
        <is>
          <t>2026-10-04</t>
        </is>
      </c>
      <c r="B4605" s="77" t="inlineStr">
        <is>
          <t>Pokemon Stats</t>
        </is>
      </c>
      <c r="C4605" s="77" t="inlineStr">
        <is>
          <t>Gardevoir baseSpAttack</t>
        </is>
      </c>
      <c r="D4605" s="77" t="n">
        <v>125</v>
      </c>
      <c r="E4605" s="77" t="n">
        <v>135</v>
      </c>
      <c r="F4605" s="77" t="inlineStr">
        <is>
          <t>Differs from upstream baseline</t>
        </is>
      </c>
      <c r="G4605" s="7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77" t="inlineStr">
        <is>
          <t>2026-10-04</t>
        </is>
      </c>
      <c r="B4607" s="77" t="inlineStr">
        <is>
          <t>Pokemon Stats</t>
        </is>
      </c>
      <c r="C4607" s="77" t="inlineStr">
        <is>
          <t>Gardevoir baseSpAttack</t>
        </is>
      </c>
      <c r="D4607" s="77" t="n">
        <v>165</v>
      </c>
      <c r="E4607" s="77" t="n">
        <v>175</v>
      </c>
      <c r="F4607" s="77" t="inlineStr">
        <is>
          <t>Differs from upstream baseline</t>
        </is>
      </c>
      <c r="G4607" s="7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77" t="inlineStr">
        <is>
          <t>2026-10-04</t>
        </is>
      </c>
      <c r="B4609" s="77" t="inlineStr">
        <is>
          <t>Pokemon Stats</t>
        </is>
      </c>
      <c r="C4609" s="77" t="inlineStr">
        <is>
          <t>Geodude baseHP</t>
        </is>
      </c>
      <c r="D4609" s="77" t="n">
        <v>40</v>
      </c>
      <c r="E4609" s="77" t="n">
        <v>55</v>
      </c>
      <c r="F4609" s="77" t="inlineStr">
        <is>
          <t>Differs from upstream baseline</t>
        </is>
      </c>
      <c r="G4609" s="7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77" t="inlineStr">
        <is>
          <t>2026-10-04</t>
        </is>
      </c>
      <c r="B4611" s="77" t="inlineStr">
        <is>
          <t>Abilities</t>
        </is>
      </c>
      <c r="C4611" s="77" t="inlineStr">
        <is>
          <t>Geodude abilities</t>
        </is>
      </c>
      <c r="D4611" s="77" t="inlineStr">
        <is>
          <t>Rock Head / Sturdy / Sand Veil</t>
        </is>
      </c>
      <c r="E4611" s="77" t="inlineStr">
        <is>
          <t>Rock Head / Rough Skin / Sand Veil</t>
        </is>
      </c>
      <c r="F4611" s="77" t="inlineStr">
        <is>
          <t>Differs from upstream baseline</t>
        </is>
      </c>
      <c r="G4611" s="7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77" t="inlineStr">
        <is>
          <t>2026-10-04</t>
        </is>
      </c>
      <c r="B4613" s="77" t="inlineStr">
        <is>
          <t>Abilities</t>
        </is>
      </c>
      <c r="C4613" s="77" t="inlineStr">
        <is>
          <t>Gible abilities</t>
        </is>
      </c>
      <c r="D4613" s="77" t="inlineStr">
        <is>
          <t>Sand Veil / Rough Skin</t>
        </is>
      </c>
      <c r="E4613" s="77" t="inlineStr">
        <is>
          <t>Sand Veil / Rough Skin / Rough Skin</t>
        </is>
      </c>
      <c r="F4613" s="77" t="inlineStr">
        <is>
          <t>Differs from upstream baseline</t>
        </is>
      </c>
      <c r="G4613" s="7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77" t="inlineStr">
        <is>
          <t>2026-10-04</t>
        </is>
      </c>
      <c r="B4615" s="77" t="inlineStr">
        <is>
          <t>Pokemon Stats</t>
        </is>
      </c>
      <c r="C4615" s="77" t="inlineStr">
        <is>
          <t>Gigalith baseAttack</t>
        </is>
      </c>
      <c r="D4615" s="77" t="n">
        <v>135</v>
      </c>
      <c r="E4615" s="77" t="n">
        <v>165</v>
      </c>
      <c r="F4615" s="77" t="inlineStr">
        <is>
          <t>Differs from upstream baseline</t>
        </is>
      </c>
      <c r="G4615" s="7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77" t="inlineStr">
        <is>
          <t>2026-10-04</t>
        </is>
      </c>
      <c r="B4617" s="77" t="inlineStr">
        <is>
          <t>Pokemon Stats</t>
        </is>
      </c>
      <c r="C4617" s="77" t="inlineStr">
        <is>
          <t>Gigalith baseSpDefense</t>
        </is>
      </c>
      <c r="D4617" s="77" t="n">
        <v>80</v>
      </c>
      <c r="E4617" s="77" t="n">
        <v>90</v>
      </c>
      <c r="F4617" s="77" t="inlineStr">
        <is>
          <t>Differs from upstream baseline</t>
        </is>
      </c>
      <c r="G4617" s="7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77" t="inlineStr">
        <is>
          <t>2026-10-04</t>
        </is>
      </c>
      <c r="B4619" s="77" t="inlineStr">
        <is>
          <t>Abilities</t>
        </is>
      </c>
      <c r="C4619" s="77" t="inlineStr">
        <is>
          <t>Gigalith abilities</t>
        </is>
      </c>
      <c r="D4619" s="77" t="inlineStr">
        <is>
          <t>Sturdy / Sand Stream / Sand Force</t>
        </is>
      </c>
      <c r="E4619" s="77" t="inlineStr">
        <is>
          <t>Sturdy / Sturdy / Solid Rock</t>
        </is>
      </c>
      <c r="F4619" s="77" t="inlineStr">
        <is>
          <t>Differs from upstream baseline</t>
        </is>
      </c>
      <c r="G4619" s="7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77" t="inlineStr">
        <is>
          <t>2026-10-04</t>
        </is>
      </c>
      <c r="B4621" s="77" t="inlineStr">
        <is>
          <t>Pokemon Stats</t>
        </is>
      </c>
      <c r="C4621" s="77" t="inlineStr">
        <is>
          <t>Girafarig baseAttack</t>
        </is>
      </c>
      <c r="D4621" s="77" t="n">
        <v>80</v>
      </c>
      <c r="E4621" s="77" t="n">
        <v>100</v>
      </c>
      <c r="F4621" s="77" t="inlineStr">
        <is>
          <t>Differs from upstream baseline</t>
        </is>
      </c>
      <c r="G4621" s="7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77" t="inlineStr">
        <is>
          <t>2026-10-04</t>
        </is>
      </c>
      <c r="B4623" s="77" t="inlineStr">
        <is>
          <t>Pokemon Stats</t>
        </is>
      </c>
      <c r="C4623" s="77" t="inlineStr">
        <is>
          <t>Girafarig baseSpAttack</t>
        </is>
      </c>
      <c r="D4623" s="77" t="n">
        <v>90</v>
      </c>
      <c r="E4623" s="77" t="n">
        <v>110</v>
      </c>
      <c r="F4623" s="77" t="inlineStr">
        <is>
          <t>Differs from upstream baseline</t>
        </is>
      </c>
      <c r="G4623" s="7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77" t="inlineStr">
        <is>
          <t>2026-10-04</t>
        </is>
      </c>
      <c r="B4625" s="77" t="inlineStr">
        <is>
          <t>Abilities</t>
        </is>
      </c>
      <c r="C4625" s="77" t="inlineStr">
        <is>
          <t>Girafarig abilities</t>
        </is>
      </c>
      <c r="D4625" s="77" t="inlineStr">
        <is>
          <t>Inner Focus / Early Bird / Sap Sipper</t>
        </is>
      </c>
      <c r="E4625" s="77" t="inlineStr">
        <is>
          <t>Quick Feet / Quick Feet / Sap Sipper</t>
        </is>
      </c>
      <c r="F4625" s="77" t="inlineStr">
        <is>
          <t>Differs from upstream baseline</t>
        </is>
      </c>
      <c r="G4625" s="7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77" t="inlineStr">
        <is>
          <t>2026-10-04</t>
        </is>
      </c>
      <c r="B4627" s="77" t="inlineStr">
        <is>
          <t>Pokemon Stats</t>
        </is>
      </c>
      <c r="C4627" s="77" t="inlineStr">
        <is>
          <t>Glalie baseSpAttack</t>
        </is>
      </c>
      <c r="D4627" s="77" t="n">
        <v>80</v>
      </c>
      <c r="E4627" s="77" t="n">
        <v>100</v>
      </c>
      <c r="F4627" s="77" t="inlineStr">
        <is>
          <t>Differs from upstream baseline</t>
        </is>
      </c>
      <c r="G4627" s="7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77" t="inlineStr">
        <is>
          <t>2026-10-04</t>
        </is>
      </c>
      <c r="B4629" s="77" t="inlineStr">
        <is>
          <t>Abilities</t>
        </is>
      </c>
      <c r="C4629" s="77" t="inlineStr">
        <is>
          <t>Glalie abilities</t>
        </is>
      </c>
      <c r="D4629" s="77" t="inlineStr">
        <is>
          <t>Inner Focus / Ice Body / Moody</t>
        </is>
      </c>
      <c r="E4629" s="77" t="inlineStr">
        <is>
          <t>Solid Rock / Ice Body / Moody</t>
        </is>
      </c>
      <c r="F4629" s="77" t="inlineStr">
        <is>
          <t>Differs from upstream baseline</t>
        </is>
      </c>
      <c r="G4629" s="7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77" t="inlineStr">
        <is>
          <t>2026-10-04</t>
        </is>
      </c>
      <c r="B4631" s="77" t="inlineStr">
        <is>
          <t>Pokemon Stats</t>
        </is>
      </c>
      <c r="C4631" s="77" t="inlineStr">
        <is>
          <t>Glalie baseSpeed</t>
        </is>
      </c>
      <c r="D4631" s="77" t="n">
        <v>100</v>
      </c>
      <c r="E4631" s="77" t="n">
        <v>120</v>
      </c>
      <c r="F4631" s="77" t="inlineStr">
        <is>
          <t>Differs from upstream baseline</t>
        </is>
      </c>
      <c r="G4631" s="7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77" t="inlineStr">
        <is>
          <t>2026-10-04</t>
        </is>
      </c>
      <c r="B4633" s="77" t="inlineStr">
        <is>
          <t>Abilities</t>
        </is>
      </c>
      <c r="C4633" s="77" t="inlineStr">
        <is>
          <t>Gligar abilities</t>
        </is>
      </c>
      <c r="D4633" s="77" t="inlineStr">
        <is>
          <t>Hyper Cutter / Sand Veil / Immunity</t>
        </is>
      </c>
      <c r="E4633" s="77" t="inlineStr">
        <is>
          <t>Sand Veil / Sand Veil / Immunity</t>
        </is>
      </c>
      <c r="F4633" s="77" t="inlineStr">
        <is>
          <t>Differs from upstream baseline</t>
        </is>
      </c>
      <c r="G4633" s="7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77" t="inlineStr">
        <is>
          <t>2026-10-04</t>
        </is>
      </c>
      <c r="B4635" s="77" t="inlineStr">
        <is>
          <t>Pokemon Stats</t>
        </is>
      </c>
      <c r="C4635" s="77" t="inlineStr">
        <is>
          <t>Gogoat baseDefense</t>
        </is>
      </c>
      <c r="D4635" s="77" t="n">
        <v>62</v>
      </c>
      <c r="E4635" s="77" t="n">
        <v>72</v>
      </c>
      <c r="F4635" s="77" t="inlineStr">
        <is>
          <t>Differs from upstream baseline</t>
        </is>
      </c>
      <c r="G4635" s="7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77" t="inlineStr">
        <is>
          <t>2026-10-04</t>
        </is>
      </c>
      <c r="B4637" s="77" t="inlineStr">
        <is>
          <t>Abilities</t>
        </is>
      </c>
      <c r="C4637" s="77" t="inlineStr">
        <is>
          <t>Gogoat abilities</t>
        </is>
      </c>
      <c r="D4637" s="77" t="inlineStr">
        <is>
          <t>Sap Sipper / Grass Pelt</t>
        </is>
      </c>
      <c r="E4637" s="77" t="inlineStr">
        <is>
          <t>Sap Sipper / Grass Pelt / Regenerator</t>
        </is>
      </c>
      <c r="F4637" s="77" t="inlineStr">
        <is>
          <t>Differs from upstream baseline</t>
        </is>
      </c>
      <c r="G4637" s="7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77" t="inlineStr">
        <is>
          <t>2026-10-04</t>
        </is>
      </c>
      <c r="B4639" s="77" t="inlineStr">
        <is>
          <t>Abilities</t>
        </is>
      </c>
      <c r="C4639" s="77" t="inlineStr">
        <is>
          <t>Goldeen abilities</t>
        </is>
      </c>
      <c r="D4639" s="77" t="inlineStr">
        <is>
          <t>Swift Swim / Water Veil / Lightning Rod</t>
        </is>
      </c>
      <c r="E4639" s="77" t="inlineStr">
        <is>
          <t>Swift Swim / Swift Swim / Lightning Rod</t>
        </is>
      </c>
      <c r="F4639" s="77" t="inlineStr">
        <is>
          <t>Differs from upstream baseline</t>
        </is>
      </c>
      <c r="G4639" s="7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77" t="inlineStr">
        <is>
          <t>2026-10-04</t>
        </is>
      </c>
      <c r="B4641" s="77" t="inlineStr">
        <is>
          <t>Pokemon Stats</t>
        </is>
      </c>
      <c r="C4641" s="77" t="inlineStr">
        <is>
          <t>Golem baseHP</t>
        </is>
      </c>
      <c r="D4641" s="77" t="n">
        <v>80</v>
      </c>
      <c r="E4641" s="77" t="n">
        <v>85</v>
      </c>
      <c r="F4641" s="77" t="inlineStr">
        <is>
          <t>Differs from upstream baseline</t>
        </is>
      </c>
      <c r="G4641" s="7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77" t="inlineStr">
        <is>
          <t>2026-10-04</t>
        </is>
      </c>
      <c r="B4643" s="77" t="inlineStr">
        <is>
          <t>Pokemon Stats</t>
        </is>
      </c>
      <c r="C4643" s="77" t="inlineStr">
        <is>
          <t>Golem baseDefense</t>
        </is>
      </c>
      <c r="D4643" s="77" t="n">
        <v>130</v>
      </c>
      <c r="E4643" s="77" t="n">
        <v>140</v>
      </c>
      <c r="F4643" s="77" t="inlineStr">
        <is>
          <t>Differs from upstream baseline</t>
        </is>
      </c>
      <c r="G4643" s="7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77" t="inlineStr">
        <is>
          <t>2026-10-04</t>
        </is>
      </c>
      <c r="B4645" s="77" t="inlineStr">
        <is>
          <t>Abilities</t>
        </is>
      </c>
      <c r="C4645" s="77" t="inlineStr">
        <is>
          <t>Golem abilities</t>
        </is>
      </c>
      <c r="D4645" s="77" t="inlineStr">
        <is>
          <t>Magnet Pull / Sturdy / Galvanize</t>
        </is>
      </c>
      <c r="E4645" s="77" t="inlineStr">
        <is>
          <t>Shell Armor / Shell Armor / Galvanize</t>
        </is>
      </c>
      <c r="F4645" s="77" t="inlineStr">
        <is>
          <t>Differs from upstream baseline</t>
        </is>
      </c>
      <c r="G4645" s="7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77" t="inlineStr">
        <is>
          <t>2026-10-04</t>
        </is>
      </c>
      <c r="B4647" s="77" t="inlineStr">
        <is>
          <t>Pokemon Stats</t>
        </is>
      </c>
      <c r="C4647" s="77" t="inlineStr">
        <is>
          <t>Golett baseSpAttack</t>
        </is>
      </c>
      <c r="D4647" s="77" t="n">
        <v>35</v>
      </c>
      <c r="E4647" s="77" t="n">
        <v>30</v>
      </c>
      <c r="F4647" s="77" t="inlineStr">
        <is>
          <t>Differs from upstream baseline</t>
        </is>
      </c>
      <c r="G4647" s="7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77" t="inlineStr">
        <is>
          <t>2026-10-04</t>
        </is>
      </c>
      <c r="B4649" s="77" t="inlineStr">
        <is>
          <t>Pokemon Stats</t>
        </is>
      </c>
      <c r="C4649" s="77" t="inlineStr">
        <is>
          <t>Golurk baseHP</t>
        </is>
      </c>
      <c r="D4649" s="77" t="n">
        <v>89</v>
      </c>
      <c r="E4649" s="77" t="n">
        <v>99</v>
      </c>
      <c r="F4649" s="77" t="inlineStr">
        <is>
          <t>Differs from upstream baseline</t>
        </is>
      </c>
      <c r="G4649" s="7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77" t="inlineStr">
        <is>
          <t>2026-10-04</t>
        </is>
      </c>
      <c r="B4651" s="77" t="inlineStr">
        <is>
          <t>Pokemon Stats</t>
        </is>
      </c>
      <c r="C4651" s="77" t="inlineStr">
        <is>
          <t>Golurk baseSpAttack</t>
        </is>
      </c>
      <c r="D4651" s="77" t="n">
        <v>55</v>
      </c>
      <c r="E4651" s="77" t="n">
        <v>30</v>
      </c>
      <c r="F4651" s="77" t="inlineStr">
        <is>
          <t>Differs from upstream baseline</t>
        </is>
      </c>
      <c r="G4651" s="7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77" t="inlineStr">
        <is>
          <t>2026-10-04</t>
        </is>
      </c>
      <c r="B4653" s="77" t="inlineStr">
        <is>
          <t>Pokemon Stats</t>
        </is>
      </c>
      <c r="C4653" s="77" t="inlineStr">
        <is>
          <t>Goodra baseDefense</t>
        </is>
      </c>
      <c r="D4653" s="77" t="n">
        <v>70</v>
      </c>
      <c r="E4653" s="77" t="n">
        <v>80</v>
      </c>
      <c r="F4653" s="77" t="inlineStr">
        <is>
          <t>Differs from upstream baseline</t>
        </is>
      </c>
      <c r="G4653" s="7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77" t="inlineStr">
        <is>
          <t>2026-10-04</t>
        </is>
      </c>
      <c r="B4655" s="77" t="inlineStr">
        <is>
          <t>Pokemon Stats</t>
        </is>
      </c>
      <c r="C4655" s="77" t="inlineStr">
        <is>
          <t>Gothitelle baseAttack</t>
        </is>
      </c>
      <c r="D4655" s="77" t="n">
        <v>55</v>
      </c>
      <c r="E4655" s="77" t="n">
        <v>62</v>
      </c>
      <c r="F4655" s="77" t="inlineStr">
        <is>
          <t>Differs from upstream baseline</t>
        </is>
      </c>
      <c r="G4655" s="7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77" t="inlineStr">
        <is>
          <t>2026-10-04</t>
        </is>
      </c>
      <c r="B4657" s="77" t="inlineStr">
        <is>
          <t>Pokemon Stats</t>
        </is>
      </c>
      <c r="C4657" s="77" t="inlineStr">
        <is>
          <t>Gothitelle baseSpeed</t>
        </is>
      </c>
      <c r="D4657" s="77" t="n">
        <v>65</v>
      </c>
      <c r="E4657" s="77" t="n">
        <v>76</v>
      </c>
      <c r="F4657" s="77" t="inlineStr">
        <is>
          <t>Differs from upstream baseline</t>
        </is>
      </c>
      <c r="G4657" s="7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77" t="inlineStr">
        <is>
          <t>2026-10-04</t>
        </is>
      </c>
      <c r="B4659" s="77" t="inlineStr">
        <is>
          <t>Pokemon Stats</t>
        </is>
      </c>
      <c r="C4659" s="77" t="inlineStr">
        <is>
          <t>Gothorita baseSpAttack</t>
        </is>
      </c>
      <c r="D4659" s="77" t="n">
        <v>75</v>
      </c>
      <c r="E4659" s="77" t="n">
        <v>83</v>
      </c>
      <c r="F4659" s="77" t="inlineStr">
        <is>
          <t>Differs from upstream baseline</t>
        </is>
      </c>
      <c r="G4659" s="7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77" t="inlineStr">
        <is>
          <t>2026-10-04</t>
        </is>
      </c>
      <c r="B4661" s="77" t="inlineStr">
        <is>
          <t>Pokemon Stats</t>
        </is>
      </c>
      <c r="C4661" s="77" t="inlineStr">
        <is>
          <t>Gourgeist baseHP</t>
        </is>
      </c>
      <c r="D4661" s="77" t="n">
        <v>65</v>
      </c>
      <c r="E4661" s="77" t="n">
        <v>75</v>
      </c>
      <c r="F4661" s="77" t="inlineStr">
        <is>
          <t>Differs from upstream baseline</t>
        </is>
      </c>
      <c r="G4661" s="7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77" t="inlineStr">
        <is>
          <t>2026-10-04</t>
        </is>
      </c>
      <c r="B4663" s="77" t="inlineStr">
        <is>
          <t>Pokemon Stats</t>
        </is>
      </c>
      <c r="C4663" s="77" t="inlineStr">
        <is>
          <t>Gourgeist baseAttack</t>
        </is>
      </c>
      <c r="D4663" s="77" t="n">
        <v>95</v>
      </c>
      <c r="E4663" s="77" t="n">
        <v>110</v>
      </c>
      <c r="F4663" s="77" t="inlineStr">
        <is>
          <t>Differs from upstream baseline</t>
        </is>
      </c>
      <c r="G4663" s="7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77" t="inlineStr">
        <is>
          <t>2026-10-04</t>
        </is>
      </c>
      <c r="B4665" s="77" t="inlineStr">
        <is>
          <t>Pokemon Stats</t>
        </is>
      </c>
      <c r="C4665" s="77" t="inlineStr">
        <is>
          <t>Gourgeist baseSpeed</t>
        </is>
      </c>
      <c r="D4665" s="77" t="n">
        <v>69</v>
      </c>
      <c r="E4665" s="77" t="n">
        <v>82</v>
      </c>
      <c r="F4665" s="77" t="inlineStr">
        <is>
          <t>Differs from upstream baseline</t>
        </is>
      </c>
      <c r="G4665" s="7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77" t="inlineStr">
        <is>
          <t>2026-10-04</t>
        </is>
      </c>
      <c r="B4667" s="77" t="inlineStr">
        <is>
          <t>Pokemon Stats</t>
        </is>
      </c>
      <c r="C4667" s="77" t="inlineStr">
        <is>
          <t>Gourgeist baseSpeed</t>
        </is>
      </c>
      <c r="D4667" s="77" t="n">
        <v>54</v>
      </c>
      <c r="E4667" s="77" t="n">
        <v>67</v>
      </c>
      <c r="F4667" s="77" t="inlineStr">
        <is>
          <t>Differs from upstream baseline</t>
        </is>
      </c>
      <c r="G4667" s="7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77" t="inlineStr">
        <is>
          <t>2026-10-04</t>
        </is>
      </c>
      <c r="B4669" s="77" t="inlineStr">
        <is>
          <t>Pokemon Stats</t>
        </is>
      </c>
      <c r="C4669" s="77" t="inlineStr">
        <is>
          <t>Graveler baseHP</t>
        </is>
      </c>
      <c r="D4669" s="77" t="n">
        <v>55</v>
      </c>
      <c r="E4669" s="77" t="n">
        <v>75</v>
      </c>
      <c r="F4669" s="77" t="inlineStr">
        <is>
          <t>Differs from upstream baseline</t>
        </is>
      </c>
      <c r="G4669" s="7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77" t="inlineStr">
        <is>
          <t>2026-10-04</t>
        </is>
      </c>
      <c r="B4671" s="77" t="inlineStr">
        <is>
          <t>Pokemon Stats</t>
        </is>
      </c>
      <c r="C4671" s="77" t="inlineStr">
        <is>
          <t>Graveler baseDefense</t>
        </is>
      </c>
      <c r="D4671" s="77" t="n">
        <v>115</v>
      </c>
      <c r="E4671" s="77" t="n">
        <v>130</v>
      </c>
      <c r="F4671" s="77" t="inlineStr">
        <is>
          <t>Differs from upstream baseline</t>
        </is>
      </c>
      <c r="G4671" s="7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77" t="inlineStr">
        <is>
          <t>2026-10-04</t>
        </is>
      </c>
      <c r="B4673" s="77" t="inlineStr">
        <is>
          <t>Pokemon Stats</t>
        </is>
      </c>
      <c r="C4673" s="77" t="inlineStr">
        <is>
          <t>Graveler baseSpeed</t>
        </is>
      </c>
      <c r="D4673" s="77" t="n">
        <v>35</v>
      </c>
      <c r="E4673" s="77" t="n">
        <v>45</v>
      </c>
      <c r="F4673" s="77" t="inlineStr">
        <is>
          <t>Differs from upstream baseline</t>
        </is>
      </c>
      <c r="G4673" s="7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77" t="inlineStr">
        <is>
          <t>2026-10-04</t>
        </is>
      </c>
      <c r="B4675" s="77" t="inlineStr">
        <is>
          <t>Abilities</t>
        </is>
      </c>
      <c r="C4675" s="77" t="inlineStr">
        <is>
          <t>Graveler abilities</t>
        </is>
      </c>
      <c r="D4675" s="77" t="inlineStr">
        <is>
          <t>Magnet Pull / Sturdy / Galvanize</t>
        </is>
      </c>
      <c r="E4675" s="77" t="inlineStr">
        <is>
          <t>Rock Head / Rough Skin / Galvanize</t>
        </is>
      </c>
      <c r="F4675" s="77" t="inlineStr">
        <is>
          <t>Differs from upstream baseline</t>
        </is>
      </c>
      <c r="G4675" s="7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77" t="inlineStr">
        <is>
          <t>2026-10-04</t>
        </is>
      </c>
      <c r="B4677" s="77" t="inlineStr">
        <is>
          <t>Abilities</t>
        </is>
      </c>
      <c r="C4677" s="77" t="inlineStr">
        <is>
          <t>Grimer abilities</t>
        </is>
      </c>
      <c r="D4677" s="77" t="inlineStr">
        <is>
          <t>Stench / Sticky Hold / Poison Touch</t>
        </is>
      </c>
      <c r="E4677" s="77" t="inlineStr">
        <is>
          <t>Aftermath / Aftermath / Poison Touch</t>
        </is>
      </c>
      <c r="F4677" s="77" t="inlineStr">
        <is>
          <t>Differs from upstream baseline</t>
        </is>
      </c>
      <c r="G4677" s="7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77" t="inlineStr">
        <is>
          <t>2026-10-04</t>
        </is>
      </c>
      <c r="B4679" s="77" t="inlineStr">
        <is>
          <t>Abilities</t>
        </is>
      </c>
      <c r="C4679" s="77" t="inlineStr">
        <is>
          <t>Grotle abilities</t>
        </is>
      </c>
      <c r="D4679" s="77" t="inlineStr">
        <is>
          <t>Overgrow / Shell Armor</t>
        </is>
      </c>
      <c r="E4679" s="77" t="inlineStr">
        <is>
          <t>Leaf Guard / Shell Armor / Shell Armor</t>
        </is>
      </c>
      <c r="F4679" s="77" t="inlineStr">
        <is>
          <t>Differs from upstream baseline</t>
        </is>
      </c>
      <c r="G4679" s="7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77" t="inlineStr">
        <is>
          <t>2026-10-04</t>
        </is>
      </c>
      <c r="B4681" s="77" t="inlineStr">
        <is>
          <t>Abilities</t>
        </is>
      </c>
      <c r="C4681" s="77" t="inlineStr">
        <is>
          <t>Groudon abilities</t>
        </is>
      </c>
      <c r="D4681" s="77" t="inlineStr">
        <is>
          <t>Desolate Land / Desolate Land</t>
        </is>
      </c>
      <c r="E4681" s="77" t="inlineStr">
        <is>
          <t>Solid Rock / Solid Rock</t>
        </is>
      </c>
      <c r="F4681" s="77" t="inlineStr">
        <is>
          <t>Differs from upstream baseline</t>
        </is>
      </c>
      <c r="G4681" s="7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77" t="inlineStr">
        <is>
          <t>2026-10-04</t>
        </is>
      </c>
      <c r="B4683" s="77" t="inlineStr">
        <is>
          <t>Pokemon Stats</t>
        </is>
      </c>
      <c r="C4683" s="77" t="inlineStr">
        <is>
          <t>Grumpig baseAttack</t>
        </is>
      </c>
      <c r="D4683" s="77" t="n">
        <v>45</v>
      </c>
      <c r="E4683" s="77" t="n">
        <v>75</v>
      </c>
      <c r="F4683" s="77" t="inlineStr">
        <is>
          <t>Differs from upstream baseline</t>
        </is>
      </c>
      <c r="G4683" s="7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77" t="inlineStr">
        <is>
          <t>2026-10-04</t>
        </is>
      </c>
      <c r="B4685" s="77" t="inlineStr">
        <is>
          <t>Pokemon Stats</t>
        </is>
      </c>
      <c r="C4685" s="77" t="inlineStr">
        <is>
          <t>Gurdurr baseAttack</t>
        </is>
      </c>
      <c r="D4685" s="77" t="n">
        <v>105</v>
      </c>
      <c r="E4685" s="77" t="n">
        <v>115</v>
      </c>
      <c r="F4685" s="77" t="inlineStr">
        <is>
          <t>Differs from upstream baseline</t>
        </is>
      </c>
      <c r="G4685" s="7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77" t="inlineStr">
        <is>
          <t>2026-10-04</t>
        </is>
      </c>
      <c r="B4687" s="77" t="inlineStr">
        <is>
          <t>Pokemon Stats</t>
        </is>
      </c>
      <c r="C4687" s="77" t="inlineStr">
        <is>
          <t>Gyarados baseSpAttack</t>
        </is>
      </c>
      <c r="D4687" s="77" t="n">
        <v>60</v>
      </c>
      <c r="E4687" s="77" t="n">
        <v>75</v>
      </c>
      <c r="F4687" s="77" t="inlineStr">
        <is>
          <t>Differs from upstream baseline</t>
        </is>
      </c>
      <c r="G4687" s="7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77" t="inlineStr">
        <is>
          <t>2026-10-04</t>
        </is>
      </c>
      <c r="B4689" s="77" t="inlineStr">
        <is>
          <t>Abilities</t>
        </is>
      </c>
      <c r="C4689" s="77" t="inlineStr">
        <is>
          <t>Hariyama abilities</t>
        </is>
      </c>
      <c r="D4689" s="77" t="inlineStr">
        <is>
          <t>Thick Fat / Guts / Sheer Force</t>
        </is>
      </c>
      <c r="E4689" s="77" t="inlineStr">
        <is>
          <t>Guts / Guts / Sheer Force</t>
        </is>
      </c>
      <c r="F4689" s="77" t="inlineStr">
        <is>
          <t>Differs from upstream baseline</t>
        </is>
      </c>
      <c r="G4689" s="7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77" t="inlineStr">
        <is>
          <t>2026-10-04</t>
        </is>
      </c>
      <c r="B4691" s="77" t="inlineStr">
        <is>
          <t>Pokemon Stats</t>
        </is>
      </c>
      <c r="C4691" s="77" t="inlineStr">
        <is>
          <t>Haunter baseDefense</t>
        </is>
      </c>
      <c r="D4691" s="77" t="n">
        <v>45</v>
      </c>
      <c r="E4691" s="77" t="n">
        <v>60</v>
      </c>
      <c r="F4691" s="77" t="inlineStr">
        <is>
          <t>Differs from upstream baseline</t>
        </is>
      </c>
      <c r="G4691" s="7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77" t="inlineStr">
        <is>
          <t>2026-10-04</t>
        </is>
      </c>
      <c r="B4693" s="77" t="inlineStr">
        <is>
          <t>Pokemon Stats</t>
        </is>
      </c>
      <c r="C4693" s="77" t="inlineStr">
        <is>
          <t>Haunter baseSpeed</t>
        </is>
      </c>
      <c r="D4693" s="77" t="n">
        <v>95</v>
      </c>
      <c r="E4693" s="77" t="n">
        <v>110</v>
      </c>
      <c r="F4693" s="77" t="inlineStr">
        <is>
          <t>Differs from upstream baseline</t>
        </is>
      </c>
      <c r="G4693" s="7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77" t="inlineStr">
        <is>
          <t>2026-10-04</t>
        </is>
      </c>
      <c r="B4695" s="77" t="inlineStr">
        <is>
          <t>Pokemon Stats</t>
        </is>
      </c>
      <c r="C4695" s="77" t="inlineStr">
        <is>
          <t>Haxorus baseSpAttack</t>
        </is>
      </c>
      <c r="D4695" s="77" t="n">
        <v>60</v>
      </c>
      <c r="E4695" s="77" t="n">
        <v>30</v>
      </c>
      <c r="F4695" s="77" t="inlineStr">
        <is>
          <t>Differs from upstream baseline</t>
        </is>
      </c>
      <c r="G4695" s="7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77" t="inlineStr">
        <is>
          <t>2026-10-04</t>
        </is>
      </c>
      <c r="B4697" s="77" t="inlineStr">
        <is>
          <t>Pokemon Stats</t>
        </is>
      </c>
      <c r="C4697" s="77" t="inlineStr">
        <is>
          <t>Heatmor baseHP</t>
        </is>
      </c>
      <c r="D4697" s="77" t="n">
        <v>85</v>
      </c>
      <c r="E4697" s="77" t="n">
        <v>95</v>
      </c>
      <c r="F4697" s="77" t="inlineStr">
        <is>
          <t>Differs from upstream baseline</t>
        </is>
      </c>
      <c r="G4697" s="7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77" t="inlineStr">
        <is>
          <t>2026-10-04</t>
        </is>
      </c>
      <c r="B4699" s="77" t="inlineStr">
        <is>
          <t>Pokemon Stats</t>
        </is>
      </c>
      <c r="C4699" s="77" t="inlineStr">
        <is>
          <t>Heatmor baseSpAttack</t>
        </is>
      </c>
      <c r="D4699" s="77" t="n">
        <v>105</v>
      </c>
      <c r="E4699" s="77" t="n">
        <v>115</v>
      </c>
      <c r="F4699" s="77" t="inlineStr">
        <is>
          <t>Differs from upstream baseline</t>
        </is>
      </c>
      <c r="G4699" s="7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77" t="inlineStr">
        <is>
          <t>2026-10-04</t>
        </is>
      </c>
      <c r="B4701" s="77" t="inlineStr">
        <is>
          <t>Pokemon Stats</t>
        </is>
      </c>
      <c r="C4701" s="77" t="inlineStr">
        <is>
          <t>Heatmor baseSpeed</t>
        </is>
      </c>
      <c r="D4701" s="77" t="n">
        <v>65</v>
      </c>
      <c r="E4701" s="77" t="n">
        <v>80</v>
      </c>
      <c r="F4701" s="77" t="inlineStr">
        <is>
          <t>Differs from upstream baseline</t>
        </is>
      </c>
      <c r="G4701" s="7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77" t="inlineStr">
        <is>
          <t>2026-10-04</t>
        </is>
      </c>
      <c r="B4703" s="77" t="inlineStr">
        <is>
          <t>Pokemon Stats</t>
        </is>
      </c>
      <c r="C4703" s="77" t="inlineStr">
        <is>
          <t>Heliolisk baseSpAttack</t>
        </is>
      </c>
      <c r="D4703" s="77" t="n">
        <v>109</v>
      </c>
      <c r="E4703" s="77" t="n">
        <v>133</v>
      </c>
      <c r="F4703" s="77" t="inlineStr">
        <is>
          <t>Differs from upstream baseline</t>
        </is>
      </c>
      <c r="G4703" s="7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77" t="inlineStr">
        <is>
          <t>2026-10-04</t>
        </is>
      </c>
      <c r="B4705" s="77" t="inlineStr">
        <is>
          <t>Pokemon Stats</t>
        </is>
      </c>
      <c r="C4705" s="77" t="inlineStr">
        <is>
          <t>Helioptile baseHP</t>
        </is>
      </c>
      <c r="D4705" s="77" t="n">
        <v>44</v>
      </c>
      <c r="E4705" s="77" t="n">
        <v>47</v>
      </c>
      <c r="F4705" s="77" t="inlineStr">
        <is>
          <t>Differs from upstream baseline</t>
        </is>
      </c>
      <c r="G4705" s="7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77" t="inlineStr">
        <is>
          <t>2026-10-04</t>
        </is>
      </c>
      <c r="B4707" s="77" t="inlineStr">
        <is>
          <t>Pokemon Stats</t>
        </is>
      </c>
      <c r="C4707" s="77" t="inlineStr">
        <is>
          <t>Helioptile baseDefense</t>
        </is>
      </c>
      <c r="D4707" s="77" t="n">
        <v>33</v>
      </c>
      <c r="E4707" s="77" t="n">
        <v>41</v>
      </c>
      <c r="F4707" s="77" t="inlineStr">
        <is>
          <t>Differs from upstream baseline</t>
        </is>
      </c>
      <c r="G4707" s="7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77" t="inlineStr">
        <is>
          <t>2026-10-04</t>
        </is>
      </c>
      <c r="B4709" s="77" t="inlineStr">
        <is>
          <t>Abilities</t>
        </is>
      </c>
      <c r="C4709" s="77" t="inlineStr">
        <is>
          <t>Heracross abilities</t>
        </is>
      </c>
      <c r="D4709" s="77" t="inlineStr">
        <is>
          <t>Swarm / Guts / Moxie</t>
        </is>
      </c>
      <c r="E4709" s="77" t="inlineStr">
        <is>
          <t>Guts / Guts / Moxie</t>
        </is>
      </c>
      <c r="F4709" s="77" t="inlineStr">
        <is>
          <t>Differs from upstream baseline</t>
        </is>
      </c>
      <c r="G4709" s="7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77" t="inlineStr">
        <is>
          <t>2026-10-04</t>
        </is>
      </c>
      <c r="B4711" s="77" t="inlineStr">
        <is>
          <t>Pokemon Stats</t>
        </is>
      </c>
      <c r="C4711" s="77" t="inlineStr">
        <is>
          <t>Herdier baseSpAttack</t>
        </is>
      </c>
      <c r="D4711" s="77" t="n">
        <v>35</v>
      </c>
      <c r="E4711" s="77" t="n">
        <v>30</v>
      </c>
      <c r="F4711" s="77" t="inlineStr">
        <is>
          <t>Differs from upstream baseline</t>
        </is>
      </c>
      <c r="G4711" s="7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77" t="inlineStr">
        <is>
          <t>2026-10-04</t>
        </is>
      </c>
      <c r="B4713" s="77" t="inlineStr">
        <is>
          <t>Abilities</t>
        </is>
      </c>
      <c r="C4713" s="77" t="inlineStr">
        <is>
          <t>Hippopotas abilities</t>
        </is>
      </c>
      <c r="D4713" s="77" t="inlineStr">
        <is>
          <t>Sand Stream / Sand Force</t>
        </is>
      </c>
      <c r="E4713" s="77" t="inlineStr">
        <is>
          <t>Thick Fat / Thick Fat / Sand Force</t>
        </is>
      </c>
      <c r="F4713" s="77" t="inlineStr">
        <is>
          <t>Differs from upstream baseline</t>
        </is>
      </c>
      <c r="G4713" s="7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77" t="inlineStr">
        <is>
          <t>2026-10-04</t>
        </is>
      </c>
      <c r="B4715" s="77" t="inlineStr">
        <is>
          <t>Abilities</t>
        </is>
      </c>
      <c r="C4715" s="77" t="inlineStr">
        <is>
          <t>Hitmonchan abilities</t>
        </is>
      </c>
      <c r="D4715" s="77" t="inlineStr">
        <is>
          <t>Keen Eye / Iron Fist / Inner Focus</t>
        </is>
      </c>
      <c r="E4715" s="77" t="inlineStr">
        <is>
          <t>Scrappy / Scrappy / Inner Focus</t>
        </is>
      </c>
      <c r="F4715" s="77" t="inlineStr">
        <is>
          <t>Differs from upstream baseline</t>
        </is>
      </c>
      <c r="G4715" s="7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77" t="inlineStr">
        <is>
          <t>2026-10-04</t>
        </is>
      </c>
      <c r="B4717" s="77" t="inlineStr">
        <is>
          <t>Abilities</t>
        </is>
      </c>
      <c r="C4717" s="77" t="inlineStr">
        <is>
          <t>Hitmontop abilities</t>
        </is>
      </c>
      <c r="D4717" s="77" t="inlineStr">
        <is>
          <t>Intimidate / Technician / Steadfast</t>
        </is>
      </c>
      <c r="E4717" s="77" t="inlineStr">
        <is>
          <t>Technician / Technician / Steadfast</t>
        </is>
      </c>
      <c r="F4717" s="77" t="inlineStr">
        <is>
          <t>Differs from upstream baseline</t>
        </is>
      </c>
      <c r="G4717" s="7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77" t="inlineStr">
        <is>
          <t>2026-10-04</t>
        </is>
      </c>
      <c r="B4719" s="77" t="inlineStr">
        <is>
          <t>Pokemon Stats</t>
        </is>
      </c>
      <c r="C4719" s="77" t="inlineStr">
        <is>
          <t>Honchkrow baseSpAttack</t>
        </is>
      </c>
      <c r="D4719" s="77" t="n">
        <v>105</v>
      </c>
      <c r="E4719" s="77" t="n">
        <v>100</v>
      </c>
      <c r="F4719" s="77" t="inlineStr">
        <is>
          <t>Differs from upstream baseline</t>
        </is>
      </c>
      <c r="G4719" s="7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77" t="inlineStr">
        <is>
          <t>2026-10-04</t>
        </is>
      </c>
      <c r="B4721" s="77" t="inlineStr">
        <is>
          <t>Pokemon Stats</t>
        </is>
      </c>
      <c r="C4721" s="77" t="inlineStr">
        <is>
          <t>Honchkrow baseSpeed</t>
        </is>
      </c>
      <c r="D4721" s="77" t="n">
        <v>71</v>
      </c>
      <c r="E4721" s="77" t="n">
        <v>91</v>
      </c>
      <c r="F4721" s="77" t="inlineStr">
        <is>
          <t>Differs from upstream baseline</t>
        </is>
      </c>
      <c r="G4721" s="7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77" t="inlineStr">
        <is>
          <t>2026-10-04</t>
        </is>
      </c>
      <c r="B4723" s="77" t="inlineStr">
        <is>
          <t>Pokemon Stats</t>
        </is>
      </c>
      <c r="C4723" s="77" t="inlineStr">
        <is>
          <t>Honedge baseAttack</t>
        </is>
      </c>
      <c r="D4723" s="77" t="n">
        <v>80</v>
      </c>
      <c r="E4723" s="77" t="n">
        <v>85</v>
      </c>
      <c r="F4723" s="77" t="inlineStr">
        <is>
          <t>Differs from upstream baseline</t>
        </is>
      </c>
      <c r="G4723" s="7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77" t="inlineStr">
        <is>
          <t>2026-10-04</t>
        </is>
      </c>
      <c r="B4725" s="77" t="inlineStr">
        <is>
          <t>Pokemon Stats</t>
        </is>
      </c>
      <c r="C4725" s="77" t="inlineStr">
        <is>
          <t>Hoothoot baseAttack</t>
        </is>
      </c>
      <c r="D4725" s="77" t="n">
        <v>30</v>
      </c>
      <c r="E4725" s="77" t="n">
        <v>36</v>
      </c>
      <c r="F4725" s="77" t="inlineStr">
        <is>
          <t>Differs from upstream baseline</t>
        </is>
      </c>
      <c r="G4725" s="7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77" t="inlineStr">
        <is>
          <t>2026-10-04</t>
        </is>
      </c>
      <c r="B4727" s="77" t="inlineStr">
        <is>
          <t>Abilities</t>
        </is>
      </c>
      <c r="C4727" s="77" t="inlineStr">
        <is>
          <t>Hoppip abilities</t>
        </is>
      </c>
      <c r="D4727" s="77" t="inlineStr">
        <is>
          <t>Chlorophyll / Leaf Guard / Infiltrator</t>
        </is>
      </c>
      <c r="E4727" s="77" t="inlineStr">
        <is>
          <t>Chlorophyll / Chlorophyll / Infiltrator</t>
        </is>
      </c>
      <c r="F4727" s="77" t="inlineStr">
        <is>
          <t>Differs from upstream baseline</t>
        </is>
      </c>
      <c r="G4727" s="7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77" t="inlineStr">
        <is>
          <t>2026-10-04</t>
        </is>
      </c>
      <c r="B4729" s="77" t="inlineStr">
        <is>
          <t>Pokemon Stats</t>
        </is>
      </c>
      <c r="C4729" s="77" t="inlineStr">
        <is>
          <t>Houndoom baseSpAttack</t>
        </is>
      </c>
      <c r="D4729" s="77" t="n">
        <v>110</v>
      </c>
      <c r="E4729" s="77" t="n">
        <v>120</v>
      </c>
      <c r="F4729" s="77" t="inlineStr">
        <is>
          <t>Differs from upstream baseline</t>
        </is>
      </c>
      <c r="G4729" s="7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77" t="inlineStr">
        <is>
          <t>2026-10-04</t>
        </is>
      </c>
      <c r="B4731" s="77" t="inlineStr">
        <is>
          <t>Abilities</t>
        </is>
      </c>
      <c r="C4731" s="77" t="inlineStr">
        <is>
          <t>Houndoom abilities</t>
        </is>
      </c>
      <c r="D4731" s="77" t="inlineStr">
        <is>
          <t>Early Bird / Flash Fire / Unnerve</t>
        </is>
      </c>
      <c r="E4731" s="77" t="inlineStr">
        <is>
          <t>Solar Power / Solar Power / Unnerve</t>
        </is>
      </c>
      <c r="F4731" s="77" t="inlineStr">
        <is>
          <t>Differs from upstream baseline</t>
        </is>
      </c>
      <c r="G4731" s="7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77" t="inlineStr">
        <is>
          <t>2026-10-04</t>
        </is>
      </c>
      <c r="B4733" s="77" t="inlineStr">
        <is>
          <t>Pokemon Stats</t>
        </is>
      </c>
      <c r="C4733" s="77" t="inlineStr">
        <is>
          <t>Houndoom baseSpeed</t>
        </is>
      </c>
      <c r="D4733" s="77" t="n">
        <v>115</v>
      </c>
      <c r="E4733" s="77" t="n">
        <v>125</v>
      </c>
      <c r="F4733" s="77" t="inlineStr">
        <is>
          <t>Differs from upstream baseline</t>
        </is>
      </c>
      <c r="G4733" s="7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77" t="inlineStr">
        <is>
          <t>2026-10-04</t>
        </is>
      </c>
      <c r="B4735" s="77" t="inlineStr">
        <is>
          <t>Abilities</t>
        </is>
      </c>
      <c r="C4735" s="77" t="inlineStr">
        <is>
          <t>Ho-Oh abilities</t>
        </is>
      </c>
      <c r="D4735" s="77" t="inlineStr">
        <is>
          <t>Pressure / Regenerator</t>
        </is>
      </c>
      <c r="E4735" s="77" t="inlineStr">
        <is>
          <t>Magic Guard / Regenerator</t>
        </is>
      </c>
      <c r="F4735" s="77" t="inlineStr">
        <is>
          <t>Differs from upstream baseline</t>
        </is>
      </c>
      <c r="G4735" s="7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77" t="inlineStr">
        <is>
          <t>2026-10-04</t>
        </is>
      </c>
      <c r="B4737" s="77" t="inlineStr">
        <is>
          <t>Pokemon Stats</t>
        </is>
      </c>
      <c r="C4737" s="77" t="inlineStr">
        <is>
          <t>Huntail baseSpAttack</t>
        </is>
      </c>
      <c r="D4737" s="77" t="n">
        <v>94</v>
      </c>
      <c r="E4737" s="77" t="n">
        <v>84</v>
      </c>
      <c r="F4737" s="77" t="inlineStr">
        <is>
          <t>Differs from upstream baseline</t>
        </is>
      </c>
      <c r="G4737" s="7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77" t="inlineStr">
        <is>
          <t>2026-10-04</t>
        </is>
      </c>
      <c r="B4739" s="77" t="inlineStr">
        <is>
          <t>Pokemon Stats</t>
        </is>
      </c>
      <c r="C4739" s="77" t="inlineStr">
        <is>
          <t>Hypno baseSpAttack</t>
        </is>
      </c>
      <c r="D4739" s="77" t="n">
        <v>73</v>
      </c>
      <c r="E4739" s="77" t="n">
        <v>93</v>
      </c>
      <c r="F4739" s="77" t="inlineStr">
        <is>
          <t>Differs from upstream baseline</t>
        </is>
      </c>
      <c r="G4739" s="7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77" t="inlineStr">
        <is>
          <t>2026-10-04</t>
        </is>
      </c>
      <c r="B4741" s="77" t="inlineStr">
        <is>
          <t>Pokemon Stats</t>
        </is>
      </c>
      <c r="C4741" s="77" t="inlineStr">
        <is>
          <t>Igglybuff baseAttack</t>
        </is>
      </c>
      <c r="D4741" s="77" t="n">
        <v>30</v>
      </c>
      <c r="E4741" s="77" t="n">
        <v>45</v>
      </c>
      <c r="F4741" s="77" t="inlineStr">
        <is>
          <t>Differs from upstream baseline</t>
        </is>
      </c>
      <c r="G4741" s="7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77" t="inlineStr">
        <is>
          <t>2026-10-04</t>
        </is>
      </c>
      <c r="B4743" s="77" t="inlineStr">
        <is>
          <t>Pokemon Stats</t>
        </is>
      </c>
      <c r="C4743" s="77" t="inlineStr">
        <is>
          <t>Igglybuff baseSpAttack</t>
        </is>
      </c>
      <c r="D4743" s="77" t="n">
        <v>40</v>
      </c>
      <c r="E4743" s="77" t="n">
        <v>45</v>
      </c>
      <c r="F4743" s="77" t="inlineStr">
        <is>
          <t>Differs from upstream baseline</t>
        </is>
      </c>
      <c r="G4743" s="7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77" t="inlineStr">
        <is>
          <t>2026-10-04</t>
        </is>
      </c>
      <c r="B4745" s="77" t="inlineStr">
        <is>
          <t>Pokemon Stats</t>
        </is>
      </c>
      <c r="C4745" s="77" t="inlineStr">
        <is>
          <t>Igglybuff baseSpeed</t>
        </is>
      </c>
      <c r="D4745" s="77" t="n">
        <v>15</v>
      </c>
      <c r="E4745" s="77" t="n">
        <v>20</v>
      </c>
      <c r="F4745" s="77" t="inlineStr">
        <is>
          <t>Differs from upstream baseline</t>
        </is>
      </c>
      <c r="G4745" s="7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77" t="inlineStr">
        <is>
          <t>2026-10-04</t>
        </is>
      </c>
      <c r="B4747" s="77" t="inlineStr">
        <is>
          <t>Evolutions</t>
        </is>
      </c>
      <c r="C4747" s="77" t="inlineStr">
        <is>
          <t>Igglybuff evolution</t>
        </is>
      </c>
      <c r="D4747" s="77" t="inlineStr">
        <is>
          <t>Friendship -&gt; Jigglypuff</t>
        </is>
      </c>
      <c r="E4747" s="77" t="inlineStr">
        <is>
          <t>Lv 15 -&gt; Jigglypuff</t>
        </is>
      </c>
      <c r="F4747" s="77" t="inlineStr">
        <is>
          <t>Differs from upstream baseline</t>
        </is>
      </c>
      <c r="G4747" s="7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77" t="inlineStr">
        <is>
          <t>2026-10-04</t>
        </is>
      </c>
      <c r="B4749" s="77" t="inlineStr">
        <is>
          <t>Pokemon Stats</t>
        </is>
      </c>
      <c r="C4749" s="77" t="inlineStr">
        <is>
          <t>Illumise baseDefense</t>
        </is>
      </c>
      <c r="D4749" s="77" t="n">
        <v>75</v>
      </c>
      <c r="E4749" s="77" t="n">
        <v>55</v>
      </c>
      <c r="F4749" s="77" t="inlineStr">
        <is>
          <t>Differs from upstream baseline</t>
        </is>
      </c>
      <c r="G4749" s="7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77" t="inlineStr">
        <is>
          <t>2026-10-04</t>
        </is>
      </c>
      <c r="B4751" s="77" t="inlineStr">
        <is>
          <t>Abilities</t>
        </is>
      </c>
      <c r="C4751" s="77" t="inlineStr">
        <is>
          <t>Illumise abilities</t>
        </is>
      </c>
      <c r="D4751" s="77" t="inlineStr">
        <is>
          <t>Oblivious / Tinted Lens / Prankster</t>
        </is>
      </c>
      <c r="E4751" s="77" t="inlineStr">
        <is>
          <t>Tinted Lens / Tinted Lens / Prankster</t>
        </is>
      </c>
      <c r="F4751" s="77" t="inlineStr">
        <is>
          <t>Differs from upstream baseline</t>
        </is>
      </c>
      <c r="G4751" s="7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77" t="inlineStr">
        <is>
          <t>2026-10-04</t>
        </is>
      </c>
      <c r="B4753" s="77" t="inlineStr">
        <is>
          <t>Abilities</t>
        </is>
      </c>
      <c r="C4753" s="77" t="inlineStr">
        <is>
          <t>Infernape abilities</t>
        </is>
      </c>
      <c r="D4753" s="77" t="inlineStr">
        <is>
          <t>Blaze / Iron Fist</t>
        </is>
      </c>
      <c r="E4753" s="77" t="inlineStr">
        <is>
          <t>Iron Fist / Blaze / Iron Fist</t>
        </is>
      </c>
      <c r="F4753" s="77" t="inlineStr">
        <is>
          <t>Differs from upstream baseline</t>
        </is>
      </c>
      <c r="G4753" s="7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77" t="inlineStr">
        <is>
          <t>2026-10-04</t>
        </is>
      </c>
      <c r="B4755" s="77" t="inlineStr">
        <is>
          <t>Pokemon Stats</t>
        </is>
      </c>
      <c r="C4755" s="77" t="inlineStr">
        <is>
          <t>Inkay baseSpAttack</t>
        </is>
      </c>
      <c r="D4755" s="77" t="n">
        <v>37</v>
      </c>
      <c r="E4755" s="77" t="n">
        <v>39</v>
      </c>
      <c r="F4755" s="77" t="inlineStr">
        <is>
          <t>Differs from upstream baseline</t>
        </is>
      </c>
      <c r="G4755" s="7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77" t="inlineStr">
        <is>
          <t>2026-10-04</t>
        </is>
      </c>
      <c r="B4757" s="77" t="inlineStr">
        <is>
          <t>Pokemon Stats</t>
        </is>
      </c>
      <c r="C4757" s="77" t="inlineStr">
        <is>
          <t>Inkay baseSpeed</t>
        </is>
      </c>
      <c r="D4757" s="77" t="n">
        <v>45</v>
      </c>
      <c r="E4757" s="77" t="n">
        <v>55</v>
      </c>
      <c r="F4757" s="77" t="inlineStr">
        <is>
          <t>Differs from upstream baseline</t>
        </is>
      </c>
      <c r="G4757" s="7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77" t="inlineStr">
        <is>
          <t>2026-10-04</t>
        </is>
      </c>
      <c r="B4759" s="77" t="inlineStr">
        <is>
          <t>Pokemon Stats</t>
        </is>
      </c>
      <c r="C4759" s="77" t="inlineStr">
        <is>
          <t>Jellicent baseSpAttack</t>
        </is>
      </c>
      <c r="D4759" s="77" t="n">
        <v>85</v>
      </c>
      <c r="E4759" s="77" t="n">
        <v>95</v>
      </c>
      <c r="F4759" s="77" t="inlineStr">
        <is>
          <t>Differs from upstream baseline</t>
        </is>
      </c>
      <c r="G4759" s="7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77" t="inlineStr">
        <is>
          <t>2026-10-04</t>
        </is>
      </c>
      <c r="B4761" s="77" t="inlineStr">
        <is>
          <t>Pokemon Stats</t>
        </is>
      </c>
      <c r="C4761" s="77" t="inlineStr">
        <is>
          <t>Jigglypuff baseSpAttack</t>
        </is>
      </c>
      <c r="D4761" s="77" t="n">
        <v>45</v>
      </c>
      <c r="E4761" s="77" t="n">
        <v>60</v>
      </c>
      <c r="F4761" s="77" t="inlineStr">
        <is>
          <t>Differs from upstream baseline</t>
        </is>
      </c>
      <c r="G4761" s="7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77" t="inlineStr">
        <is>
          <t>2026-10-04</t>
        </is>
      </c>
      <c r="B4763" s="77" t="inlineStr">
        <is>
          <t>Abilities</t>
        </is>
      </c>
      <c r="C4763" s="77" t="inlineStr">
        <is>
          <t>Jigglypuff abilities</t>
        </is>
      </c>
      <c r="D4763" s="77" t="inlineStr">
        <is>
          <t>Cute Charm / Competitive / Friend Guard</t>
        </is>
      </c>
      <c r="E4763" s="77" t="inlineStr">
        <is>
          <t>Aftermath / Friend Guard</t>
        </is>
      </c>
      <c r="F4763" s="77" t="inlineStr">
        <is>
          <t>Differs from upstream baseline</t>
        </is>
      </c>
      <c r="G4763" s="7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77" t="inlineStr">
        <is>
          <t>2026-10-04</t>
        </is>
      </c>
      <c r="B4765" s="77" t="inlineStr">
        <is>
          <t>Pokemon Stats</t>
        </is>
      </c>
      <c r="C4765" s="77" t="inlineStr">
        <is>
          <t>Jumpluff baseSpDefense</t>
        </is>
      </c>
      <c r="D4765" s="77" t="n">
        <v>95</v>
      </c>
      <c r="E4765" s="77" t="n">
        <v>85</v>
      </c>
      <c r="F4765" s="77" t="inlineStr">
        <is>
          <t>Differs from upstream baseline</t>
        </is>
      </c>
      <c r="G4765" s="7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77" t="inlineStr">
        <is>
          <t>2026-10-04</t>
        </is>
      </c>
      <c r="B4767" s="77" t="inlineStr">
        <is>
          <t>Pokemon Stats</t>
        </is>
      </c>
      <c r="C4767" s="77" t="inlineStr">
        <is>
          <t>Jynx baseDefense</t>
        </is>
      </c>
      <c r="D4767" s="77" t="n">
        <v>35</v>
      </c>
      <c r="E4767" s="77" t="n">
        <v>57</v>
      </c>
      <c r="F4767" s="77" t="inlineStr">
        <is>
          <t>Differs from upstream baseline</t>
        </is>
      </c>
      <c r="G4767" s="7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77" t="inlineStr">
        <is>
          <t>2026-10-04</t>
        </is>
      </c>
      <c r="B4769" s="77" t="inlineStr">
        <is>
          <t>Abilities</t>
        </is>
      </c>
      <c r="C4769" s="77" t="inlineStr">
        <is>
          <t>Jynx abilities</t>
        </is>
      </c>
      <c r="D4769" s="77" t="inlineStr">
        <is>
          <t>Oblivious / Forewarn / Dry Skin</t>
        </is>
      </c>
      <c r="E4769" s="77" t="inlineStr">
        <is>
          <t>Snow Cloak / Snow Cloak / Dry Skin</t>
        </is>
      </c>
      <c r="F4769" s="77" t="inlineStr">
        <is>
          <t>Differs from upstream baseline</t>
        </is>
      </c>
      <c r="G4769" s="7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77" t="inlineStr">
        <is>
          <t>2026-10-04</t>
        </is>
      </c>
      <c r="B4771" s="77" t="inlineStr">
        <is>
          <t>Pokemon Stats</t>
        </is>
      </c>
      <c r="C4771" s="77" t="inlineStr">
        <is>
          <t>Kadabra baseDefense</t>
        </is>
      </c>
      <c r="D4771" s="77" t="n">
        <v>30</v>
      </c>
      <c r="E4771" s="77" t="n">
        <v>45</v>
      </c>
      <c r="F4771" s="77" t="inlineStr">
        <is>
          <t>Differs from upstream baseline</t>
        </is>
      </c>
      <c r="G4771" s="7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77" t="inlineStr">
        <is>
          <t>2026-10-04</t>
        </is>
      </c>
      <c r="B4773" s="77" t="inlineStr">
        <is>
          <t>Pokemon Stats</t>
        </is>
      </c>
      <c r="C4773" s="77" t="inlineStr">
        <is>
          <t>Kadabra baseSpeed</t>
        </is>
      </c>
      <c r="D4773" s="77" t="n">
        <v>105</v>
      </c>
      <c r="E4773" s="77" t="n">
        <v>120</v>
      </c>
      <c r="F4773" s="77" t="inlineStr">
        <is>
          <t>Differs from upstream baseline</t>
        </is>
      </c>
      <c r="G4773" s="7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77" t="inlineStr">
        <is>
          <t>2026-10-04</t>
        </is>
      </c>
      <c r="B4775" s="77" t="inlineStr">
        <is>
          <t>Pokemon Stats</t>
        </is>
      </c>
      <c r="C4775" s="77" t="inlineStr">
        <is>
          <t>Kakuna baseSpDefense</t>
        </is>
      </c>
      <c r="D4775" s="77" t="n">
        <v>25</v>
      </c>
      <c r="E4775" s="77" t="n">
        <v>55</v>
      </c>
      <c r="F4775" s="77" t="inlineStr">
        <is>
          <t>Differs from upstream baseline</t>
        </is>
      </c>
      <c r="G4775" s="7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77" t="inlineStr">
        <is>
          <t>2026-10-04</t>
        </is>
      </c>
      <c r="B4777" s="77" t="inlineStr">
        <is>
          <t>Pokemon Stats</t>
        </is>
      </c>
      <c r="C4777" s="77" t="inlineStr">
        <is>
          <t>Karrablast baseHP</t>
        </is>
      </c>
      <c r="D4777" s="77" t="n">
        <v>50</v>
      </c>
      <c r="E4777" s="77" t="n">
        <v>66</v>
      </c>
      <c r="F4777" s="77" t="inlineStr">
        <is>
          <t>Differs from upstream baseline</t>
        </is>
      </c>
      <c r="G4777" s="7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77" t="inlineStr">
        <is>
          <t>2026-10-04</t>
        </is>
      </c>
      <c r="B4779" s="77" t="inlineStr">
        <is>
          <t>Pokemon Stats</t>
        </is>
      </c>
      <c r="C4779" s="77" t="inlineStr">
        <is>
          <t>Karrablast baseDefense</t>
        </is>
      </c>
      <c r="D4779" s="77" t="n">
        <v>45</v>
      </c>
      <c r="E4779" s="77" t="n">
        <v>63</v>
      </c>
      <c r="F4779" s="77" t="inlineStr">
        <is>
          <t>Differs from upstream baseline</t>
        </is>
      </c>
      <c r="G4779" s="7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77" t="inlineStr">
        <is>
          <t>2026-10-04</t>
        </is>
      </c>
      <c r="B4781" s="77" t="inlineStr">
        <is>
          <t>Pokemon Stats</t>
        </is>
      </c>
      <c r="C4781" s="77" t="inlineStr">
        <is>
          <t>Karrablast baseSpDefense</t>
        </is>
      </c>
      <c r="D4781" s="77" t="n">
        <v>45</v>
      </c>
      <c r="E4781" s="77" t="n">
        <v>68</v>
      </c>
      <c r="F4781" s="77" t="inlineStr">
        <is>
          <t>Differs from upstream baseline</t>
        </is>
      </c>
      <c r="G4781" s="7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77" t="inlineStr">
        <is>
          <t>2026-10-04</t>
        </is>
      </c>
      <c r="B4783" s="77" t="inlineStr">
        <is>
          <t>Evolutions</t>
        </is>
      </c>
      <c r="C4783" s="77" t="inlineStr">
        <is>
          <t>Karrablast evolution</t>
        </is>
      </c>
      <c r="D4783" s="77" t="inlineStr">
        <is>
          <t>Trade Specific Mon SPECIES_SHELMET -&gt; Escavalier</t>
        </is>
      </c>
      <c r="E4783" s="77" t="inlineStr">
        <is>
          <t>Lv 34 -&gt; Escavalier</t>
        </is>
      </c>
      <c r="F4783" s="77" t="inlineStr">
        <is>
          <t>Differs from upstream baseline</t>
        </is>
      </c>
      <c r="G4783" s="7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77" t="inlineStr">
        <is>
          <t>2026-10-04</t>
        </is>
      </c>
      <c r="B4785" s="77" t="inlineStr">
        <is>
          <t>Pokemon Stats</t>
        </is>
      </c>
      <c r="C4785" s="77" t="inlineStr">
        <is>
          <t>Kecleon baseDefense</t>
        </is>
      </c>
      <c r="D4785" s="77" t="n">
        <v>70</v>
      </c>
      <c r="E4785" s="77" t="n">
        <v>135</v>
      </c>
      <c r="F4785" s="77" t="inlineStr">
        <is>
          <t>Differs from upstream baseline</t>
        </is>
      </c>
      <c r="G4785" s="7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77" t="inlineStr">
        <is>
          <t>2026-10-04</t>
        </is>
      </c>
      <c r="B4787" s="77" t="inlineStr">
        <is>
          <t>Abilities</t>
        </is>
      </c>
      <c r="C4787" s="77" t="inlineStr">
        <is>
          <t>Kecleon abilities</t>
        </is>
      </c>
      <c r="D4787" s="77" t="inlineStr">
        <is>
          <t>Color Change / Protean</t>
        </is>
      </c>
      <c r="E4787" s="77" t="inlineStr">
        <is>
          <t>Adaptability / Color Change / Protean</t>
        </is>
      </c>
      <c r="F4787" s="77" t="inlineStr">
        <is>
          <t>Differs from upstream baseline</t>
        </is>
      </c>
      <c r="G4787" s="7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77" t="inlineStr">
        <is>
          <t>2026-10-04</t>
        </is>
      </c>
      <c r="B4789" s="77" t="inlineStr">
        <is>
          <t>Pokemon Stats</t>
        </is>
      </c>
      <c r="C4789" s="77" t="inlineStr">
        <is>
          <t>Keldeo baseSpAttack</t>
        </is>
      </c>
      <c r="D4789" s="77" t="n">
        <v>129</v>
      </c>
      <c r="E4789" s="77" t="n">
        <v>151</v>
      </c>
      <c r="F4789" s="77" t="inlineStr">
        <is>
          <t>Differs from upstream baseline</t>
        </is>
      </c>
      <c r="G4789" s="7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77" t="inlineStr">
        <is>
          <t>2026-10-04</t>
        </is>
      </c>
      <c r="B4791" s="77" t="inlineStr">
        <is>
          <t>Pokemon Stats</t>
        </is>
      </c>
      <c r="C4791" s="77" t="inlineStr">
        <is>
          <t>Kingambit baseAttack</t>
        </is>
      </c>
      <c r="D4791" s="77" t="n">
        <v>135</v>
      </c>
      <c r="E4791" s="77" t="n">
        <v>151</v>
      </c>
      <c r="F4791" s="77" t="inlineStr">
        <is>
          <t>Differs from upstream baseline</t>
        </is>
      </c>
      <c r="G4791" s="7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77" t="inlineStr">
        <is>
          <t>2026-10-04</t>
        </is>
      </c>
      <c r="B4793" s="77" t="inlineStr">
        <is>
          <t>Pokemon Stats</t>
        </is>
      </c>
      <c r="C4793" s="77" t="inlineStr">
        <is>
          <t>Kingambit baseSpeed</t>
        </is>
      </c>
      <c r="D4793" s="77" t="n">
        <v>50</v>
      </c>
      <c r="E4793" s="77" t="n">
        <v>64</v>
      </c>
      <c r="F4793" s="77" t="inlineStr">
        <is>
          <t>Differs from upstream baseline</t>
        </is>
      </c>
      <c r="G4793" s="7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77" t="inlineStr">
        <is>
          <t>2026-10-04</t>
        </is>
      </c>
      <c r="B4795" s="77" t="inlineStr">
        <is>
          <t>Abilities</t>
        </is>
      </c>
      <c r="C4795" s="77" t="inlineStr">
        <is>
          <t>Kingler abilities</t>
        </is>
      </c>
      <c r="D4795" s="77" t="inlineStr">
        <is>
          <t>Hyper Cutter / Shell Armor / Sheer Force</t>
        </is>
      </c>
      <c r="E4795" s="77" t="inlineStr">
        <is>
          <t>Swift Swim / Hyper Cutter / Sheer Force</t>
        </is>
      </c>
      <c r="F4795" s="77" t="inlineStr">
        <is>
          <t>Differs from upstream baseline</t>
        </is>
      </c>
      <c r="G4795" s="7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77" t="inlineStr">
        <is>
          <t>2026-10-04</t>
        </is>
      </c>
      <c r="B4797" s="77" t="inlineStr">
        <is>
          <t>Evolutions</t>
        </is>
      </c>
      <c r="C4797" s="77" t="inlineStr">
        <is>
          <t>Klang evolution</t>
        </is>
      </c>
      <c r="D4797" s="77" t="inlineStr">
        <is>
          <t>Lv 49 -&gt; Klinklang</t>
        </is>
      </c>
      <c r="E4797" s="77" t="inlineStr">
        <is>
          <t>Lv 45 -&gt; Klinklang</t>
        </is>
      </c>
      <c r="F4797" s="77" t="inlineStr">
        <is>
          <t>Differs from upstream baseline</t>
        </is>
      </c>
      <c r="G4797" s="7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77" t="inlineStr">
        <is>
          <t>2026-10-04</t>
        </is>
      </c>
      <c r="B4799" s="77" t="inlineStr">
        <is>
          <t>Pokemon Stats</t>
        </is>
      </c>
      <c r="C4799" s="77" t="inlineStr">
        <is>
          <t>Kleavor baseSpAttack</t>
        </is>
      </c>
      <c r="D4799" s="77" t="n">
        <v>45</v>
      </c>
      <c r="E4799" s="77" t="n">
        <v>30</v>
      </c>
      <c r="F4799" s="77" t="inlineStr">
        <is>
          <t>Differs from upstream baseline</t>
        </is>
      </c>
      <c r="G4799" s="7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77" t="inlineStr">
        <is>
          <t>2026-10-04</t>
        </is>
      </c>
      <c r="B4801" s="77" t="inlineStr">
        <is>
          <t>Pokemon Stats</t>
        </is>
      </c>
      <c r="C4801" s="77" t="inlineStr">
        <is>
          <t>Klefki baseHP</t>
        </is>
      </c>
      <c r="D4801" s="77" t="n">
        <v>57</v>
      </c>
      <c r="E4801" s="77" t="n">
        <v>65</v>
      </c>
      <c r="F4801" s="77" t="inlineStr">
        <is>
          <t>Differs from upstream baseline</t>
        </is>
      </c>
      <c r="G4801" s="7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77" t="inlineStr">
        <is>
          <t>2026-10-04</t>
        </is>
      </c>
      <c r="B4803" s="77" t="inlineStr">
        <is>
          <t>Pokemon Stats</t>
        </is>
      </c>
      <c r="C4803" s="77" t="inlineStr">
        <is>
          <t>Klefki baseSpeed</t>
        </is>
      </c>
      <c r="D4803" s="77" t="n">
        <v>75</v>
      </c>
      <c r="E4803" s="77" t="n">
        <v>85</v>
      </c>
      <c r="F4803" s="77" t="inlineStr">
        <is>
          <t>Differs from upstream baseline</t>
        </is>
      </c>
      <c r="G4803" s="7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77" t="inlineStr">
        <is>
          <t>2026-10-04</t>
        </is>
      </c>
      <c r="B4805" s="77" t="inlineStr">
        <is>
          <t>Pokemon Stats</t>
        </is>
      </c>
      <c r="C4805" s="77" t="inlineStr">
        <is>
          <t>Klinklang baseSpAttack</t>
        </is>
      </c>
      <c r="D4805" s="77" t="n">
        <v>70</v>
      </c>
      <c r="E4805" s="77" t="n">
        <v>80</v>
      </c>
      <c r="F4805" s="77" t="inlineStr">
        <is>
          <t>Differs from upstream baseline</t>
        </is>
      </c>
      <c r="G4805" s="7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77" t="inlineStr">
        <is>
          <t>2026-10-04</t>
        </is>
      </c>
      <c r="B4807" s="77" t="inlineStr">
        <is>
          <t>Abilities</t>
        </is>
      </c>
      <c r="C4807" s="77" t="inlineStr">
        <is>
          <t>Koraidon abilities</t>
        </is>
      </c>
      <c r="D4807" s="77" t="inlineStr">
        <is>
          <t>Orichalcum Pulse</t>
        </is>
      </c>
      <c r="E4807" s="77" t="inlineStr">
        <is>
          <t>Pressure</t>
        </is>
      </c>
      <c r="F4807" s="77" t="inlineStr">
        <is>
          <t>Differs from upstream baseline</t>
        </is>
      </c>
      <c r="G4807" s="7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77" t="inlineStr">
        <is>
          <t>2026-10-04</t>
        </is>
      </c>
      <c r="B4809" s="77" t="inlineStr">
        <is>
          <t>Abilities</t>
        </is>
      </c>
      <c r="C4809" s="77" t="inlineStr">
        <is>
          <t>Kricketune abilities</t>
        </is>
      </c>
      <c r="D4809" s="77" t="inlineStr">
        <is>
          <t>Swarm / Technician</t>
        </is>
      </c>
      <c r="E4809" s="77" t="inlineStr">
        <is>
          <t>Hyper Cutter / Technician</t>
        </is>
      </c>
      <c r="F4809" s="77" t="inlineStr">
        <is>
          <t>Differs from upstream baseline</t>
        </is>
      </c>
      <c r="G4809" s="7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77" t="inlineStr">
        <is>
          <t>2026-10-04</t>
        </is>
      </c>
      <c r="B4811" s="77" t="inlineStr">
        <is>
          <t>Pokemon Stats</t>
        </is>
      </c>
      <c r="C4811" s="77" t="inlineStr">
        <is>
          <t>Krokorok baseAttack</t>
        </is>
      </c>
      <c r="D4811" s="77" t="n">
        <v>82</v>
      </c>
      <c r="E4811" s="77" t="n">
        <v>91</v>
      </c>
      <c r="F4811" s="77" t="inlineStr">
        <is>
          <t>Differs from upstream baseline</t>
        </is>
      </c>
      <c r="G4811" s="7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77" t="inlineStr">
        <is>
          <t>2026-10-04</t>
        </is>
      </c>
      <c r="B4813" s="77" t="inlineStr">
        <is>
          <t>Pokemon Stats</t>
        </is>
      </c>
      <c r="C4813" s="77" t="inlineStr">
        <is>
          <t>Krokorok baseSpAttack</t>
        </is>
      </c>
      <c r="D4813" s="77" t="n">
        <v>45</v>
      </c>
      <c r="E4813" s="77" t="n">
        <v>30</v>
      </c>
      <c r="F4813" s="77" t="inlineStr">
        <is>
          <t>Differs from upstream baseline</t>
        </is>
      </c>
      <c r="G4813" s="7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77" t="inlineStr">
        <is>
          <t>2026-10-04</t>
        </is>
      </c>
      <c r="B4815" s="77" t="inlineStr">
        <is>
          <t>Pokemon Stats</t>
        </is>
      </c>
      <c r="C4815" s="77" t="inlineStr">
        <is>
          <t>Krokorok baseSpeed</t>
        </is>
      </c>
      <c r="D4815" s="77" t="n">
        <v>74</v>
      </c>
      <c r="E4815" s="77" t="n">
        <v>82</v>
      </c>
      <c r="F4815" s="77" t="inlineStr">
        <is>
          <t>Differs from upstream baseline</t>
        </is>
      </c>
      <c r="G4815" s="7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77" t="inlineStr">
        <is>
          <t>2026-10-04</t>
        </is>
      </c>
      <c r="B4817" s="77" t="inlineStr">
        <is>
          <t>Pokemon Stats</t>
        </is>
      </c>
      <c r="C4817" s="77" t="inlineStr">
        <is>
          <t>Krookodile baseSpAttack</t>
        </is>
      </c>
      <c r="D4817" s="77" t="n">
        <v>65</v>
      </c>
      <c r="E4817" s="77" t="n">
        <v>30</v>
      </c>
      <c r="F4817" s="77" t="inlineStr">
        <is>
          <t>Differs from upstream baseline</t>
        </is>
      </c>
      <c r="G4817" s="7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77" t="inlineStr">
        <is>
          <t>2026-10-04</t>
        </is>
      </c>
      <c r="B4819" s="77" t="inlineStr">
        <is>
          <t>Abilities</t>
        </is>
      </c>
      <c r="C4819" s="77" t="inlineStr">
        <is>
          <t>Kyogre abilities</t>
        </is>
      </c>
      <c r="D4819" s="77" t="inlineStr">
        <is>
          <t>Drizzle</t>
        </is>
      </c>
      <c r="E4819" s="77" t="inlineStr">
        <is>
          <t>Pressure</t>
        </is>
      </c>
      <c r="F4819" s="77" t="inlineStr">
        <is>
          <t>Differs from upstream baseline</t>
        </is>
      </c>
      <c r="G4819" s="7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77" t="inlineStr">
        <is>
          <t>2026-10-04</t>
        </is>
      </c>
      <c r="B4821" s="77" t="inlineStr">
        <is>
          <t>Abilities</t>
        </is>
      </c>
      <c r="C4821" s="77" t="inlineStr">
        <is>
          <t>Lairon abilities</t>
        </is>
      </c>
      <c r="D4821" s="77" t="inlineStr">
        <is>
          <t>Sturdy / Rock Head / Heavy Metal</t>
        </is>
      </c>
      <c r="E4821" s="77" t="inlineStr">
        <is>
          <t>Rock Head / Rock Head / Heavy Metal</t>
        </is>
      </c>
      <c r="F4821" s="77" t="inlineStr">
        <is>
          <t>Differs from upstream baseline</t>
        </is>
      </c>
      <c r="G4821" s="7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77" t="inlineStr">
        <is>
          <t>2026-10-04</t>
        </is>
      </c>
      <c r="B4823" s="77" t="inlineStr">
        <is>
          <t>Pokemon Stats</t>
        </is>
      </c>
      <c r="C4823" s="77" t="inlineStr">
        <is>
          <t>Lampent baseAttack</t>
        </is>
      </c>
      <c r="D4823" s="77" t="n">
        <v>40</v>
      </c>
      <c r="E4823" s="77" t="n">
        <v>30</v>
      </c>
      <c r="F4823" s="77" t="inlineStr">
        <is>
          <t>Differs from upstream baseline</t>
        </is>
      </c>
      <c r="G4823" s="7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77" t="inlineStr">
        <is>
          <t>2026-10-04</t>
        </is>
      </c>
      <c r="B4825" s="77" t="inlineStr">
        <is>
          <t>Pokemon Stats</t>
        </is>
      </c>
      <c r="C4825" s="77" t="inlineStr">
        <is>
          <t>Lampent baseSpDefense</t>
        </is>
      </c>
      <c r="D4825" s="77" t="n">
        <v>60</v>
      </c>
      <c r="E4825" s="77" t="n">
        <v>62</v>
      </c>
      <c r="F4825" s="77" t="inlineStr">
        <is>
          <t>Differs from upstream baseline</t>
        </is>
      </c>
      <c r="G4825" s="7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77" t="inlineStr">
        <is>
          <t>2026-10-04</t>
        </is>
      </c>
      <c r="B4827" s="77" t="inlineStr">
        <is>
          <t>Abilities</t>
        </is>
      </c>
      <c r="C4827" s="77" t="inlineStr">
        <is>
          <t>Lanturn abilities</t>
        </is>
      </c>
      <c r="D4827" s="77" t="inlineStr">
        <is>
          <t>Volt Absorb / Illuminate / Water Absorb</t>
        </is>
      </c>
      <c r="E4827" s="77" t="inlineStr">
        <is>
          <t>Volt Absorb / Volt Absorb / Water Absorb</t>
        </is>
      </c>
      <c r="F4827" s="77" t="inlineStr">
        <is>
          <t>Differs from upstream baseline</t>
        </is>
      </c>
      <c r="G4827" s="7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77" t="inlineStr">
        <is>
          <t>2026-10-04</t>
        </is>
      </c>
      <c r="B4829" s="77" t="inlineStr">
        <is>
          <t>Pokemon Stats</t>
        </is>
      </c>
      <c r="C4829" s="77" t="inlineStr">
        <is>
          <t>Lapras baseSpAttack</t>
        </is>
      </c>
      <c r="D4829" s="77" t="n">
        <v>85</v>
      </c>
      <c r="E4829" s="77" t="n">
        <v>95</v>
      </c>
      <c r="F4829" s="77" t="inlineStr">
        <is>
          <t>Differs from upstream baseline</t>
        </is>
      </c>
      <c r="G4829" s="7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77" t="inlineStr">
        <is>
          <t>2026-10-04</t>
        </is>
      </c>
      <c r="B4831" s="77" t="inlineStr">
        <is>
          <t>Pokemon Stats</t>
        </is>
      </c>
      <c r="C4831" s="77" t="inlineStr">
        <is>
          <t>Larvesta baseAttack</t>
        </is>
      </c>
      <c r="D4831" s="77" t="n">
        <v>85</v>
      </c>
      <c r="E4831" s="77" t="n">
        <v>96</v>
      </c>
      <c r="F4831" s="77" t="inlineStr">
        <is>
          <t>Differs from upstream baseline</t>
        </is>
      </c>
      <c r="G4831" s="7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77" t="inlineStr">
        <is>
          <t>2026-10-04</t>
        </is>
      </c>
      <c r="B4833" s="77" t="inlineStr">
        <is>
          <t>Pokemon Stats</t>
        </is>
      </c>
      <c r="C4833" s="77" t="inlineStr">
        <is>
          <t>Larvesta baseSpeed</t>
        </is>
      </c>
      <c r="D4833" s="77" t="n">
        <v>60</v>
      </c>
      <c r="E4833" s="77" t="n">
        <v>69</v>
      </c>
      <c r="F4833" s="77" t="inlineStr">
        <is>
          <t>Differs from upstream baseline</t>
        </is>
      </c>
      <c r="G4833" s="7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77" t="inlineStr">
        <is>
          <t>2026-10-04</t>
        </is>
      </c>
      <c r="B4835" s="77" t="inlineStr">
        <is>
          <t>Abilities</t>
        </is>
      </c>
      <c r="C4835" s="77" t="inlineStr">
        <is>
          <t>Larvitar abilities</t>
        </is>
      </c>
      <c r="D4835" s="77" t="inlineStr">
        <is>
          <t>Guts / Sand Veil</t>
        </is>
      </c>
      <c r="E4835" s="77" t="inlineStr">
        <is>
          <t>Guts / Guts / Sand Veil</t>
        </is>
      </c>
      <c r="F4835" s="77" t="inlineStr">
        <is>
          <t>Differs from upstream baseline</t>
        </is>
      </c>
      <c r="G4835" s="7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77" t="inlineStr">
        <is>
          <t>2026-10-04</t>
        </is>
      </c>
      <c r="B4837" s="77" t="inlineStr">
        <is>
          <t>Pokemon Stats</t>
        </is>
      </c>
      <c r="C4837" s="77" t="inlineStr">
        <is>
          <t>Leavanny baseHP</t>
        </is>
      </c>
      <c r="D4837" s="77" t="n">
        <v>75</v>
      </c>
      <c r="E4837" s="77" t="n">
        <v>82</v>
      </c>
      <c r="F4837" s="77" t="inlineStr">
        <is>
          <t>Differs from upstream baseline</t>
        </is>
      </c>
      <c r="G4837" s="7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77" t="inlineStr">
        <is>
          <t>2026-10-04</t>
        </is>
      </c>
      <c r="B4839" s="77" t="inlineStr">
        <is>
          <t>Pokemon Stats</t>
        </is>
      </c>
      <c r="C4839" s="77" t="inlineStr">
        <is>
          <t>Leavanny baseSpAttack</t>
        </is>
      </c>
      <c r="D4839" s="77" t="n">
        <v>70</v>
      </c>
      <c r="E4839" s="77" t="n">
        <v>76</v>
      </c>
      <c r="F4839" s="77" t="inlineStr">
        <is>
          <t>Differs from upstream baseline</t>
        </is>
      </c>
      <c r="G4839" s="7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77" t="inlineStr">
        <is>
          <t>2026-10-04</t>
        </is>
      </c>
      <c r="B4841" s="77" t="inlineStr">
        <is>
          <t>Pokemon Stats</t>
        </is>
      </c>
      <c r="C4841" s="77" t="inlineStr">
        <is>
          <t>Leavanny baseSpeed</t>
        </is>
      </c>
      <c r="D4841" s="77" t="n">
        <v>92</v>
      </c>
      <c r="E4841" s="77" t="n">
        <v>102</v>
      </c>
      <c r="F4841" s="77" t="inlineStr">
        <is>
          <t>Differs from upstream baseline</t>
        </is>
      </c>
      <c r="G4841" s="7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77" t="inlineStr">
        <is>
          <t>2026-10-04</t>
        </is>
      </c>
      <c r="B4843" s="77" t="inlineStr">
        <is>
          <t>Pokemon Stats</t>
        </is>
      </c>
      <c r="C4843" s="77" t="inlineStr">
        <is>
          <t>Ledian baseAttack</t>
        </is>
      </c>
      <c r="D4843" s="77" t="n">
        <v>35</v>
      </c>
      <c r="E4843" s="77" t="n">
        <v>85</v>
      </c>
      <c r="F4843" s="77" t="inlineStr">
        <is>
          <t>Differs from upstream baseline</t>
        </is>
      </c>
      <c r="G4843" s="7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77" t="inlineStr">
        <is>
          <t>2026-10-04</t>
        </is>
      </c>
      <c r="B4845" s="77" t="inlineStr">
        <is>
          <t>Pokemon Stats</t>
        </is>
      </c>
      <c r="C4845" s="77" t="inlineStr">
        <is>
          <t>Ledyba baseAttack</t>
        </is>
      </c>
      <c r="D4845" s="77" t="n">
        <v>20</v>
      </c>
      <c r="E4845" s="77" t="n">
        <v>50</v>
      </c>
      <c r="F4845" s="77" t="inlineStr">
        <is>
          <t>Differs from upstream baseline</t>
        </is>
      </c>
      <c r="G4845" s="7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77" t="inlineStr">
        <is>
          <t>2026-10-04</t>
        </is>
      </c>
      <c r="B4847" s="77" t="inlineStr">
        <is>
          <t>Abilities</t>
        </is>
      </c>
      <c r="C4847" s="77" t="inlineStr">
        <is>
          <t>Lickilicky abilities</t>
        </is>
      </c>
      <c r="D4847" s="77" t="inlineStr">
        <is>
          <t>Own Tempo / Oblivious / Cloud Nine</t>
        </is>
      </c>
      <c r="E4847" s="77" t="inlineStr">
        <is>
          <t>Poison Heal / Guts / Cloud Nine</t>
        </is>
      </c>
      <c r="F4847" s="77" t="inlineStr">
        <is>
          <t>Differs from upstream baseline</t>
        </is>
      </c>
      <c r="G4847" s="7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77" t="inlineStr">
        <is>
          <t>2026-10-04</t>
        </is>
      </c>
      <c r="B4849" s="77" t="inlineStr">
        <is>
          <t>Abilities</t>
        </is>
      </c>
      <c r="C4849" s="77" t="inlineStr">
        <is>
          <t>Lickitung abilities</t>
        </is>
      </c>
      <c r="D4849" s="77" t="inlineStr">
        <is>
          <t>Own Tempo / Oblivious / Cloud Nine</t>
        </is>
      </c>
      <c r="E4849" s="77" t="inlineStr">
        <is>
          <t>Gluttony / Gluttony / Cloud Nine</t>
        </is>
      </c>
      <c r="F4849" s="77" t="inlineStr">
        <is>
          <t>Differs from upstream baseline</t>
        </is>
      </c>
      <c r="G4849" s="7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77" t="inlineStr">
        <is>
          <t>2026-10-04</t>
        </is>
      </c>
      <c r="B4851" s="77" t="inlineStr">
        <is>
          <t>Pokemon Stats</t>
        </is>
      </c>
      <c r="C4851" s="77" t="inlineStr">
        <is>
          <t>Liepard baseAttack</t>
        </is>
      </c>
      <c r="D4851" s="77" t="n">
        <v>88</v>
      </c>
      <c r="E4851" s="77" t="n">
        <v>98</v>
      </c>
      <c r="F4851" s="77" t="inlineStr">
        <is>
          <t>Differs from upstream baseline</t>
        </is>
      </c>
      <c r="G4851" s="7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77" t="inlineStr">
        <is>
          <t>2026-10-04</t>
        </is>
      </c>
      <c r="B4853" s="77" t="inlineStr">
        <is>
          <t>Pokemon Stats</t>
        </is>
      </c>
      <c r="C4853" s="77" t="inlineStr">
        <is>
          <t>Liepard baseSpDefense</t>
        </is>
      </c>
      <c r="D4853" s="77" t="n">
        <v>50</v>
      </c>
      <c r="E4853" s="77" t="n">
        <v>60</v>
      </c>
      <c r="F4853" s="77" t="inlineStr">
        <is>
          <t>Differs from upstream baseline</t>
        </is>
      </c>
      <c r="G4853" s="7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77" t="inlineStr">
        <is>
          <t>2026-10-04</t>
        </is>
      </c>
      <c r="B4855" s="77" t="inlineStr">
        <is>
          <t>Abilities</t>
        </is>
      </c>
      <c r="C4855" s="77" t="inlineStr">
        <is>
          <t>Lileep abilities</t>
        </is>
      </c>
      <c r="D4855" s="77" t="inlineStr">
        <is>
          <t>Suction Cups / Storm Drain</t>
        </is>
      </c>
      <c r="E4855" s="77" t="inlineStr">
        <is>
          <t>Solid Rock / Storm Drain</t>
        </is>
      </c>
      <c r="F4855" s="77" t="inlineStr">
        <is>
          <t>Differs from upstream baseline</t>
        </is>
      </c>
      <c r="G4855" s="7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77" t="inlineStr">
        <is>
          <t>2026-10-04</t>
        </is>
      </c>
      <c r="B4857" s="77" t="inlineStr">
        <is>
          <t>Pokemon Stats</t>
        </is>
      </c>
      <c r="C4857" s="77" t="inlineStr">
        <is>
          <t>Lilligant baseSpAttack</t>
        </is>
      </c>
      <c r="D4857" s="77" t="n">
        <v>110</v>
      </c>
      <c r="E4857" s="77" t="n">
        <v>126</v>
      </c>
      <c r="F4857" s="77" t="inlineStr">
        <is>
          <t>Differs from upstream baseline</t>
        </is>
      </c>
      <c r="G4857" s="7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77" t="inlineStr">
        <is>
          <t>2026-10-04</t>
        </is>
      </c>
      <c r="B4859" s="77" t="inlineStr">
        <is>
          <t>Pokemon Stats</t>
        </is>
      </c>
      <c r="C4859" s="77" t="inlineStr">
        <is>
          <t>Lilligant baseAttack</t>
        </is>
      </c>
      <c r="D4859" s="77" t="n">
        <v>105</v>
      </c>
      <c r="E4859" s="77" t="n">
        <v>116</v>
      </c>
      <c r="F4859" s="77" t="inlineStr">
        <is>
          <t>Differs from upstream baseline</t>
        </is>
      </c>
      <c r="G4859" s="7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77" t="inlineStr">
        <is>
          <t>2026-10-04</t>
        </is>
      </c>
      <c r="B4861" s="77" t="inlineStr">
        <is>
          <t>Pokemon Stats</t>
        </is>
      </c>
      <c r="C4861" s="77" t="inlineStr">
        <is>
          <t>Lilligant baseSpeed</t>
        </is>
      </c>
      <c r="D4861" s="77" t="n">
        <v>105</v>
      </c>
      <c r="E4861" s="77" t="n">
        <v>114</v>
      </c>
      <c r="F4861" s="77" t="inlineStr">
        <is>
          <t>Differs from upstream baseline</t>
        </is>
      </c>
      <c r="G4861" s="7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77" t="inlineStr">
        <is>
          <t>2026-10-04</t>
        </is>
      </c>
      <c r="B4863" s="77" t="inlineStr">
        <is>
          <t>Pokemon Stats</t>
        </is>
      </c>
      <c r="C4863" s="77" t="inlineStr">
        <is>
          <t>Lopunny baseAttack</t>
        </is>
      </c>
      <c r="D4863" s="77" t="n">
        <v>76</v>
      </c>
      <c r="E4863" s="77" t="n">
        <v>86</v>
      </c>
      <c r="F4863" s="77" t="inlineStr">
        <is>
          <t>Differs from upstream baseline</t>
        </is>
      </c>
      <c r="G4863" s="7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77" t="inlineStr">
        <is>
          <t>2026-10-04</t>
        </is>
      </c>
      <c r="B4865" s="77" t="inlineStr">
        <is>
          <t>Abilities</t>
        </is>
      </c>
      <c r="C4865" s="77" t="inlineStr">
        <is>
          <t>Lopunny abilities</t>
        </is>
      </c>
      <c r="D4865" s="77" t="inlineStr">
        <is>
          <t>Cute Charm / Klutz / Limber</t>
        </is>
      </c>
      <c r="E4865" s="77" t="inlineStr">
        <is>
          <t>Scrappy / Scrappy / Limber</t>
        </is>
      </c>
      <c r="F4865" s="77" t="inlineStr">
        <is>
          <t>Differs from upstream baseline</t>
        </is>
      </c>
      <c r="G4865" s="7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77" t="inlineStr">
        <is>
          <t>2026-10-04</t>
        </is>
      </c>
      <c r="B4867" s="77" t="inlineStr">
        <is>
          <t>Abilities</t>
        </is>
      </c>
      <c r="C4867" s="77" t="inlineStr">
        <is>
          <t>Loudred abilities</t>
        </is>
      </c>
      <c r="D4867" s="77" t="inlineStr">
        <is>
          <t>Soundproof / Scrappy</t>
        </is>
      </c>
      <c r="E4867" s="77" t="inlineStr">
        <is>
          <t>Scrappy / Soundproof / Scrappy</t>
        </is>
      </c>
      <c r="F4867" s="77" t="inlineStr">
        <is>
          <t>Differs from upstream baseline</t>
        </is>
      </c>
      <c r="G4867" s="7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77" t="inlineStr">
        <is>
          <t>2026-10-04</t>
        </is>
      </c>
      <c r="B4869" s="77" t="inlineStr">
        <is>
          <t>Abilities</t>
        </is>
      </c>
      <c r="C4869" s="77" t="inlineStr">
        <is>
          <t>Lugia abilities</t>
        </is>
      </c>
      <c r="D4869" s="77" t="inlineStr">
        <is>
          <t>Pressure / Multiscale</t>
        </is>
      </c>
      <c r="E4869" s="77" t="inlineStr">
        <is>
          <t>Filter / Multiscale</t>
        </is>
      </c>
      <c r="F4869" s="77" t="inlineStr">
        <is>
          <t>Differs from upstream baseline</t>
        </is>
      </c>
      <c r="G4869" s="7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77" t="inlineStr">
        <is>
          <t>2026-10-04</t>
        </is>
      </c>
      <c r="B4871" s="77" t="inlineStr">
        <is>
          <t>Pokemon Stats</t>
        </is>
      </c>
      <c r="C4871" s="77" t="inlineStr">
        <is>
          <t>Lumineon baseSpAttack</t>
        </is>
      </c>
      <c r="D4871" s="77" t="n">
        <v>69</v>
      </c>
      <c r="E4871" s="77" t="n">
        <v>75</v>
      </c>
      <c r="F4871" s="77" t="inlineStr">
        <is>
          <t>Differs from upstream baseline</t>
        </is>
      </c>
      <c r="G4871" s="7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77" t="inlineStr">
        <is>
          <t>2026-10-04</t>
        </is>
      </c>
      <c r="B4873" s="77" t="inlineStr">
        <is>
          <t>Pokemon Stats</t>
        </is>
      </c>
      <c r="C4873" s="77" t="inlineStr">
        <is>
          <t>Lunatone baseDefense</t>
        </is>
      </c>
      <c r="D4873" s="77" t="n">
        <v>65</v>
      </c>
      <c r="E4873" s="77" t="n">
        <v>75</v>
      </c>
      <c r="F4873" s="77" t="inlineStr">
        <is>
          <t>Differs from upstream baseline</t>
        </is>
      </c>
      <c r="G4873" s="7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77" t="inlineStr">
        <is>
          <t>2026-10-04</t>
        </is>
      </c>
      <c r="B4875" s="77" t="inlineStr">
        <is>
          <t>Pokemon Stats</t>
        </is>
      </c>
      <c r="C4875" s="77" t="inlineStr">
        <is>
          <t>Luxray baseSpAttack</t>
        </is>
      </c>
      <c r="D4875" s="77" t="n">
        <v>95</v>
      </c>
      <c r="E4875" s="77" t="n">
        <v>70</v>
      </c>
      <c r="F4875" s="77" t="inlineStr">
        <is>
          <t>Differs from upstream baseline</t>
        </is>
      </c>
      <c r="G4875" s="7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77" t="inlineStr">
        <is>
          <t>2026-10-04</t>
        </is>
      </c>
      <c r="B4877" s="77" t="inlineStr">
        <is>
          <t>Abilities</t>
        </is>
      </c>
      <c r="C4877" s="77" t="inlineStr">
        <is>
          <t>Luxray abilities</t>
        </is>
      </c>
      <c r="D4877" s="77" t="inlineStr">
        <is>
          <t>Rivalry / Intimidate / Guts</t>
        </is>
      </c>
      <c r="E4877" s="77" t="inlineStr">
        <is>
          <t>Tinted Lens / Reckless / Guts</t>
        </is>
      </c>
      <c r="F4877" s="77" t="inlineStr">
        <is>
          <t>Differs from upstream baseline</t>
        </is>
      </c>
      <c r="G4877" s="7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77" t="inlineStr">
        <is>
          <t>2026-10-04</t>
        </is>
      </c>
      <c r="B4879" s="77" t="inlineStr">
        <is>
          <t>Abilities</t>
        </is>
      </c>
      <c r="C4879" s="77" t="inlineStr">
        <is>
          <t>Machamp abilities</t>
        </is>
      </c>
      <c r="D4879" s="77" t="inlineStr">
        <is>
          <t>Guts / No Guard / Steadfast</t>
        </is>
      </c>
      <c r="E4879" s="77" t="inlineStr">
        <is>
          <t>No Guard / No Guard / Steadfast</t>
        </is>
      </c>
      <c r="F4879" s="77" t="inlineStr">
        <is>
          <t>Differs from upstream baseline</t>
        </is>
      </c>
      <c r="G4879" s="7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77" t="inlineStr">
        <is>
          <t>2026-10-04</t>
        </is>
      </c>
      <c r="B4881" s="77" t="inlineStr">
        <is>
          <t>Pokemon Stats</t>
        </is>
      </c>
      <c r="C4881" s="77" t="inlineStr">
        <is>
          <t>Machoke baseSpDefense</t>
        </is>
      </c>
      <c r="D4881" s="77" t="n">
        <v>60</v>
      </c>
      <c r="E4881" s="77" t="n">
        <v>70</v>
      </c>
      <c r="F4881" s="77" t="inlineStr">
        <is>
          <t>Differs from upstream baseline</t>
        </is>
      </c>
      <c r="G4881" s="7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77" t="inlineStr">
        <is>
          <t>2026-10-04</t>
        </is>
      </c>
      <c r="B4883" s="77" t="inlineStr">
        <is>
          <t>Pokemon Stats</t>
        </is>
      </c>
      <c r="C4883" s="77" t="inlineStr">
        <is>
          <t>Machop baseAttack</t>
        </is>
      </c>
      <c r="D4883" s="77" t="n">
        <v>80</v>
      </c>
      <c r="E4883" s="77" t="n">
        <v>75</v>
      </c>
      <c r="F4883" s="77" t="inlineStr">
        <is>
          <t>Differs from upstream baseline</t>
        </is>
      </c>
      <c r="G4883" s="7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77" t="inlineStr">
        <is>
          <t>2026-10-04</t>
        </is>
      </c>
      <c r="B4885" s="77" t="inlineStr">
        <is>
          <t>Pokemon Stats</t>
        </is>
      </c>
      <c r="C4885" s="77" t="inlineStr">
        <is>
          <t>Magcargo baseHP</t>
        </is>
      </c>
      <c r="D4885" s="77" t="n">
        <v>60</v>
      </c>
      <c r="E4885" s="77" t="n">
        <v>70</v>
      </c>
      <c r="F4885" s="77" t="inlineStr">
        <is>
          <t>Differs from upstream baseline</t>
        </is>
      </c>
      <c r="G4885" s="7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77" t="inlineStr">
        <is>
          <t>2026-10-04</t>
        </is>
      </c>
      <c r="B4887" s="77" t="inlineStr">
        <is>
          <t>Pokemon Stats</t>
        </is>
      </c>
      <c r="C4887" s="77" t="inlineStr">
        <is>
          <t>Magcargo baseSpAttack</t>
        </is>
      </c>
      <c r="D4887" s="77" t="n">
        <v>90</v>
      </c>
      <c r="E4887" s="77" t="n">
        <v>109</v>
      </c>
      <c r="F4887" s="77" t="inlineStr">
        <is>
          <t>Differs from upstream baseline</t>
        </is>
      </c>
      <c r="G4887" s="7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77" t="inlineStr">
        <is>
          <t>2026-10-04</t>
        </is>
      </c>
      <c r="B4889" s="77" t="inlineStr">
        <is>
          <t>Abilities</t>
        </is>
      </c>
      <c r="C4889" s="77" t="inlineStr">
        <is>
          <t>Magcargo abilities</t>
        </is>
      </c>
      <c r="D4889" s="77" t="inlineStr">
        <is>
          <t>Magma Armor / Flame Body / Weak Armor</t>
        </is>
      </c>
      <c r="E4889" s="77" t="inlineStr">
        <is>
          <t>Magma Armor / Solid Rock / Weak Armor</t>
        </is>
      </c>
      <c r="F4889" s="77" t="inlineStr">
        <is>
          <t>Differs from upstream baseline</t>
        </is>
      </c>
      <c r="G4889" s="7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77" t="inlineStr">
        <is>
          <t>2026-10-04</t>
        </is>
      </c>
      <c r="B4891" s="77" t="inlineStr">
        <is>
          <t>Pokemon Stats</t>
        </is>
      </c>
      <c r="C4891" s="77" t="inlineStr">
        <is>
          <t>Magmortar baseSpeed</t>
        </is>
      </c>
      <c r="D4891" s="77" t="n">
        <v>83</v>
      </c>
      <c r="E4891" s="77" t="n">
        <v>93</v>
      </c>
      <c r="F4891" s="77" t="inlineStr">
        <is>
          <t>Differs from upstream baseline</t>
        </is>
      </c>
      <c r="G4891" s="7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77" t="inlineStr">
        <is>
          <t>2026-10-04</t>
        </is>
      </c>
      <c r="B4893" s="77" t="inlineStr">
        <is>
          <t>Abilities</t>
        </is>
      </c>
      <c r="C4893" s="77" t="inlineStr">
        <is>
          <t>Magnemite abilities</t>
        </is>
      </c>
      <c r="D4893" s="77" t="inlineStr">
        <is>
          <t>Magnet Pull / Sturdy / Analytic</t>
        </is>
      </c>
      <c r="E4893" s="77" t="inlineStr">
        <is>
          <t>Magnet Pull / Magnet Pull / Analytic</t>
        </is>
      </c>
      <c r="F4893" s="77" t="inlineStr">
        <is>
          <t>Differs from upstream baseline</t>
        </is>
      </c>
      <c r="G4893" s="7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77" t="inlineStr">
        <is>
          <t>2026-10-04</t>
        </is>
      </c>
      <c r="B4895" s="77" t="inlineStr">
        <is>
          <t>Abilities</t>
        </is>
      </c>
      <c r="C4895" s="77" t="inlineStr">
        <is>
          <t>Magnezone abilities</t>
        </is>
      </c>
      <c r="D4895" s="77" t="inlineStr">
        <is>
          <t>Magnet Pull / Sturdy / Analytic</t>
        </is>
      </c>
      <c r="E4895" s="77" t="inlineStr">
        <is>
          <t>Levitate / Magnet Pull / Analytic</t>
        </is>
      </c>
      <c r="F4895" s="77" t="inlineStr">
        <is>
          <t>Differs from upstream baseline</t>
        </is>
      </c>
      <c r="G4895" s="7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77" t="inlineStr">
        <is>
          <t>2026-10-04</t>
        </is>
      </c>
      <c r="B4897" s="77" t="inlineStr">
        <is>
          <t>Pokemon Stats</t>
        </is>
      </c>
      <c r="C4897" s="77" t="inlineStr">
        <is>
          <t>Malamar baseHP</t>
        </is>
      </c>
      <c r="D4897" s="77" t="n">
        <v>86</v>
      </c>
      <c r="E4897" s="77" t="n">
        <v>96</v>
      </c>
      <c r="F4897" s="77" t="inlineStr">
        <is>
          <t>Differs from upstream baseline</t>
        </is>
      </c>
      <c r="G4897" s="7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77" t="inlineStr">
        <is>
          <t>2026-10-04</t>
        </is>
      </c>
      <c r="B4899" s="77" t="inlineStr">
        <is>
          <t>Pokemon Stats</t>
        </is>
      </c>
      <c r="C4899" s="77" t="inlineStr">
        <is>
          <t>Mamoswine baseAttack</t>
        </is>
      </c>
      <c r="D4899" s="77" t="n">
        <v>130</v>
      </c>
      <c r="E4899" s="77" t="n">
        <v>135</v>
      </c>
      <c r="F4899" s="77" t="inlineStr">
        <is>
          <t>Differs from upstream baseline</t>
        </is>
      </c>
      <c r="G4899" s="7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77" t="inlineStr">
        <is>
          <t>2026-10-04</t>
        </is>
      </c>
      <c r="B4901" s="77" t="inlineStr">
        <is>
          <t>Abilities</t>
        </is>
      </c>
      <c r="C4901" s="77" t="inlineStr">
        <is>
          <t>Mamoswine abilities</t>
        </is>
      </c>
      <c r="D4901" s="77" t="inlineStr">
        <is>
          <t>Oblivious / Snow Cloak / Thick Fat</t>
        </is>
      </c>
      <c r="E4901" s="77" t="inlineStr">
        <is>
          <t>Thick Fat / Thick Fat / Thick Fat</t>
        </is>
      </c>
      <c r="F4901" s="77" t="inlineStr">
        <is>
          <t>Differs from upstream baseline</t>
        </is>
      </c>
      <c r="G4901" s="7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77" t="inlineStr">
        <is>
          <t>2026-10-04</t>
        </is>
      </c>
      <c r="B4903" s="77" t="inlineStr">
        <is>
          <t>Abilities</t>
        </is>
      </c>
      <c r="C4903" s="77" t="inlineStr">
        <is>
          <t>Mankey abilities</t>
        </is>
      </c>
      <c r="D4903" s="77" t="inlineStr">
        <is>
          <t>Vital Spirit / Anger Point / Defiant</t>
        </is>
      </c>
      <c r="E4903" s="77" t="inlineStr">
        <is>
          <t>Reckless / Reckless / Defiant</t>
        </is>
      </c>
      <c r="F4903" s="77" t="inlineStr">
        <is>
          <t>Differs from upstream baseline</t>
        </is>
      </c>
      <c r="G4903" s="7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77" t="inlineStr">
        <is>
          <t>2026-10-04</t>
        </is>
      </c>
      <c r="B4905" s="77" t="inlineStr">
        <is>
          <t>Abilities</t>
        </is>
      </c>
      <c r="C4905" s="77" t="inlineStr">
        <is>
          <t>Mantine abilities</t>
        </is>
      </c>
      <c r="D4905" s="77" t="inlineStr">
        <is>
          <t>Swift Swim / Water Absorb / Water Veil</t>
        </is>
      </c>
      <c r="E4905" s="77" t="inlineStr">
        <is>
          <t>Swift Swim / Swift Swim / Water Veil</t>
        </is>
      </c>
      <c r="F4905" s="77" t="inlineStr">
        <is>
          <t>Differs from upstream baseline</t>
        </is>
      </c>
      <c r="G4905" s="7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77" t="inlineStr">
        <is>
          <t>2026-10-04</t>
        </is>
      </c>
      <c r="B4907" s="77" t="inlineStr">
        <is>
          <t>Evolutions</t>
        </is>
      </c>
      <c r="C4907" s="77" t="inlineStr">
        <is>
          <t>Mantyke evolution</t>
        </is>
      </c>
      <c r="D4907" s="77" t="inlineStr">
        <is>
          <t>Specific Mon In Party SPECIES_REMORAID -&gt; Mantine</t>
        </is>
      </c>
      <c r="E4907" s="77" t="inlineStr">
        <is>
          <t>Lv 32 -&gt; Mantine</t>
        </is>
      </c>
      <c r="F4907" s="77" t="inlineStr">
        <is>
          <t>Differs from upstream baseline</t>
        </is>
      </c>
      <c r="G4907" s="7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77" t="inlineStr">
        <is>
          <t>2026-10-04</t>
        </is>
      </c>
      <c r="B4909" s="77" t="inlineStr">
        <is>
          <t>Pokemon Stats</t>
        </is>
      </c>
      <c r="C4909" s="77" t="inlineStr">
        <is>
          <t>Maractus baseAttack</t>
        </is>
      </c>
      <c r="D4909" s="77" t="n">
        <v>86</v>
      </c>
      <c r="E4909" s="77" t="n">
        <v>87</v>
      </c>
      <c r="F4909" s="77" t="inlineStr">
        <is>
          <t>Differs from upstream baseline</t>
        </is>
      </c>
      <c r="G4909" s="7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77" t="inlineStr">
        <is>
          <t>2026-10-04</t>
        </is>
      </c>
      <c r="B4911" s="77" t="inlineStr">
        <is>
          <t>Pokemon Stats</t>
        </is>
      </c>
      <c r="C4911" s="77" t="inlineStr">
        <is>
          <t>Maractus baseSpAttack</t>
        </is>
      </c>
      <c r="D4911" s="77" t="n">
        <v>106</v>
      </c>
      <c r="E4911" s="77" t="n">
        <v>116</v>
      </c>
      <c r="F4911" s="77" t="inlineStr">
        <is>
          <t>Differs from upstream baseline</t>
        </is>
      </c>
      <c r="G4911" s="7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77" t="inlineStr">
        <is>
          <t>2026-10-04</t>
        </is>
      </c>
      <c r="B4913" s="77" t="inlineStr">
        <is>
          <t>Pokemon Stats</t>
        </is>
      </c>
      <c r="C4913" s="77" t="inlineStr">
        <is>
          <t>Maractus baseSpeed</t>
        </is>
      </c>
      <c r="D4913" s="77" t="n">
        <v>60</v>
      </c>
      <c r="E4913" s="77" t="n">
        <v>76</v>
      </c>
      <c r="F4913" s="77" t="inlineStr">
        <is>
          <t>Differs from upstream baseline</t>
        </is>
      </c>
      <c r="G4913" s="7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77" t="inlineStr">
        <is>
          <t>2026-10-04</t>
        </is>
      </c>
      <c r="B4915" s="77" t="inlineStr">
        <is>
          <t>Pokemon Stats</t>
        </is>
      </c>
      <c r="C4915" s="77" t="inlineStr">
        <is>
          <t>Marill baseAttack</t>
        </is>
      </c>
      <c r="D4915" s="77" t="n">
        <v>20</v>
      </c>
      <c r="E4915" s="77" t="n">
        <v>40</v>
      </c>
      <c r="F4915" s="77" t="inlineStr">
        <is>
          <t>Differs from upstream baseline</t>
        </is>
      </c>
      <c r="G4915" s="7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77" t="inlineStr">
        <is>
          <t>2026-10-04</t>
        </is>
      </c>
      <c r="B4917" s="77" t="inlineStr">
        <is>
          <t>Abilities</t>
        </is>
      </c>
      <c r="C4917" s="77" t="inlineStr">
        <is>
          <t>Marowak abilities</t>
        </is>
      </c>
      <c r="D4917" s="77" t="inlineStr">
        <is>
          <t>Rock Head / Lightning Rod / Battle Armor</t>
        </is>
      </c>
      <c r="E4917" s="77" t="inlineStr">
        <is>
          <t>Lightning Rod / Rock Head / Battle Armor</t>
        </is>
      </c>
      <c r="F4917" s="77" t="inlineStr">
        <is>
          <t>Differs from upstream baseline</t>
        </is>
      </c>
      <c r="G4917" s="7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77" t="inlineStr">
        <is>
          <t>2026-10-04</t>
        </is>
      </c>
      <c r="B4919" s="77" t="inlineStr">
        <is>
          <t>Abilities</t>
        </is>
      </c>
      <c r="C4919" s="77" t="inlineStr">
        <is>
          <t>Marowak abilities</t>
        </is>
      </c>
      <c r="D4919" s="77" t="inlineStr">
        <is>
          <t>Rock Head</t>
        </is>
      </c>
      <c r="E4919" s="77" t="inlineStr">
        <is>
          <t>Lightning Rod / Rock Head</t>
        </is>
      </c>
      <c r="F4919" s="77" t="inlineStr">
        <is>
          <t>Differs from upstream baseline</t>
        </is>
      </c>
      <c r="G4919" s="7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77" t="inlineStr">
        <is>
          <t>2026-10-04</t>
        </is>
      </c>
      <c r="B4921" s="77" t="inlineStr">
        <is>
          <t>Pokemon Stats</t>
        </is>
      </c>
      <c r="C4921" s="77" t="inlineStr">
        <is>
          <t>Masquerain baseAttack</t>
        </is>
      </c>
      <c r="D4921" s="77" t="n">
        <v>60</v>
      </c>
      <c r="E4921" s="77" t="n">
        <v>80</v>
      </c>
      <c r="F4921" s="77" t="inlineStr">
        <is>
          <t>Differs from upstream baseline</t>
        </is>
      </c>
      <c r="G4921" s="7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77" t="inlineStr">
        <is>
          <t>2026-10-04</t>
        </is>
      </c>
      <c r="B4923" s="77" t="inlineStr">
        <is>
          <t>Pokemon Stats</t>
        </is>
      </c>
      <c r="C4923" s="77" t="inlineStr">
        <is>
          <t>Mawile baseAttack</t>
        </is>
      </c>
      <c r="D4923" s="77" t="n">
        <v>85</v>
      </c>
      <c r="E4923" s="77" t="n">
        <v>105</v>
      </c>
      <c r="F4923" s="77" t="inlineStr">
        <is>
          <t>Differs from upstream baseline</t>
        </is>
      </c>
      <c r="G4923" s="7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77" t="inlineStr">
        <is>
          <t>2026-10-04</t>
        </is>
      </c>
      <c r="B4925" s="77" t="inlineStr">
        <is>
          <t>Pokemon Stats</t>
        </is>
      </c>
      <c r="C4925" s="77" t="inlineStr">
        <is>
          <t>Mawile baseAttack</t>
        </is>
      </c>
      <c r="D4925" s="77" t="n">
        <v>105</v>
      </c>
      <c r="E4925" s="77" t="n">
        <v>125</v>
      </c>
      <c r="F4925" s="77" t="inlineStr">
        <is>
          <t>Differs from upstream baseline</t>
        </is>
      </c>
      <c r="G4925" s="7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77" t="inlineStr">
        <is>
          <t>2026-10-04</t>
        </is>
      </c>
      <c r="B4927" s="77" t="inlineStr">
        <is>
          <t>Pokemon Stats</t>
        </is>
      </c>
      <c r="C4927" s="77" t="inlineStr">
        <is>
          <t>Medicham baseAttack</t>
        </is>
      </c>
      <c r="D4927" s="77" t="n">
        <v>100</v>
      </c>
      <c r="E4927" s="77" t="n">
        <v>115</v>
      </c>
      <c r="F4927" s="77" t="inlineStr">
        <is>
          <t>Differs from upstream baseline</t>
        </is>
      </c>
      <c r="G4927" s="7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77" t="inlineStr">
        <is>
          <t>2026-10-04</t>
        </is>
      </c>
      <c r="B4929" s="77" t="inlineStr">
        <is>
          <t>Pokemon Stats</t>
        </is>
      </c>
      <c r="C4929" s="77" t="inlineStr">
        <is>
          <t>Meganium baseHP</t>
        </is>
      </c>
      <c r="D4929" s="77" t="n">
        <v>80</v>
      </c>
      <c r="E4929" s="77" t="n">
        <v>91</v>
      </c>
      <c r="F4929" s="77" t="inlineStr">
        <is>
          <t>Differs from upstream baseline</t>
        </is>
      </c>
      <c r="G4929" s="7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77" t="inlineStr">
        <is>
          <t>2026-10-04</t>
        </is>
      </c>
      <c r="B4931" s="77" t="inlineStr">
        <is>
          <t>Pokemon Stats</t>
        </is>
      </c>
      <c r="C4931" s="77" t="inlineStr">
        <is>
          <t>Meganium baseDefense</t>
        </is>
      </c>
      <c r="D4931" s="77" t="n">
        <v>100</v>
      </c>
      <c r="E4931" s="77" t="n">
        <v>90</v>
      </c>
      <c r="F4931" s="77" t="inlineStr">
        <is>
          <t>Differs from upstream baseline</t>
        </is>
      </c>
      <c r="G4931" s="7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77" t="inlineStr">
        <is>
          <t>2026-10-04</t>
        </is>
      </c>
      <c r="B4933" s="77" t="inlineStr">
        <is>
          <t>Pokemon Stats</t>
        </is>
      </c>
      <c r="C4933" s="77" t="inlineStr">
        <is>
          <t>Meganium baseSpDefense</t>
        </is>
      </c>
      <c r="D4933" s="77" t="n">
        <v>100</v>
      </c>
      <c r="E4933" s="77" t="n">
        <v>90</v>
      </c>
      <c r="F4933" s="77" t="inlineStr">
        <is>
          <t>Differs from upstream baseline</t>
        </is>
      </c>
      <c r="G4933" s="7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77" t="inlineStr">
        <is>
          <t>2026-10-04</t>
        </is>
      </c>
      <c r="B4935" s="77" t="inlineStr">
        <is>
          <t>Pokemon Stats</t>
        </is>
      </c>
      <c r="C4935" s="77" t="inlineStr">
        <is>
          <t>Meloetta baseAttack</t>
        </is>
      </c>
      <c r="D4935" s="77" t="n">
        <v>77</v>
      </c>
      <c r="E4935" s="77" t="n">
        <v>37</v>
      </c>
      <c r="F4935" s="77" t="inlineStr">
        <is>
          <t>Differs from upstream baseline</t>
        </is>
      </c>
      <c r="G4935" s="7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77" t="inlineStr">
        <is>
          <t>2026-10-04</t>
        </is>
      </c>
      <c r="B4937" s="77" t="inlineStr">
        <is>
          <t>Pokemon Stats</t>
        </is>
      </c>
      <c r="C4937" s="77" t="inlineStr">
        <is>
          <t>Meloetta baseSpeed</t>
        </is>
      </c>
      <c r="D4937" s="77" t="n">
        <v>90</v>
      </c>
      <c r="E4937" s="77" t="n">
        <v>108</v>
      </c>
      <c r="F4937" s="77" t="inlineStr">
        <is>
          <t>Differs from upstream baseline</t>
        </is>
      </c>
      <c r="G4937" s="7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77" t="inlineStr">
        <is>
          <t>2026-10-04</t>
        </is>
      </c>
      <c r="B4939" s="77" t="inlineStr">
        <is>
          <t>Pokemon Stats</t>
        </is>
      </c>
      <c r="C4939" s="77" t="inlineStr">
        <is>
          <t>Meloetta baseSpAttack</t>
        </is>
      </c>
      <c r="D4939" s="77" t="n">
        <v>77</v>
      </c>
      <c r="E4939" s="77" t="n">
        <v>37</v>
      </c>
      <c r="F4939" s="77" t="inlineStr">
        <is>
          <t>Differs from upstream baseline</t>
        </is>
      </c>
      <c r="G4939" s="7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77" t="inlineStr">
        <is>
          <t>2026-10-04</t>
        </is>
      </c>
      <c r="B4941" s="77" t="inlineStr">
        <is>
          <t>Pokemon Stats</t>
        </is>
      </c>
      <c r="C4941" s="77" t="inlineStr">
        <is>
          <t>Meowstic baseAttack</t>
        </is>
      </c>
      <c r="D4941" s="77" t="n">
        <v>48</v>
      </c>
      <c r="E4941" s="77" t="n">
        <v>30</v>
      </c>
      <c r="F4941" s="77" t="inlineStr">
        <is>
          <t>Differs from upstream baseline</t>
        </is>
      </c>
      <c r="G4941" s="7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77" t="inlineStr">
        <is>
          <t>2026-10-04</t>
        </is>
      </c>
      <c r="B4943" s="77" t="inlineStr">
        <is>
          <t>Pokemon Stats</t>
        </is>
      </c>
      <c r="C4943" s="77" t="inlineStr">
        <is>
          <t>Meowstic baseSpeed</t>
        </is>
      </c>
      <c r="D4943" s="77" t="n">
        <v>104</v>
      </c>
      <c r="E4943" s="77" t="n">
        <v>113</v>
      </c>
      <c r="F4943" s="77" t="inlineStr">
        <is>
          <t>Differs from upstream baseline</t>
        </is>
      </c>
      <c r="G4943" s="7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77" t="inlineStr">
        <is>
          <t>2026-10-04</t>
        </is>
      </c>
      <c r="B4945" s="77" t="inlineStr">
        <is>
          <t>Pokemon Stats</t>
        </is>
      </c>
      <c r="C4945" s="77" t="inlineStr">
        <is>
          <t>Meowth baseHP</t>
        </is>
      </c>
      <c r="D4945" s="77" t="n">
        <v>40</v>
      </c>
      <c r="E4945" s="77" t="n">
        <v>44</v>
      </c>
      <c r="F4945" s="77" t="inlineStr">
        <is>
          <t>Differs from upstream baseline</t>
        </is>
      </c>
      <c r="G4945" s="7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77" t="inlineStr">
        <is>
          <t>2026-10-04</t>
        </is>
      </c>
      <c r="B4947" s="77" t="inlineStr">
        <is>
          <t>Pokemon Stats</t>
        </is>
      </c>
      <c r="C4947" s="77" t="inlineStr">
        <is>
          <t>Meowth baseDefense</t>
        </is>
      </c>
      <c r="D4947" s="77" t="n">
        <v>35</v>
      </c>
      <c r="E4947" s="77" t="n">
        <v>40</v>
      </c>
      <c r="F4947" s="77" t="inlineStr">
        <is>
          <t>Differs from upstream baseline</t>
        </is>
      </c>
      <c r="G4947" s="7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77" t="inlineStr">
        <is>
          <t>2026-10-04</t>
        </is>
      </c>
      <c r="B4949" s="77" t="inlineStr">
        <is>
          <t>Evolutions</t>
        </is>
      </c>
      <c r="C4949" s="77" t="inlineStr">
        <is>
          <t>Meowth evolution</t>
        </is>
      </c>
      <c r="D4949" s="77" t="inlineStr">
        <is>
          <t>Friendship -&gt; Persian Alola</t>
        </is>
      </c>
      <c r="E4949" s="77" t="inlineStr">
        <is>
          <t>Lv 28 -&gt; Persian Alola</t>
        </is>
      </c>
      <c r="F4949" s="77" t="inlineStr">
        <is>
          <t>Differs from upstream baseline</t>
        </is>
      </c>
      <c r="G4949" s="7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77" t="inlineStr">
        <is>
          <t>2026-10-04</t>
        </is>
      </c>
      <c r="B4951" s="77" t="inlineStr">
        <is>
          <t>Pokemon Stats</t>
        </is>
      </c>
      <c r="C4951" s="77" t="inlineStr">
        <is>
          <t>Meowth baseSpDefense</t>
        </is>
      </c>
      <c r="D4951" s="77" t="n">
        <v>40</v>
      </c>
      <c r="E4951" s="77" t="n">
        <v>46</v>
      </c>
      <c r="F4951" s="77" t="inlineStr">
        <is>
          <t>Differs from upstream baseline</t>
        </is>
      </c>
      <c r="G4951" s="7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77" t="inlineStr">
        <is>
          <t>2026-10-04</t>
        </is>
      </c>
      <c r="B4953" s="77" t="inlineStr">
        <is>
          <t>Pokemon Stats</t>
        </is>
      </c>
      <c r="C4953" s="77" t="inlineStr">
        <is>
          <t>Mesprit baseAttack</t>
        </is>
      </c>
      <c r="D4953" s="77" t="n">
        <v>105</v>
      </c>
      <c r="E4953" s="77" t="n">
        <v>110</v>
      </c>
      <c r="F4953" s="77" t="inlineStr">
        <is>
          <t>Differs from upstream baseline</t>
        </is>
      </c>
      <c r="G4953" s="7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77" t="inlineStr">
        <is>
          <t>2026-10-04</t>
        </is>
      </c>
      <c r="B4955" s="77" t="inlineStr">
        <is>
          <t>Pokemon Stats</t>
        </is>
      </c>
      <c r="C4955" s="77" t="inlineStr">
        <is>
          <t>Mesprit baseSpAttack</t>
        </is>
      </c>
      <c r="D4955" s="77" t="n">
        <v>105</v>
      </c>
      <c r="E4955" s="77" t="n">
        <v>110</v>
      </c>
      <c r="F4955" s="77" t="inlineStr">
        <is>
          <t>Differs from upstream baseline</t>
        </is>
      </c>
      <c r="G4955" s="7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77" t="inlineStr">
        <is>
          <t>2026-10-04</t>
        </is>
      </c>
      <c r="B4957" s="77" t="inlineStr">
        <is>
          <t>Abilities</t>
        </is>
      </c>
      <c r="C4957" s="77" t="inlineStr">
        <is>
          <t>Mesprit abilities</t>
        </is>
      </c>
      <c r="D4957" s="77" t="inlineStr">
        <is>
          <t>Levitate</t>
        </is>
      </c>
      <c r="E4957" s="77" t="inlineStr">
        <is>
          <t>Magic Guard</t>
        </is>
      </c>
      <c r="F4957" s="77" t="inlineStr">
        <is>
          <t>Differs from upstream baseline</t>
        </is>
      </c>
      <c r="G4957" s="7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77" t="inlineStr">
        <is>
          <t>2026-10-04</t>
        </is>
      </c>
      <c r="B4959" s="77" t="inlineStr">
        <is>
          <t>Pokemon Stats</t>
        </is>
      </c>
      <c r="C4959" s="77" t="inlineStr">
        <is>
          <t>Metagross baseSpAttack</t>
        </is>
      </c>
      <c r="D4959" s="77" t="n">
        <v>105</v>
      </c>
      <c r="E4959" s="77" t="n">
        <v>110</v>
      </c>
      <c r="F4959" s="77" t="inlineStr">
        <is>
          <t>Differs from upstream baseline</t>
        </is>
      </c>
      <c r="G4959" s="7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77" t="inlineStr">
        <is>
          <t>2026-10-04</t>
        </is>
      </c>
      <c r="B4961" s="77" t="inlineStr">
        <is>
          <t>Pokemon Stats</t>
        </is>
      </c>
      <c r="C4961" s="77" t="inlineStr">
        <is>
          <t>Metapod baseSpDefense</t>
        </is>
      </c>
      <c r="D4961" s="77" t="n">
        <v>25</v>
      </c>
      <c r="E4961" s="77" t="n">
        <v>55</v>
      </c>
      <c r="F4961" s="77" t="inlineStr">
        <is>
          <t>Differs from upstream baseline</t>
        </is>
      </c>
      <c r="G4961" s="7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77" t="inlineStr">
        <is>
          <t>2026-10-04</t>
        </is>
      </c>
      <c r="B4963" s="77" t="inlineStr">
        <is>
          <t>Abilities</t>
        </is>
      </c>
      <c r="C4963" s="77" t="inlineStr">
        <is>
          <t>Mewtwo abilities</t>
        </is>
      </c>
      <c r="D4963" s="77" t="inlineStr">
        <is>
          <t>Pressure / Unnerve</t>
        </is>
      </c>
      <c r="E4963" s="77" t="inlineStr">
        <is>
          <t>Insomnia / Unnerve</t>
        </is>
      </c>
      <c r="F4963" s="77" t="inlineStr">
        <is>
          <t>Differs from upstream baseline</t>
        </is>
      </c>
      <c r="G4963" s="7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77" t="inlineStr">
        <is>
          <t>2026-10-04</t>
        </is>
      </c>
      <c r="B4965" s="77" t="inlineStr">
        <is>
          <t>Pokemon Stats</t>
        </is>
      </c>
      <c r="C4965" s="77" t="inlineStr">
        <is>
          <t>Mightyena baseAttack</t>
        </is>
      </c>
      <c r="D4965" s="77" t="n">
        <v>90</v>
      </c>
      <c r="E4965" s="77" t="n">
        <v>100</v>
      </c>
      <c r="F4965" s="77" t="inlineStr">
        <is>
          <t>Differs from upstream baseline</t>
        </is>
      </c>
      <c r="G4965" s="7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77" t="inlineStr">
        <is>
          <t>2026-10-04</t>
        </is>
      </c>
      <c r="B4967" s="77" t="inlineStr">
        <is>
          <t>Abilities</t>
        </is>
      </c>
      <c r="C4967" s="77" t="inlineStr">
        <is>
          <t>Mightyena abilities</t>
        </is>
      </c>
      <c r="D4967" s="77" t="inlineStr">
        <is>
          <t>Intimidate / Quick Feet / Moxie</t>
        </is>
      </c>
      <c r="E4967" s="77" t="inlineStr">
        <is>
          <t>Intimidate / Intimidate / Moxie</t>
        </is>
      </c>
      <c r="F4967" s="77" t="inlineStr">
        <is>
          <t>Differs from upstream baseline</t>
        </is>
      </c>
      <c r="G4967" s="7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77" t="inlineStr">
        <is>
          <t>2026-10-04</t>
        </is>
      </c>
      <c r="B4969" s="77" t="inlineStr">
        <is>
          <t>Pokemon Stats</t>
        </is>
      </c>
      <c r="C4969" s="77" t="inlineStr">
        <is>
          <t>Miltank baseAttack</t>
        </is>
      </c>
      <c r="D4969" s="77" t="n">
        <v>80</v>
      </c>
      <c r="E4969" s="77" t="n">
        <v>90</v>
      </c>
      <c r="F4969" s="77" t="inlineStr">
        <is>
          <t>Differs from upstream baseline</t>
        </is>
      </c>
      <c r="G4969" s="7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77" t="inlineStr">
        <is>
          <t>2026-10-04</t>
        </is>
      </c>
      <c r="B4971" s="77" t="inlineStr">
        <is>
          <t>Abilities</t>
        </is>
      </c>
      <c r="C4971" s="77" t="inlineStr">
        <is>
          <t>Mime Jr. abilities</t>
        </is>
      </c>
      <c r="D4971" s="77" t="inlineStr">
        <is>
          <t>Soundproof / Filter / Technician</t>
        </is>
      </c>
      <c r="E4971" s="77" t="inlineStr">
        <is>
          <t>Filter / Filter / Technician</t>
        </is>
      </c>
      <c r="F4971" s="77" t="inlineStr">
        <is>
          <t>Differs from upstream baseline</t>
        </is>
      </c>
      <c r="G4971" s="7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77" t="inlineStr">
        <is>
          <t>2026-10-04</t>
        </is>
      </c>
      <c r="B4973" s="77" t="inlineStr">
        <is>
          <t>Pokemon Stats</t>
        </is>
      </c>
      <c r="C4973" s="77" t="inlineStr">
        <is>
          <t>Minccino baseDefense</t>
        </is>
      </c>
      <c r="D4973" s="77" t="n">
        <v>40</v>
      </c>
      <c r="E4973" s="77" t="n">
        <v>42</v>
      </c>
      <c r="F4973" s="77" t="inlineStr">
        <is>
          <t>Differs from upstream baseline</t>
        </is>
      </c>
      <c r="G4973" s="7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77" t="inlineStr">
        <is>
          <t>2026-10-04</t>
        </is>
      </c>
      <c r="B4975" s="77" t="inlineStr">
        <is>
          <t>Pokemon Stats</t>
        </is>
      </c>
      <c r="C4975" s="77" t="inlineStr">
        <is>
          <t>Mismagius baseSpAttack</t>
        </is>
      </c>
      <c r="D4975" s="77" t="n">
        <v>105</v>
      </c>
      <c r="E4975" s="77" t="n">
        <v>115</v>
      </c>
      <c r="F4975" s="77" t="inlineStr">
        <is>
          <t>Differs from upstream baseline</t>
        </is>
      </c>
      <c r="G4975" s="7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77" t="inlineStr">
        <is>
          <t>2026-10-04</t>
        </is>
      </c>
      <c r="B4977" s="77" t="inlineStr">
        <is>
          <t>Abilities</t>
        </is>
      </c>
      <c r="C4977" s="77" t="inlineStr">
        <is>
          <t>Moltres abilities</t>
        </is>
      </c>
      <c r="D4977" s="77" t="inlineStr">
        <is>
          <t>Pressure / Flame Body</t>
        </is>
      </c>
      <c r="E4977" s="77" t="inlineStr">
        <is>
          <t>Pressure / Pressure / Flame Body</t>
        </is>
      </c>
      <c r="F4977" s="77" t="inlineStr">
        <is>
          <t>Differs from upstream baseline</t>
        </is>
      </c>
      <c r="G4977" s="7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77" t="inlineStr">
        <is>
          <t>2026-10-04</t>
        </is>
      </c>
      <c r="B4979" s="77" t="inlineStr">
        <is>
          <t>Pokemon Stats</t>
        </is>
      </c>
      <c r="C4979" s="77" t="inlineStr">
        <is>
          <t>Mr. Mime baseHP</t>
        </is>
      </c>
      <c r="D4979" s="77" t="n">
        <v>40</v>
      </c>
      <c r="E4979" s="77" t="n">
        <v>65</v>
      </c>
      <c r="F4979" s="77" t="inlineStr">
        <is>
          <t>Differs from upstream baseline</t>
        </is>
      </c>
      <c r="G4979" s="7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77" t="inlineStr">
        <is>
          <t>2026-10-04</t>
        </is>
      </c>
      <c r="B4981" s="77" t="inlineStr">
        <is>
          <t>Pokemon Stats</t>
        </is>
      </c>
      <c r="C4981" s="77" t="inlineStr">
        <is>
          <t>Mr. Mime baseDefense</t>
        </is>
      </c>
      <c r="D4981" s="77" t="n">
        <v>65</v>
      </c>
      <c r="E4981" s="77" t="n">
        <v>95</v>
      </c>
      <c r="F4981" s="77" t="inlineStr">
        <is>
          <t>Differs from upstream baseline</t>
        </is>
      </c>
      <c r="G4981" s="7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77" t="inlineStr">
        <is>
          <t>2026-10-04</t>
        </is>
      </c>
      <c r="B4983" s="77" t="inlineStr">
        <is>
          <t>Pokemon Stats</t>
        </is>
      </c>
      <c r="C4983" s="77" t="inlineStr">
        <is>
          <t>Mudkip baseAttack</t>
        </is>
      </c>
      <c r="D4983" s="77" t="n">
        <v>70</v>
      </c>
      <c r="E4983" s="77" t="n">
        <v>55</v>
      </c>
      <c r="F4983" s="77" t="inlineStr">
        <is>
          <t>Differs from upstream baseline</t>
        </is>
      </c>
      <c r="G4983" s="7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77" t="inlineStr">
        <is>
          <t>2026-10-04</t>
        </is>
      </c>
      <c r="B4985" s="77" t="inlineStr">
        <is>
          <t>Abilities</t>
        </is>
      </c>
      <c r="C4985" s="77" t="inlineStr">
        <is>
          <t>Muk abilities</t>
        </is>
      </c>
      <c r="D4985" s="77" t="inlineStr">
        <is>
          <t>Stench / Sticky Hold / Poison Touch</t>
        </is>
      </c>
      <c r="E4985" s="77" t="inlineStr">
        <is>
          <t>Aftermath / Aftermath / Poison Touch</t>
        </is>
      </c>
      <c r="F4985" s="77" t="inlineStr">
        <is>
          <t>Differs from upstream baseline</t>
        </is>
      </c>
      <c r="G4985" s="7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77" t="inlineStr">
        <is>
          <t>2026-10-04</t>
        </is>
      </c>
      <c r="B4987" s="77" t="inlineStr">
        <is>
          <t>Abilities</t>
        </is>
      </c>
      <c r="C4987" s="77" t="inlineStr">
        <is>
          <t>Munchlax abilities</t>
        </is>
      </c>
      <c r="D4987" s="77" t="inlineStr">
        <is>
          <t>Pickup / Thick Fat / Gluttony</t>
        </is>
      </c>
      <c r="E4987" s="77" t="inlineStr">
        <is>
          <t>Guts / Gluttony / Gluttony</t>
        </is>
      </c>
      <c r="F4987" s="77" t="inlineStr">
        <is>
          <t>Differs from upstream baseline</t>
        </is>
      </c>
      <c r="G4987" s="7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77" t="inlineStr">
        <is>
          <t>2026-10-04</t>
        </is>
      </c>
      <c r="B4989" s="77" t="inlineStr">
        <is>
          <t>Pokemon Stats</t>
        </is>
      </c>
      <c r="C4989" s="77" t="inlineStr">
        <is>
          <t>Munna baseAttack</t>
        </is>
      </c>
      <c r="D4989" s="77" t="n">
        <v>25</v>
      </c>
      <c r="E4989" s="77" t="n">
        <v>27</v>
      </c>
      <c r="F4989" s="77" t="inlineStr">
        <is>
          <t>Differs from upstream baseline</t>
        </is>
      </c>
      <c r="G4989" s="7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77" t="inlineStr">
        <is>
          <t>2026-10-04</t>
        </is>
      </c>
      <c r="B4991" s="77" t="inlineStr">
        <is>
          <t>Pokemon Stats</t>
        </is>
      </c>
      <c r="C4991" s="77" t="inlineStr">
        <is>
          <t>Munna baseSpeed</t>
        </is>
      </c>
      <c r="D4991" s="77" t="n">
        <v>24</v>
      </c>
      <c r="E4991" s="77" t="n">
        <v>33</v>
      </c>
      <c r="F4991" s="77" t="inlineStr">
        <is>
          <t>Differs from upstream baseline</t>
        </is>
      </c>
      <c r="G4991" s="7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77" t="inlineStr">
        <is>
          <t>2026-10-04</t>
        </is>
      </c>
      <c r="B4993" s="77" t="inlineStr">
        <is>
          <t>Pokemon Stats</t>
        </is>
      </c>
      <c r="C4993" s="77" t="inlineStr">
        <is>
          <t>Musharna baseHP</t>
        </is>
      </c>
      <c r="D4993" s="77" t="n">
        <v>116</v>
      </c>
      <c r="E4993" s="77" t="n">
        <v>126</v>
      </c>
      <c r="F4993" s="77" t="inlineStr">
        <is>
          <t>Differs from upstream baseline</t>
        </is>
      </c>
      <c r="G4993" s="7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77" t="inlineStr">
        <is>
          <t>2026-10-04</t>
        </is>
      </c>
      <c r="B4995" s="77" t="inlineStr">
        <is>
          <t>Pokemon Stats</t>
        </is>
      </c>
      <c r="C4995" s="77" t="inlineStr">
        <is>
          <t>Musharna baseDefense</t>
        </is>
      </c>
      <c r="D4995" s="77" t="n">
        <v>85</v>
      </c>
      <c r="E4995" s="77" t="n">
        <v>95</v>
      </c>
      <c r="F4995" s="77" t="inlineStr">
        <is>
          <t>Differs from upstream baseline</t>
        </is>
      </c>
      <c r="G4995" s="7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77" t="inlineStr">
        <is>
          <t>2026-10-04</t>
        </is>
      </c>
      <c r="B4997" s="77" t="inlineStr">
        <is>
          <t>Abilities</t>
        </is>
      </c>
      <c r="C4997" s="77" t="inlineStr">
        <is>
          <t>Musharna abilities</t>
        </is>
      </c>
      <c r="D4997" s="77" t="inlineStr">
        <is>
          <t>Forewarn / Synchronize / Telepathy</t>
        </is>
      </c>
      <c r="E4997" s="77" t="inlineStr">
        <is>
          <t>Forewarn / Synchronize / Magic Bounce</t>
        </is>
      </c>
      <c r="F4997" s="77" t="inlineStr">
        <is>
          <t>Differs from upstream baseline</t>
        </is>
      </c>
      <c r="G4997" s="7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77" t="inlineStr">
        <is>
          <t>2026-10-04</t>
        </is>
      </c>
      <c r="B4999" s="77" t="inlineStr">
        <is>
          <t>Pokemon Stats</t>
        </is>
      </c>
      <c r="C4999" s="77" t="inlineStr">
        <is>
          <t>Nidoking baseDefense</t>
        </is>
      </c>
      <c r="D4999" s="77" t="n">
        <v>77</v>
      </c>
      <c r="E4999" s="77" t="n">
        <v>87</v>
      </c>
      <c r="F4999" s="77" t="inlineStr">
        <is>
          <t>Differs from upstream baseline</t>
        </is>
      </c>
      <c r="G4999" s="7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77" t="inlineStr">
        <is>
          <t>2026-10-04</t>
        </is>
      </c>
      <c r="B5001" s="77" t="inlineStr">
        <is>
          <t>Pokemon Stats</t>
        </is>
      </c>
      <c r="C5001" s="77" t="inlineStr">
        <is>
          <t>Nidoking baseSpDefense</t>
        </is>
      </c>
      <c r="D5001" s="77" t="n">
        <v>75</v>
      </c>
      <c r="E5001" s="77" t="n">
        <v>85</v>
      </c>
      <c r="F5001" s="77" t="inlineStr">
        <is>
          <t>Differs from upstream baseline</t>
        </is>
      </c>
      <c r="G5001" s="7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77" t="inlineStr">
        <is>
          <t>2026-10-04</t>
        </is>
      </c>
      <c r="B5003" s="77" t="inlineStr">
        <is>
          <t>Pokemon Stats</t>
        </is>
      </c>
      <c r="C5003" s="77" t="inlineStr">
        <is>
          <t>Nidoqueen baseDefense</t>
        </is>
      </c>
      <c r="D5003" s="77" t="n">
        <v>87</v>
      </c>
      <c r="E5003" s="77" t="n">
        <v>97</v>
      </c>
      <c r="F5003" s="77" t="inlineStr">
        <is>
          <t>Differs from upstream baseline</t>
        </is>
      </c>
      <c r="G5003" s="7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77" t="inlineStr">
        <is>
          <t>2026-10-04</t>
        </is>
      </c>
      <c r="B5005" s="77" t="inlineStr">
        <is>
          <t>Pokemon Stats</t>
        </is>
      </c>
      <c r="C5005" s="77" t="inlineStr">
        <is>
          <t>Nidoqueen baseSpDefense</t>
        </is>
      </c>
      <c r="D5005" s="77" t="n">
        <v>85</v>
      </c>
      <c r="E5005" s="77" t="n">
        <v>95</v>
      </c>
      <c r="F5005" s="77" t="inlineStr">
        <is>
          <t>Differs from upstream baseline</t>
        </is>
      </c>
      <c r="G5005" s="7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77" t="inlineStr">
        <is>
          <t>2026-10-04</t>
        </is>
      </c>
      <c r="B5007" s="77" t="inlineStr">
        <is>
          <t>Pokemon Stats</t>
        </is>
      </c>
      <c r="C5007" s="77" t="inlineStr">
        <is>
          <t>Ninetales baseHP</t>
        </is>
      </c>
      <c r="D5007" s="77" t="n">
        <v>73</v>
      </c>
      <c r="E5007" s="77" t="n">
        <v>79</v>
      </c>
      <c r="F5007" s="77" t="inlineStr">
        <is>
          <t>Differs from upstream baseline</t>
        </is>
      </c>
      <c r="G5007" s="7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77" t="inlineStr">
        <is>
          <t>2026-10-04</t>
        </is>
      </c>
      <c r="B5009" s="77" t="inlineStr">
        <is>
          <t>Pokemon Stats</t>
        </is>
      </c>
      <c r="C5009" s="77" t="inlineStr">
        <is>
          <t>Ninetales baseDefense</t>
        </is>
      </c>
      <c r="D5009" s="77" t="n">
        <v>75</v>
      </c>
      <c r="E5009" s="77" t="n">
        <v>79</v>
      </c>
      <c r="F5009" s="77" t="inlineStr">
        <is>
          <t>Differs from upstream baseline</t>
        </is>
      </c>
      <c r="G5009" s="7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77" t="inlineStr">
        <is>
          <t>2026-10-04</t>
        </is>
      </c>
      <c r="B5011" s="77" t="inlineStr">
        <is>
          <t>Pokemon Stats</t>
        </is>
      </c>
      <c r="C5011" s="77" t="inlineStr">
        <is>
          <t>Ninetales baseSpDefense</t>
        </is>
      </c>
      <c r="D5011" s="77" t="n">
        <v>100</v>
      </c>
      <c r="E5011" s="77" t="n">
        <v>99</v>
      </c>
      <c r="F5011" s="77" t="inlineStr">
        <is>
          <t>Differs from upstream baseline</t>
        </is>
      </c>
      <c r="G5011" s="7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77" t="inlineStr">
        <is>
          <t>2026-10-04</t>
        </is>
      </c>
      <c r="B5013" s="77" t="inlineStr">
        <is>
          <t>Abilities</t>
        </is>
      </c>
      <c r="C5013" s="77" t="inlineStr">
        <is>
          <t>Ninetales abilities</t>
        </is>
      </c>
      <c r="D5013" s="77" t="inlineStr">
        <is>
          <t>Snow Cloak / Snow Warning</t>
        </is>
      </c>
      <c r="E5013" s="77" t="inlineStr">
        <is>
          <t>Snow Cloak / Cursed Body</t>
        </is>
      </c>
      <c r="F5013" s="77" t="inlineStr">
        <is>
          <t>Differs from upstream baseline</t>
        </is>
      </c>
      <c r="G5013" s="7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77" t="inlineStr">
        <is>
          <t>2026-10-04</t>
        </is>
      </c>
      <c r="B5015" s="77" t="inlineStr">
        <is>
          <t>Pokemon Stats</t>
        </is>
      </c>
      <c r="C5015" s="77" t="inlineStr">
        <is>
          <t>Noctowl baseAttack</t>
        </is>
      </c>
      <c r="D5015" s="77" t="n">
        <v>50</v>
      </c>
      <c r="E5015" s="77" t="n">
        <v>86</v>
      </c>
      <c r="F5015" s="77" t="inlineStr">
        <is>
          <t>Differs from upstream baseline</t>
        </is>
      </c>
      <c r="G5015" s="7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77" t="inlineStr">
        <is>
          <t>2026-10-04</t>
        </is>
      </c>
      <c r="B5017" s="77" t="inlineStr">
        <is>
          <t>Pokemon Stats</t>
        </is>
      </c>
      <c r="C5017" s="77" t="inlineStr">
        <is>
          <t>Noibat baseHP</t>
        </is>
      </c>
      <c r="D5017" s="77" t="n">
        <v>40</v>
      </c>
      <c r="E5017" s="77" t="n">
        <v>55</v>
      </c>
      <c r="F5017" s="77" t="inlineStr">
        <is>
          <t>Differs from upstream baseline</t>
        </is>
      </c>
      <c r="G5017" s="7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77" t="inlineStr">
        <is>
          <t>2026-10-04</t>
        </is>
      </c>
      <c r="B5019" s="77" t="inlineStr">
        <is>
          <t>Pokemon Stats</t>
        </is>
      </c>
      <c r="C5019" s="77" t="inlineStr">
        <is>
          <t>Noibat baseDefense</t>
        </is>
      </c>
      <c r="D5019" s="77" t="n">
        <v>35</v>
      </c>
      <c r="E5019" s="77" t="n">
        <v>57</v>
      </c>
      <c r="F5019" s="77" t="inlineStr">
        <is>
          <t>Differs from upstream baseline</t>
        </is>
      </c>
      <c r="G5019" s="7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77" t="inlineStr">
        <is>
          <t>2026-10-04</t>
        </is>
      </c>
      <c r="B5021" s="77" t="inlineStr">
        <is>
          <t>Evolutions</t>
        </is>
      </c>
      <c r="C5021" s="77" t="inlineStr">
        <is>
          <t>Noibat evolution</t>
        </is>
      </c>
      <c r="D5021" s="77" t="inlineStr">
        <is>
          <t>Lv 48 -&gt; Noivern</t>
        </is>
      </c>
      <c r="E5021" s="77" t="inlineStr">
        <is>
          <t>Lv 40 -&gt; Noivern</t>
        </is>
      </c>
      <c r="F5021" s="77" t="inlineStr">
        <is>
          <t>Differs from upstream baseline</t>
        </is>
      </c>
      <c r="G5021" s="7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77" t="inlineStr">
        <is>
          <t>2026-10-04</t>
        </is>
      </c>
      <c r="B5023" s="77" t="inlineStr">
        <is>
          <t>Abilities</t>
        </is>
      </c>
      <c r="C5023" s="77" t="inlineStr">
        <is>
          <t>Nosepass abilities</t>
        </is>
      </c>
      <c r="D5023" s="77" t="inlineStr">
        <is>
          <t>Sturdy / Magnet Pull / Sand Force</t>
        </is>
      </c>
      <c r="E5023" s="77" t="inlineStr">
        <is>
          <t>Solid Rock / Solid Rock / Sand Force</t>
        </is>
      </c>
      <c r="F5023" s="77" t="inlineStr">
        <is>
          <t>Differs from upstream baseline</t>
        </is>
      </c>
      <c r="G5023" s="7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77" t="inlineStr">
        <is>
          <t>2026-10-04</t>
        </is>
      </c>
      <c r="B5025" s="77" t="inlineStr">
        <is>
          <t>Pokemon Stats</t>
        </is>
      </c>
      <c r="C5025" s="77" t="inlineStr">
        <is>
          <t>Octillery baseHP</t>
        </is>
      </c>
      <c r="D5025" s="77" t="n">
        <v>75</v>
      </c>
      <c r="E5025" s="77" t="n">
        <v>84</v>
      </c>
      <c r="F5025" s="77" t="inlineStr">
        <is>
          <t>Differs from upstream baseline</t>
        </is>
      </c>
      <c r="G5025" s="7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77" t="inlineStr">
        <is>
          <t>2026-10-04</t>
        </is>
      </c>
      <c r="B5027" s="77" t="inlineStr">
        <is>
          <t>Pokemon Stats</t>
        </is>
      </c>
      <c r="C5027" s="77" t="inlineStr">
        <is>
          <t>Octillery baseDefense</t>
        </is>
      </c>
      <c r="D5027" s="77" t="n">
        <v>75</v>
      </c>
      <c r="E5027" s="77" t="n">
        <v>88</v>
      </c>
      <c r="F5027" s="77" t="inlineStr">
        <is>
          <t>Differs from upstream baseline</t>
        </is>
      </c>
      <c r="G5027" s="7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77" t="inlineStr">
        <is>
          <t>2026-10-04</t>
        </is>
      </c>
      <c r="B5029" s="77" t="inlineStr">
        <is>
          <t>Pokemon Stats</t>
        </is>
      </c>
      <c r="C5029" s="77" t="inlineStr">
        <is>
          <t>Octillery baseSpDefense</t>
        </is>
      </c>
      <c r="D5029" s="77" t="n">
        <v>75</v>
      </c>
      <c r="E5029" s="77" t="n">
        <v>88</v>
      </c>
      <c r="F5029" s="77" t="inlineStr">
        <is>
          <t>Differs from upstream baseline</t>
        </is>
      </c>
      <c r="G5029" s="7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77" t="inlineStr">
        <is>
          <t>2026-10-04</t>
        </is>
      </c>
      <c r="B5031" s="77" t="inlineStr">
        <is>
          <t>Abilities</t>
        </is>
      </c>
      <c r="C5031" s="77" t="inlineStr">
        <is>
          <t>Octillery abilities</t>
        </is>
      </c>
      <c r="D5031" s="77" t="inlineStr">
        <is>
          <t>Suction Cups / Sniper / Moody</t>
        </is>
      </c>
      <c r="E5031" s="77" t="inlineStr">
        <is>
          <t>Rock Head / Rock Head / Moody</t>
        </is>
      </c>
      <c r="F5031" s="77" t="inlineStr">
        <is>
          <t>Differs from upstream baseline</t>
        </is>
      </c>
      <c r="G5031" s="7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77" t="inlineStr">
        <is>
          <t>2026-10-04</t>
        </is>
      </c>
      <c r="B5033" s="77" t="inlineStr">
        <is>
          <t>Pokemon Stats</t>
        </is>
      </c>
      <c r="C5033" s="77" t="inlineStr">
        <is>
          <t>Onix baseAttack</t>
        </is>
      </c>
      <c r="D5033" s="77" t="n">
        <v>45</v>
      </c>
      <c r="E5033" s="77" t="n">
        <v>80</v>
      </c>
      <c r="F5033" s="77" t="inlineStr">
        <is>
          <t>Differs from upstream baseline</t>
        </is>
      </c>
      <c r="G5033" s="7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77" t="inlineStr">
        <is>
          <t>2026-10-04</t>
        </is>
      </c>
      <c r="B5035" s="77" t="inlineStr">
        <is>
          <t>Pokemon Stats</t>
        </is>
      </c>
      <c r="C5035" s="77" t="inlineStr">
        <is>
          <t>Onix baseSpDefense</t>
        </is>
      </c>
      <c r="D5035" s="77" t="n">
        <v>45</v>
      </c>
      <c r="E5035" s="77" t="n">
        <v>55</v>
      </c>
      <c r="F5035" s="77" t="inlineStr">
        <is>
          <t>Differs from upstream baseline</t>
        </is>
      </c>
      <c r="G5035" s="7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77" t="inlineStr">
        <is>
          <t>2026-10-04</t>
        </is>
      </c>
      <c r="B5037" s="77" t="inlineStr">
        <is>
          <t>Pokemon Stats</t>
        </is>
      </c>
      <c r="C5037" s="77" t="inlineStr">
        <is>
          <t>Overqwil baseAttack</t>
        </is>
      </c>
      <c r="D5037" s="77" t="n">
        <v>115</v>
      </c>
      <c r="E5037" s="77" t="n">
        <v>134</v>
      </c>
      <c r="F5037" s="77" t="inlineStr">
        <is>
          <t>Differs from upstream baseline</t>
        </is>
      </c>
      <c r="G5037" s="7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77" t="inlineStr">
        <is>
          <t>2026-10-04</t>
        </is>
      </c>
      <c r="B5039" s="77" t="inlineStr">
        <is>
          <t>Pokemon Stats</t>
        </is>
      </c>
      <c r="C5039" s="77" t="inlineStr">
        <is>
          <t>Overqwil baseSpeed</t>
        </is>
      </c>
      <c r="D5039" s="77" t="n">
        <v>85</v>
      </c>
      <c r="E5039" s="77" t="n">
        <v>101</v>
      </c>
      <c r="F5039" s="77" t="inlineStr">
        <is>
          <t>Differs from upstream baseline</t>
        </is>
      </c>
      <c r="G5039" s="7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77" t="inlineStr">
        <is>
          <t>2026-10-04</t>
        </is>
      </c>
      <c r="B5041" s="77" t="inlineStr">
        <is>
          <t>Pokemon Stats</t>
        </is>
      </c>
      <c r="C5041" s="77" t="inlineStr">
        <is>
          <t>Pachirisu baseSpAttack</t>
        </is>
      </c>
      <c r="D5041" s="77" t="n">
        <v>45</v>
      </c>
      <c r="E5041" s="77" t="n">
        <v>65</v>
      </c>
      <c r="F5041" s="77" t="inlineStr">
        <is>
          <t>Differs from upstream baseline</t>
        </is>
      </c>
      <c r="G5041" s="7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77" t="inlineStr">
        <is>
          <t>2026-10-04</t>
        </is>
      </c>
      <c r="B5043" s="77" t="inlineStr">
        <is>
          <t>Pokemon Stats</t>
        </is>
      </c>
      <c r="C5043" s="77" t="inlineStr">
        <is>
          <t>Pancham baseAttack</t>
        </is>
      </c>
      <c r="D5043" s="77" t="n">
        <v>82</v>
      </c>
      <c r="E5043" s="77" t="n">
        <v>98</v>
      </c>
      <c r="F5043" s="77" t="inlineStr">
        <is>
          <t>Differs from upstream baseline</t>
        </is>
      </c>
      <c r="G5043" s="7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77" t="inlineStr">
        <is>
          <t>2026-10-04</t>
        </is>
      </c>
      <c r="B5045" s="77" t="inlineStr">
        <is>
          <t>Evolutions</t>
        </is>
      </c>
      <c r="C5045" s="77" t="inlineStr">
        <is>
          <t>Pancham evolution</t>
        </is>
      </c>
      <c r="D5045" s="77" t="inlineStr">
        <is>
          <t>Level Dark Type Mon In Party 32 -&gt; Pangoro</t>
        </is>
      </c>
      <c r="E5045" s="77" t="inlineStr">
        <is>
          <t>Lv 32 -&gt; Pangoro</t>
        </is>
      </c>
      <c r="F5045" s="77" t="inlineStr">
        <is>
          <t>Differs from upstream baseline</t>
        </is>
      </c>
      <c r="G5045" s="7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77" t="inlineStr">
        <is>
          <t>2026-10-04</t>
        </is>
      </c>
      <c r="B5047" s="77" t="inlineStr">
        <is>
          <t>Pokemon Stats</t>
        </is>
      </c>
      <c r="C5047" s="77" t="inlineStr">
        <is>
          <t>Pangoro baseSpAttack</t>
        </is>
      </c>
      <c r="D5047" s="77" t="n">
        <v>69</v>
      </c>
      <c r="E5047" s="77" t="n">
        <v>30</v>
      </c>
      <c r="F5047" s="77" t="inlineStr">
        <is>
          <t>Differs from upstream baseline</t>
        </is>
      </c>
      <c r="G5047" s="7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77" t="inlineStr">
        <is>
          <t>2026-10-04</t>
        </is>
      </c>
      <c r="B5049" s="77" t="inlineStr">
        <is>
          <t>Abilities</t>
        </is>
      </c>
      <c r="C5049" s="77" t="inlineStr">
        <is>
          <t>Paras abilities</t>
        </is>
      </c>
      <c r="D5049" s="77" t="inlineStr">
        <is>
          <t>Effect Spore / Dry Skin / Damp</t>
        </is>
      </c>
      <c r="E5049" s="77" t="inlineStr">
        <is>
          <t>Dry Skin / Dry Skin / Damp</t>
        </is>
      </c>
      <c r="F5049" s="77" t="inlineStr">
        <is>
          <t>Differs from upstream baseline</t>
        </is>
      </c>
      <c r="G5049" s="7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77" t="inlineStr">
        <is>
          <t>2026-10-04</t>
        </is>
      </c>
      <c r="B5051" s="77" t="inlineStr">
        <is>
          <t>Pokemon Stats</t>
        </is>
      </c>
      <c r="C5051" s="77" t="inlineStr">
        <is>
          <t>Patrat baseHP</t>
        </is>
      </c>
      <c r="D5051" s="77" t="n">
        <v>45</v>
      </c>
      <c r="E5051" s="77" t="n">
        <v>51</v>
      </c>
      <c r="F5051" s="77" t="inlineStr">
        <is>
          <t>Differs from upstream baseline</t>
        </is>
      </c>
      <c r="G5051" s="7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77" t="inlineStr">
        <is>
          <t>2026-10-04</t>
        </is>
      </c>
      <c r="B5053" s="77" t="inlineStr">
        <is>
          <t>Pokemon Stats</t>
        </is>
      </c>
      <c r="C5053" s="77" t="inlineStr">
        <is>
          <t>Patrat baseDefense</t>
        </is>
      </c>
      <c r="D5053" s="77" t="n">
        <v>39</v>
      </c>
      <c r="E5053" s="77" t="n">
        <v>52</v>
      </c>
      <c r="F5053" s="77" t="inlineStr">
        <is>
          <t>Differs from upstream baseline</t>
        </is>
      </c>
      <c r="G5053" s="7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77" t="inlineStr">
        <is>
          <t>2026-10-04</t>
        </is>
      </c>
      <c r="B5055" s="77" t="inlineStr">
        <is>
          <t>Pokemon Stats</t>
        </is>
      </c>
      <c r="C5055" s="77" t="inlineStr">
        <is>
          <t>Patrat baseSpDefense</t>
        </is>
      </c>
      <c r="D5055" s="77" t="n">
        <v>39</v>
      </c>
      <c r="E5055" s="77" t="n">
        <v>52</v>
      </c>
      <c r="F5055" s="77" t="inlineStr">
        <is>
          <t>Differs from upstream baseline</t>
        </is>
      </c>
      <c r="G5055" s="7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77" t="inlineStr">
        <is>
          <t>2026-10-04</t>
        </is>
      </c>
      <c r="B5057" s="77" t="inlineStr">
        <is>
          <t>Pokemon Stats</t>
        </is>
      </c>
      <c r="C5057" s="77" t="inlineStr">
        <is>
          <t>Pawniard baseAttack</t>
        </is>
      </c>
      <c r="D5057" s="77" t="n">
        <v>85</v>
      </c>
      <c r="E5057" s="77" t="n">
        <v>91</v>
      </c>
      <c r="F5057" s="77" t="inlineStr">
        <is>
          <t>Differs from upstream baseline</t>
        </is>
      </c>
      <c r="G5057" s="7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77" t="inlineStr">
        <is>
          <t>2026-10-04</t>
        </is>
      </c>
      <c r="B5059" s="77" t="inlineStr">
        <is>
          <t>Pokemon Stats</t>
        </is>
      </c>
      <c r="C5059" s="77" t="inlineStr">
        <is>
          <t>Pawniard baseSpeed</t>
        </is>
      </c>
      <c r="D5059" s="77" t="n">
        <v>60</v>
      </c>
      <c r="E5059" s="77" t="n">
        <v>64</v>
      </c>
      <c r="F5059" s="77" t="inlineStr">
        <is>
          <t>Differs from upstream baseline</t>
        </is>
      </c>
      <c r="G5059" s="7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77" t="inlineStr">
        <is>
          <t>2026-10-04</t>
        </is>
      </c>
      <c r="B5061" s="77" t="inlineStr">
        <is>
          <t>Pokemon Stats</t>
        </is>
      </c>
      <c r="C5061" s="77" t="inlineStr">
        <is>
          <t>Pelipper baseAttack</t>
        </is>
      </c>
      <c r="D5061" s="77" t="n">
        <v>50</v>
      </c>
      <c r="E5061" s="77" t="n">
        <v>80</v>
      </c>
      <c r="F5061" s="77" t="inlineStr">
        <is>
          <t>Differs from upstream baseline</t>
        </is>
      </c>
      <c r="G5061" s="7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77" t="inlineStr">
        <is>
          <t>2026-10-04</t>
        </is>
      </c>
      <c r="B5063" s="77" t="inlineStr">
        <is>
          <t>Pokemon Stats</t>
        </is>
      </c>
      <c r="C5063" s="77" t="inlineStr">
        <is>
          <t>Perrserker baseAttack</t>
        </is>
      </c>
      <c r="D5063" s="77" t="n">
        <v>110</v>
      </c>
      <c r="E5063" s="77" t="n">
        <v>124</v>
      </c>
      <c r="F5063" s="77" t="inlineStr">
        <is>
          <t>Differs from upstream baseline</t>
        </is>
      </c>
      <c r="G5063" s="7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77" t="inlineStr">
        <is>
          <t>2026-10-04</t>
        </is>
      </c>
      <c r="B5065" s="77" t="inlineStr">
        <is>
          <t>Pokemon Stats</t>
        </is>
      </c>
      <c r="C5065" s="77" t="inlineStr">
        <is>
          <t>Perrserker baseSpDefense</t>
        </is>
      </c>
      <c r="D5065" s="77" t="n">
        <v>60</v>
      </c>
      <c r="E5065" s="77" t="n">
        <v>71</v>
      </c>
      <c r="F5065" s="77" t="inlineStr">
        <is>
          <t>Differs from upstream baseline</t>
        </is>
      </c>
      <c r="G5065" s="7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77" t="inlineStr">
        <is>
          <t>2026-10-04</t>
        </is>
      </c>
      <c r="B5067" s="77" t="inlineStr">
        <is>
          <t>Pokemon Stats</t>
        </is>
      </c>
      <c r="C5067" s="77" t="inlineStr">
        <is>
          <t>Persian baseAttack</t>
        </is>
      </c>
      <c r="D5067" s="77" t="n">
        <v>70</v>
      </c>
      <c r="E5067" s="77" t="n">
        <v>92</v>
      </c>
      <c r="F5067" s="77" t="inlineStr">
        <is>
          <t>Differs from upstream baseline</t>
        </is>
      </c>
      <c r="G5067" s="7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77" t="inlineStr">
        <is>
          <t>2026-10-04</t>
        </is>
      </c>
      <c r="B5069" s="77" t="inlineStr">
        <is>
          <t>Pokemon Stats</t>
        </is>
      </c>
      <c r="C5069" s="77" t="inlineStr">
        <is>
          <t>Persian baseHP</t>
        </is>
      </c>
      <c r="D5069" s="77" t="n">
        <v>65</v>
      </c>
      <c r="E5069" s="77" t="n">
        <v>68</v>
      </c>
      <c r="F5069" s="77" t="inlineStr">
        <is>
          <t>Differs from upstream baseline</t>
        </is>
      </c>
      <c r="G5069" s="7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77" t="inlineStr">
        <is>
          <t>2026-10-04</t>
        </is>
      </c>
      <c r="B5071" s="77" t="inlineStr">
        <is>
          <t>Pokemon Stats</t>
        </is>
      </c>
      <c r="C5071" s="77" t="inlineStr">
        <is>
          <t>Persian baseDefense</t>
        </is>
      </c>
      <c r="D5071" s="77" t="n">
        <v>60</v>
      </c>
      <c r="E5071" s="77" t="n">
        <v>69</v>
      </c>
      <c r="F5071" s="77" t="inlineStr">
        <is>
          <t>Differs from upstream baseline</t>
        </is>
      </c>
      <c r="G5071" s="7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77" t="inlineStr">
        <is>
          <t>2026-10-04</t>
        </is>
      </c>
      <c r="B5073" s="77" t="inlineStr">
        <is>
          <t>Pokemon Stats</t>
        </is>
      </c>
      <c r="C5073" s="77" t="inlineStr">
        <is>
          <t>Persian baseSpDefense</t>
        </is>
      </c>
      <c r="D5073" s="77" t="n">
        <v>65</v>
      </c>
      <c r="E5073" s="77" t="n">
        <v>73</v>
      </c>
      <c r="F5073" s="77" t="inlineStr">
        <is>
          <t>Differs from upstream baseline</t>
        </is>
      </c>
      <c r="G5073" s="7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77" t="inlineStr">
        <is>
          <t>2026-10-04</t>
        </is>
      </c>
      <c r="B5075" s="77" t="inlineStr">
        <is>
          <t>Pokemon Stats</t>
        </is>
      </c>
      <c r="C5075" s="77" t="inlineStr">
        <is>
          <t>Petilil baseAttack</t>
        </is>
      </c>
      <c r="D5075" s="77" t="n">
        <v>35</v>
      </c>
      <c r="E5075" s="77" t="n">
        <v>30</v>
      </c>
      <c r="F5075" s="77" t="inlineStr">
        <is>
          <t>Differs from upstream baseline</t>
        </is>
      </c>
      <c r="G5075" s="7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77" t="inlineStr">
        <is>
          <t>2026-10-04</t>
        </is>
      </c>
      <c r="B5077" s="77" t="inlineStr">
        <is>
          <t>Pokemon Stats</t>
        </is>
      </c>
      <c r="C5077" s="77" t="inlineStr">
        <is>
          <t>Petilil baseSpeed</t>
        </is>
      </c>
      <c r="D5077" s="77" t="n">
        <v>30</v>
      </c>
      <c r="E5077" s="77" t="n">
        <v>52</v>
      </c>
      <c r="F5077" s="77" t="inlineStr">
        <is>
          <t>Differs from upstream baseline</t>
        </is>
      </c>
      <c r="G5077" s="7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77" t="inlineStr">
        <is>
          <t>2026-10-04</t>
        </is>
      </c>
      <c r="B5079" s="77" t="inlineStr">
        <is>
          <t>Pokemon Stats</t>
        </is>
      </c>
      <c r="C5079" s="77" t="inlineStr">
        <is>
          <t>Phione baseAttack</t>
        </is>
      </c>
      <c r="D5079" s="77" t="n">
        <v>80</v>
      </c>
      <c r="E5079" s="77" t="n">
        <v>90</v>
      </c>
      <c r="F5079" s="77" t="inlineStr">
        <is>
          <t>Differs from upstream baseline</t>
        </is>
      </c>
      <c r="G5079" s="7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77" t="inlineStr">
        <is>
          <t>2026-10-04</t>
        </is>
      </c>
      <c r="B5081" s="77" t="inlineStr">
        <is>
          <t>Pokemon Stats</t>
        </is>
      </c>
      <c r="C5081" s="77" t="inlineStr">
        <is>
          <t>Phione baseSpAttack</t>
        </is>
      </c>
      <c r="D5081" s="77" t="n">
        <v>80</v>
      </c>
      <c r="E5081" s="77" t="n">
        <v>90</v>
      </c>
      <c r="F5081" s="77" t="inlineStr">
        <is>
          <t>Differs from upstream baseline</t>
        </is>
      </c>
      <c r="G5081" s="7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77" t="inlineStr">
        <is>
          <t>2026-10-04</t>
        </is>
      </c>
      <c r="B5083" s="77" t="inlineStr">
        <is>
          <t>Evolutions</t>
        </is>
      </c>
      <c r="C5083" s="77" t="inlineStr">
        <is>
          <t>Pichu evolution</t>
        </is>
      </c>
      <c r="D5083" s="77" t="inlineStr">
        <is>
          <t>Friendship -&gt; Pikachu</t>
        </is>
      </c>
      <c r="E5083" s="77" t="inlineStr">
        <is>
          <t>Lv 15 -&gt; Pikachu</t>
        </is>
      </c>
      <c r="F5083" s="77" t="inlineStr">
        <is>
          <t>Differs from upstream baseline</t>
        </is>
      </c>
      <c r="G5083" s="7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77" t="inlineStr">
        <is>
          <t>2026-10-04</t>
        </is>
      </c>
      <c r="B5085" s="77" t="inlineStr">
        <is>
          <t>Pokemon Stats</t>
        </is>
      </c>
      <c r="C5085" s="77" t="inlineStr">
        <is>
          <t>Pidgeot baseSpAttack</t>
        </is>
      </c>
      <c r="D5085" s="77" t="n">
        <v>70</v>
      </c>
      <c r="E5085" s="77" t="n">
        <v>100</v>
      </c>
      <c r="F5085" s="77" t="inlineStr">
        <is>
          <t>Differs from upstream baseline</t>
        </is>
      </c>
      <c r="G5085" s="7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77" t="inlineStr">
        <is>
          <t>2026-10-04</t>
        </is>
      </c>
      <c r="B5087" s="77" t="inlineStr">
        <is>
          <t>Abilities</t>
        </is>
      </c>
      <c r="C5087" s="77" t="inlineStr">
        <is>
          <t>Pidgeotto abilities</t>
        </is>
      </c>
      <c r="D5087" s="77" t="inlineStr">
        <is>
          <t>Keen Eye / Tangled Feet / Big Pecks</t>
        </is>
      </c>
      <c r="E5087" s="77" t="inlineStr">
        <is>
          <t>Tangled Feet / Tangled Feet / Big Pecks</t>
        </is>
      </c>
      <c r="F5087" s="77" t="inlineStr">
        <is>
          <t>Differs from upstream baseline</t>
        </is>
      </c>
      <c r="G5087" s="7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77" t="inlineStr">
        <is>
          <t>2026-10-04</t>
        </is>
      </c>
      <c r="B5089" s="77" t="inlineStr">
        <is>
          <t>Abilities</t>
        </is>
      </c>
      <c r="C5089" s="77" t="inlineStr">
        <is>
          <t>Pidgey abilities</t>
        </is>
      </c>
      <c r="D5089" s="77" t="inlineStr">
        <is>
          <t>Keen Eye / Tangled Feet / Big Pecks</t>
        </is>
      </c>
      <c r="E5089" s="77" t="inlineStr">
        <is>
          <t>Tangled Feet / Tangled Feet / Big Pecks</t>
        </is>
      </c>
      <c r="F5089" s="77" t="inlineStr">
        <is>
          <t>Differs from upstream baseline</t>
        </is>
      </c>
      <c r="G5089" s="7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77" t="inlineStr">
        <is>
          <t>2026-10-04</t>
        </is>
      </c>
      <c r="B5091" s="77" t="inlineStr">
        <is>
          <t>Pokemon Stats</t>
        </is>
      </c>
      <c r="C5091" s="77" t="inlineStr">
        <is>
          <t>Pidove baseSpAttack</t>
        </is>
      </c>
      <c r="D5091" s="77" t="n">
        <v>36</v>
      </c>
      <c r="E5091" s="77" t="n">
        <v>55</v>
      </c>
      <c r="F5091" s="77" t="inlineStr">
        <is>
          <t>Differs from upstream baseline</t>
        </is>
      </c>
      <c r="G5091" s="7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77" t="inlineStr">
        <is>
          <t>2026-10-04</t>
        </is>
      </c>
      <c r="B5093" s="77" t="inlineStr">
        <is>
          <t>Pokemon Stats</t>
        </is>
      </c>
      <c r="C5093" s="77" t="inlineStr">
        <is>
          <t>Pikachu baseDefense</t>
        </is>
      </c>
      <c r="D5093" s="77" t="n">
        <v>40</v>
      </c>
      <c r="E5093" s="77" t="n">
        <v>30</v>
      </c>
      <c r="F5093" s="77" t="inlineStr">
        <is>
          <t>Differs from upstream baseline</t>
        </is>
      </c>
      <c r="G5093" s="7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77" t="inlineStr">
        <is>
          <t>2026-10-04</t>
        </is>
      </c>
      <c r="B5095" s="77" t="inlineStr">
        <is>
          <t>Abilities</t>
        </is>
      </c>
      <c r="C5095" s="77" t="inlineStr">
        <is>
          <t>Pikachu abilities</t>
        </is>
      </c>
      <c r="D5095" s="77" t="inlineStr">
        <is>
          <t>Static / Lightning Rod</t>
        </is>
      </c>
      <c r="E5095" s="77" t="inlineStr">
        <is>
          <t>Reckless / Lightning Rod</t>
        </is>
      </c>
      <c r="F5095" s="77" t="inlineStr">
        <is>
          <t>Differs from upstream baseline</t>
        </is>
      </c>
      <c r="G5095" s="7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77" t="inlineStr">
        <is>
          <t>2026-10-04</t>
        </is>
      </c>
      <c r="B5097" s="77" t="inlineStr">
        <is>
          <t>Pokemon Stats</t>
        </is>
      </c>
      <c r="C5097" s="77" t="inlineStr">
        <is>
          <t>Piloswine baseSpeed</t>
        </is>
      </c>
      <c r="D5097" s="77" t="n">
        <v>50</v>
      </c>
      <c r="E5097" s="77" t="n">
        <v>80</v>
      </c>
      <c r="F5097" s="77" t="inlineStr">
        <is>
          <t>Differs from upstream baseline</t>
        </is>
      </c>
      <c r="G5097" s="7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77" t="inlineStr">
        <is>
          <t>2026-10-04</t>
        </is>
      </c>
      <c r="B5099" s="77" t="inlineStr">
        <is>
          <t>Abilities</t>
        </is>
      </c>
      <c r="C5099" s="77" t="inlineStr">
        <is>
          <t>Pineco abilities</t>
        </is>
      </c>
      <c r="D5099" s="77" t="inlineStr">
        <is>
          <t>Sturdy / Overcoat</t>
        </is>
      </c>
      <c r="E5099" s="77" t="inlineStr">
        <is>
          <t>Rough Skin / Overcoat</t>
        </is>
      </c>
      <c r="F5099" s="77" t="inlineStr">
        <is>
          <t>Differs from upstream baseline</t>
        </is>
      </c>
      <c r="G5099" s="7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77" t="inlineStr">
        <is>
          <t>2026-10-04</t>
        </is>
      </c>
      <c r="B5101" s="77" t="inlineStr">
        <is>
          <t>Pokemon Stats</t>
        </is>
      </c>
      <c r="C5101" s="77" t="inlineStr">
        <is>
          <t>Piplup baseSpAttack</t>
        </is>
      </c>
      <c r="D5101" s="77" t="n">
        <v>61</v>
      </c>
      <c r="E5101" s="77" t="n">
        <v>51</v>
      </c>
      <c r="F5101" s="77" t="inlineStr">
        <is>
          <t>Differs from upstream baseline</t>
        </is>
      </c>
      <c r="G5101" s="7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77" t="inlineStr">
        <is>
          <t>2026-10-04</t>
        </is>
      </c>
      <c r="B5103" s="77" t="inlineStr">
        <is>
          <t>Pokemon Stats</t>
        </is>
      </c>
      <c r="C5103" s="77" t="inlineStr">
        <is>
          <t>Politoed baseAttack</t>
        </is>
      </c>
      <c r="D5103" s="77" t="n">
        <v>75</v>
      </c>
      <c r="E5103" s="77" t="n">
        <v>85</v>
      </c>
      <c r="F5103" s="77" t="inlineStr">
        <is>
          <t>Differs from upstream baseline</t>
        </is>
      </c>
      <c r="G5103" s="7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77" t="inlineStr">
        <is>
          <t>2026-10-04</t>
        </is>
      </c>
      <c r="B5105" s="77" t="inlineStr">
        <is>
          <t>Abilities</t>
        </is>
      </c>
      <c r="C5105" s="77" t="inlineStr">
        <is>
          <t>Politoed abilities</t>
        </is>
      </c>
      <c r="D5105" s="77" t="inlineStr">
        <is>
          <t>Water Absorb / Damp / Drizzle</t>
        </is>
      </c>
      <c r="E5105" s="77" t="inlineStr">
        <is>
          <t>Swift Swim / Water Absorb / Regenerator</t>
        </is>
      </c>
      <c r="F5105" s="77" t="inlineStr">
        <is>
          <t>Differs from upstream baseline</t>
        </is>
      </c>
      <c r="G5105" s="7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77" t="inlineStr">
        <is>
          <t>2026-10-04</t>
        </is>
      </c>
      <c r="B5107" s="77" t="inlineStr">
        <is>
          <t>Abilities</t>
        </is>
      </c>
      <c r="C5107" s="77" t="inlineStr">
        <is>
          <t>Poliwhirl abilities</t>
        </is>
      </c>
      <c r="D5107" s="77" t="inlineStr">
        <is>
          <t>Water Absorb / Damp / Swift Swim</t>
        </is>
      </c>
      <c r="E5107" s="77" t="inlineStr">
        <is>
          <t>Swift Swim / Swift Swim / Swift Swim</t>
        </is>
      </c>
      <c r="F5107" s="77" t="inlineStr">
        <is>
          <t>Differs from upstream baseline</t>
        </is>
      </c>
      <c r="G5107" s="7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77" t="inlineStr">
        <is>
          <t>2026-10-04</t>
        </is>
      </c>
      <c r="B5109" s="77" t="inlineStr">
        <is>
          <t>Pokemon Stats</t>
        </is>
      </c>
      <c r="C5109" s="77" t="inlineStr">
        <is>
          <t>Poliwrath baseSpeed</t>
        </is>
      </c>
      <c r="D5109" s="77" t="n">
        <v>70</v>
      </c>
      <c r="E5109" s="77" t="n">
        <v>90</v>
      </c>
      <c r="F5109" s="77" t="inlineStr">
        <is>
          <t>Differs from upstream baseline</t>
        </is>
      </c>
      <c r="G5109" s="7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77" t="inlineStr">
        <is>
          <t>2026-10-04</t>
        </is>
      </c>
      <c r="B5111" s="77" t="inlineStr">
        <is>
          <t>Abilities</t>
        </is>
      </c>
      <c r="C5111" s="77" t="inlineStr">
        <is>
          <t>Ponyta abilities</t>
        </is>
      </c>
      <c r="D5111" s="77" t="inlineStr">
        <is>
          <t>Run Away / Flash Fire / Flame Body</t>
        </is>
      </c>
      <c r="E5111" s="77" t="inlineStr">
        <is>
          <t>Reckless / Reckless / Flame Body</t>
        </is>
      </c>
      <c r="F5111" s="77" t="inlineStr">
        <is>
          <t>Differs from upstream baseline</t>
        </is>
      </c>
      <c r="G5111" s="7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77" t="inlineStr">
        <is>
          <t>2026-10-04</t>
        </is>
      </c>
      <c r="B5113" s="77" t="inlineStr">
        <is>
          <t>Abilities</t>
        </is>
      </c>
      <c r="C5113" s="77" t="inlineStr">
        <is>
          <t>Poochyena abilities</t>
        </is>
      </c>
      <c r="D5113" s="77" t="inlineStr">
        <is>
          <t>Run Away / Quick Feet / Rattled</t>
        </is>
      </c>
      <c r="E5113" s="77" t="inlineStr">
        <is>
          <t>Quick Feet / Quick Feet / Rattled</t>
        </is>
      </c>
      <c r="F5113" s="77" t="inlineStr">
        <is>
          <t>Differs from upstream baseline</t>
        </is>
      </c>
      <c r="G5113" s="7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77" t="inlineStr">
        <is>
          <t>2026-10-04</t>
        </is>
      </c>
      <c r="B5115" s="77" t="inlineStr">
        <is>
          <t>Abilities</t>
        </is>
      </c>
      <c r="C5115" s="77" t="inlineStr">
        <is>
          <t>Porygon2 abilities</t>
        </is>
      </c>
      <c r="D5115" s="77" t="inlineStr">
        <is>
          <t>Trace / Download / Analytic</t>
        </is>
      </c>
      <c r="E5115" s="77" t="inlineStr">
        <is>
          <t>Trace / Trace / Analytic</t>
        </is>
      </c>
      <c r="F5115" s="77" t="inlineStr">
        <is>
          <t>Differs from upstream baseline</t>
        </is>
      </c>
      <c r="G5115" s="7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77" t="inlineStr">
        <is>
          <t>2026-10-04</t>
        </is>
      </c>
      <c r="B5117" s="77" t="inlineStr">
        <is>
          <t>Pokemon Stats</t>
        </is>
      </c>
      <c r="C5117" s="77" t="inlineStr">
        <is>
          <t>Primeape baseHP</t>
        </is>
      </c>
      <c r="D5117" s="77" t="n">
        <v>65</v>
      </c>
      <c r="E5117" s="77" t="n">
        <v>75</v>
      </c>
      <c r="F5117" s="77" t="inlineStr">
        <is>
          <t>Differs from upstream baseline</t>
        </is>
      </c>
      <c r="G5117" s="7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77" t="inlineStr">
        <is>
          <t>2026-10-04</t>
        </is>
      </c>
      <c r="B5119" s="77" t="inlineStr">
        <is>
          <t>Pokemon Stats</t>
        </is>
      </c>
      <c r="C5119" s="77" t="inlineStr">
        <is>
          <t>Primeape baseDefense</t>
        </is>
      </c>
      <c r="D5119" s="77" t="n">
        <v>60</v>
      </c>
      <c r="E5119" s="77" t="n">
        <v>80</v>
      </c>
      <c r="F5119" s="77" t="inlineStr">
        <is>
          <t>Differs from upstream baseline</t>
        </is>
      </c>
      <c r="G5119" s="7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77" t="inlineStr">
        <is>
          <t>2026-10-04</t>
        </is>
      </c>
      <c r="B5121" s="77" t="inlineStr">
        <is>
          <t>Pokemon Stats</t>
        </is>
      </c>
      <c r="C5121" s="77" t="inlineStr">
        <is>
          <t>Primeape baseSpDefense</t>
        </is>
      </c>
      <c r="D5121" s="77" t="n">
        <v>70</v>
      </c>
      <c r="E5121" s="77" t="n">
        <v>90</v>
      </c>
      <c r="F5121" s="77" t="inlineStr">
        <is>
          <t>Differs from upstream baseline</t>
        </is>
      </c>
      <c r="G5121" s="7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77" t="inlineStr">
        <is>
          <t>2026-10-04</t>
        </is>
      </c>
      <c r="B5123" s="77" t="inlineStr">
        <is>
          <t>Pokemon Stats</t>
        </is>
      </c>
      <c r="C5123" s="77" t="inlineStr">
        <is>
          <t>Prinplup baseAttack</t>
        </is>
      </c>
      <c r="D5123" s="77" t="n">
        <v>66</v>
      </c>
      <c r="E5123" s="77" t="n">
        <v>81</v>
      </c>
      <c r="F5123" s="77" t="inlineStr">
        <is>
          <t>Differs from upstream baseline</t>
        </is>
      </c>
      <c r="G5123" s="7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77" t="inlineStr">
        <is>
          <t>2026-10-04</t>
        </is>
      </c>
      <c r="B5125" s="77" t="inlineStr">
        <is>
          <t>Abilities</t>
        </is>
      </c>
      <c r="C5125" s="77" t="inlineStr">
        <is>
          <t>Prinplup abilities</t>
        </is>
      </c>
      <c r="D5125" s="77" t="inlineStr">
        <is>
          <t>Torrent / Competitive</t>
        </is>
      </c>
      <c r="E5125" s="77" t="inlineStr">
        <is>
          <t>Swift Swim / Torrent / Competitive</t>
        </is>
      </c>
      <c r="F5125" s="77" t="inlineStr">
        <is>
          <t>Differs from upstream baseline</t>
        </is>
      </c>
      <c r="G5125" s="7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77" t="inlineStr">
        <is>
          <t>2026-10-04</t>
        </is>
      </c>
      <c r="B5127" s="77" t="inlineStr">
        <is>
          <t>Pokemon Stats</t>
        </is>
      </c>
      <c r="C5127" s="77" t="inlineStr">
        <is>
          <t>Probopass baseAttack</t>
        </is>
      </c>
      <c r="D5127" s="77" t="n">
        <v>55</v>
      </c>
      <c r="E5127" s="77" t="n">
        <v>75</v>
      </c>
      <c r="F5127" s="77" t="inlineStr">
        <is>
          <t>Differs from upstream baseline</t>
        </is>
      </c>
      <c r="G5127" s="7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77" t="inlineStr">
        <is>
          <t>2026-10-04</t>
        </is>
      </c>
      <c r="B5129" s="77" t="inlineStr">
        <is>
          <t>Abilities</t>
        </is>
      </c>
      <c r="C5129" s="77" t="inlineStr">
        <is>
          <t>Psyduck abilities</t>
        </is>
      </c>
      <c r="D5129" s="77" t="inlineStr">
        <is>
          <t>Damp / Cloud Nine / Swift Swim</t>
        </is>
      </c>
      <c r="E5129" s="77" t="inlineStr">
        <is>
          <t>Simple / Unaware / Swift Swim</t>
        </is>
      </c>
      <c r="F5129" s="77" t="inlineStr">
        <is>
          <t>Differs from upstream baseline</t>
        </is>
      </c>
      <c r="G5129" s="7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77" t="inlineStr">
        <is>
          <t>2026-10-04</t>
        </is>
      </c>
      <c r="B5131" s="77" t="inlineStr">
        <is>
          <t>Pokemon Stats</t>
        </is>
      </c>
      <c r="C5131" s="77" t="inlineStr">
        <is>
          <t>Purrloin baseHP</t>
        </is>
      </c>
      <c r="D5131" s="77" t="n">
        <v>41</v>
      </c>
      <c r="E5131" s="77" t="n">
        <v>46</v>
      </c>
      <c r="F5131" s="77" t="inlineStr">
        <is>
          <t>Differs from upstream baseline</t>
        </is>
      </c>
      <c r="G5131" s="7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77" t="inlineStr">
        <is>
          <t>2026-10-04</t>
        </is>
      </c>
      <c r="B5133" s="77" t="inlineStr">
        <is>
          <t>Pokemon Stats</t>
        </is>
      </c>
      <c r="C5133" s="77" t="inlineStr">
        <is>
          <t>Purrloin baseDefense</t>
        </is>
      </c>
      <c r="D5133" s="77" t="n">
        <v>37</v>
      </c>
      <c r="E5133" s="77" t="n">
        <v>45</v>
      </c>
      <c r="F5133" s="77" t="inlineStr">
        <is>
          <t>Differs from upstream baseline</t>
        </is>
      </c>
      <c r="G5133" s="7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77" t="inlineStr">
        <is>
          <t>2026-10-04</t>
        </is>
      </c>
      <c r="B5135" s="77" t="inlineStr">
        <is>
          <t>Pokemon Stats</t>
        </is>
      </c>
      <c r="C5135" s="77" t="inlineStr">
        <is>
          <t>Purugly baseHP</t>
        </is>
      </c>
      <c r="D5135" s="77" t="n">
        <v>71</v>
      </c>
      <c r="E5135" s="77" t="n">
        <v>91</v>
      </c>
      <c r="F5135" s="77" t="inlineStr">
        <is>
          <t>Differs from upstream baseline</t>
        </is>
      </c>
      <c r="G5135" s="7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77" t="inlineStr">
        <is>
          <t>2026-10-04</t>
        </is>
      </c>
      <c r="B5137" s="77" t="inlineStr">
        <is>
          <t>Pokemon Stats</t>
        </is>
      </c>
      <c r="C5137" s="77" t="inlineStr">
        <is>
          <t>Purugly baseSpDefense</t>
        </is>
      </c>
      <c r="D5137" s="77" t="n">
        <v>59</v>
      </c>
      <c r="E5137" s="77" t="n">
        <v>69</v>
      </c>
      <c r="F5137" s="77" t="inlineStr">
        <is>
          <t>Differs from upstream baseline</t>
        </is>
      </c>
      <c r="G5137" s="7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77" t="inlineStr">
        <is>
          <t>2026-10-04</t>
        </is>
      </c>
      <c r="B5139" s="77" t="inlineStr">
        <is>
          <t>Pokemon Stats</t>
        </is>
      </c>
      <c r="C5139" s="77" t="inlineStr">
        <is>
          <t>Pyroar baseAttack</t>
        </is>
      </c>
      <c r="D5139" s="77" t="n">
        <v>68</v>
      </c>
      <c r="E5139" s="77" t="n">
        <v>30</v>
      </c>
      <c r="F5139" s="77" t="inlineStr">
        <is>
          <t>Differs from upstream baseline</t>
        </is>
      </c>
      <c r="G5139" s="7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77" t="inlineStr">
        <is>
          <t>2026-10-04</t>
        </is>
      </c>
      <c r="B5141" s="77" t="inlineStr">
        <is>
          <t>Pokemon Stats</t>
        </is>
      </c>
      <c r="C5141" s="77" t="inlineStr">
        <is>
          <t>Pyroar baseSpeed</t>
        </is>
      </c>
      <c r="D5141" s="77" t="n">
        <v>106</v>
      </c>
      <c r="E5141" s="77" t="n">
        <v>133</v>
      </c>
      <c r="F5141" s="77" t="inlineStr">
        <is>
          <t>Differs from upstream baseline</t>
        </is>
      </c>
      <c r="G5141" s="7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77" t="inlineStr">
        <is>
          <t>2026-10-04</t>
        </is>
      </c>
      <c r="B5143" s="77" t="inlineStr">
        <is>
          <t>Abilities</t>
        </is>
      </c>
      <c r="C5143" s="77" t="inlineStr">
        <is>
          <t>Quagsire abilities</t>
        </is>
      </c>
      <c r="D5143" s="77" t="inlineStr">
        <is>
          <t>Damp / Water Absorb / Unaware</t>
        </is>
      </c>
      <c r="E5143" s="77" t="inlineStr">
        <is>
          <t>Simple / Poison Point / Unaware</t>
        </is>
      </c>
      <c r="F5143" s="77" t="inlineStr">
        <is>
          <t>Differs from upstream baseline</t>
        </is>
      </c>
      <c r="G5143" s="7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77" t="inlineStr">
        <is>
          <t>2026-10-04</t>
        </is>
      </c>
      <c r="B5145" s="77" t="inlineStr">
        <is>
          <t>Pokemon Stats</t>
        </is>
      </c>
      <c r="C5145" s="77" t="inlineStr">
        <is>
          <t>Qwilfish baseAttack</t>
        </is>
      </c>
      <c r="D5145" s="77" t="n">
        <v>95</v>
      </c>
      <c r="E5145" s="77" t="n">
        <v>115</v>
      </c>
      <c r="F5145" s="77" t="inlineStr">
        <is>
          <t>Differs from upstream baseline</t>
        </is>
      </c>
      <c r="G5145" s="7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77" t="inlineStr">
        <is>
          <t>2026-10-04</t>
        </is>
      </c>
      <c r="B5147" s="77" t="inlineStr">
        <is>
          <t>Pokemon Stats</t>
        </is>
      </c>
      <c r="C5147" s="77" t="inlineStr">
        <is>
          <t>Qwilfish baseSpAttack</t>
        </is>
      </c>
      <c r="D5147" s="77" t="n">
        <v>55</v>
      </c>
      <c r="E5147" s="77" t="n">
        <v>65</v>
      </c>
      <c r="F5147" s="77" t="inlineStr">
        <is>
          <t>Differs from upstream baseline</t>
        </is>
      </c>
      <c r="G5147" s="7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77" t="inlineStr">
        <is>
          <t>2026-10-04</t>
        </is>
      </c>
      <c r="B5149" s="77" t="inlineStr">
        <is>
          <t>Abilities</t>
        </is>
      </c>
      <c r="C5149" s="77" t="inlineStr">
        <is>
          <t>Qwilfish abilities</t>
        </is>
      </c>
      <c r="D5149" s="77" t="inlineStr">
        <is>
          <t>Poison Point / Swift Swim / Intimidate</t>
        </is>
      </c>
      <c r="E5149" s="77" t="inlineStr">
        <is>
          <t>Swift Swim / Swift Swim / Intimidate</t>
        </is>
      </c>
      <c r="F5149" s="77" t="inlineStr">
        <is>
          <t>Differs from upstream baseline</t>
        </is>
      </c>
      <c r="G5149" s="7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77" t="inlineStr">
        <is>
          <t>2026-10-04</t>
        </is>
      </c>
      <c r="B5151" s="77" t="inlineStr">
        <is>
          <t>Pokemon Stats</t>
        </is>
      </c>
      <c r="C5151" s="77" t="inlineStr">
        <is>
          <t>Raichu baseSpDefense</t>
        </is>
      </c>
      <c r="D5151" s="77" t="n">
        <v>80</v>
      </c>
      <c r="E5151" s="77" t="n">
        <v>85</v>
      </c>
      <c r="F5151" s="77" t="inlineStr">
        <is>
          <t>Differs from upstream baseline</t>
        </is>
      </c>
      <c r="G5151" s="7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77" t="inlineStr">
        <is>
          <t>2026-10-04</t>
        </is>
      </c>
      <c r="B5153" s="77" t="inlineStr">
        <is>
          <t>Pokemon Stats</t>
        </is>
      </c>
      <c r="C5153" s="77" t="inlineStr">
        <is>
          <t>Raichu baseHP</t>
        </is>
      </c>
      <c r="D5153" s="77" t="n">
        <v>60</v>
      </c>
      <c r="E5153" s="77" t="n">
        <v>74</v>
      </c>
      <c r="F5153" s="77" t="inlineStr">
        <is>
          <t>Differs from upstream baseline</t>
        </is>
      </c>
      <c r="G5153" s="7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77" t="inlineStr">
        <is>
          <t>2026-10-04</t>
        </is>
      </c>
      <c r="B5155" s="77" t="inlineStr">
        <is>
          <t>Pokemon Stats</t>
        </is>
      </c>
      <c r="C5155" s="77" t="inlineStr">
        <is>
          <t>Raichu baseDefense</t>
        </is>
      </c>
      <c r="D5155" s="77" t="n">
        <v>50</v>
      </c>
      <c r="E5155" s="77" t="n">
        <v>68</v>
      </c>
      <c r="F5155" s="77" t="inlineStr">
        <is>
          <t>Differs from upstream baseline</t>
        </is>
      </c>
      <c r="G5155" s="7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77" t="inlineStr">
        <is>
          <t>2026-10-04</t>
        </is>
      </c>
      <c r="B5157" s="77" t="inlineStr">
        <is>
          <t>Abilities</t>
        </is>
      </c>
      <c r="C5157" s="77" t="inlineStr">
        <is>
          <t>Ralts abilities</t>
        </is>
      </c>
      <c r="D5157" s="77" t="inlineStr">
        <is>
          <t>Synchronize / Trace / Telepathy</t>
        </is>
      </c>
      <c r="E5157" s="77" t="inlineStr">
        <is>
          <t>Trace / Trace / Telepathy</t>
        </is>
      </c>
      <c r="F5157" s="77" t="inlineStr">
        <is>
          <t>Differs from upstream baseline</t>
        </is>
      </c>
      <c r="G5157" s="7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77" t="inlineStr">
        <is>
          <t>2026-10-04</t>
        </is>
      </c>
      <c r="B5159" s="77" t="inlineStr">
        <is>
          <t>Pokemon Stats</t>
        </is>
      </c>
      <c r="C5159" s="77" t="inlineStr">
        <is>
          <t>Rampardos baseDefense</t>
        </is>
      </c>
      <c r="D5159" s="77" t="n">
        <v>60</v>
      </c>
      <c r="E5159" s="77" t="n">
        <v>80</v>
      </c>
      <c r="F5159" s="77" t="inlineStr">
        <is>
          <t>Differs from upstream baseline</t>
        </is>
      </c>
      <c r="G5159" s="7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77" t="inlineStr">
        <is>
          <t>2026-10-04</t>
        </is>
      </c>
      <c r="B5161" s="77" t="inlineStr">
        <is>
          <t>Pokemon Stats</t>
        </is>
      </c>
      <c r="C5161" s="77" t="inlineStr">
        <is>
          <t>Rampardos baseSpDefense</t>
        </is>
      </c>
      <c r="D5161" s="77" t="n">
        <v>50</v>
      </c>
      <c r="E5161" s="77" t="n">
        <v>70</v>
      </c>
      <c r="F5161" s="77" t="inlineStr">
        <is>
          <t>Differs from upstream baseline</t>
        </is>
      </c>
      <c r="G5161" s="7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77" t="inlineStr">
        <is>
          <t>2026-10-04</t>
        </is>
      </c>
      <c r="B5163" s="77" t="inlineStr">
        <is>
          <t>Pokemon Stats</t>
        </is>
      </c>
      <c r="C5163" s="77" t="inlineStr">
        <is>
          <t>Rapidash baseHP</t>
        </is>
      </c>
      <c r="D5163" s="77" t="n">
        <v>65</v>
      </c>
      <c r="E5163" s="77" t="n">
        <v>70</v>
      </c>
      <c r="F5163" s="77" t="inlineStr">
        <is>
          <t>Differs from upstream baseline</t>
        </is>
      </c>
      <c r="G5163" s="7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77" t="inlineStr">
        <is>
          <t>2026-10-04</t>
        </is>
      </c>
      <c r="B5165" s="77" t="inlineStr">
        <is>
          <t>Pokemon Stats</t>
        </is>
      </c>
      <c r="C5165" s="77" t="inlineStr">
        <is>
          <t>Rapidash baseDefense</t>
        </is>
      </c>
      <c r="D5165" s="77" t="n">
        <v>70</v>
      </c>
      <c r="E5165" s="77" t="n">
        <v>75</v>
      </c>
      <c r="F5165" s="77" t="inlineStr">
        <is>
          <t>Differs from upstream baseline</t>
        </is>
      </c>
      <c r="G5165" s="7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77" t="inlineStr">
        <is>
          <t>2026-10-04</t>
        </is>
      </c>
      <c r="B5167" s="77" t="inlineStr">
        <is>
          <t>Pokemon Stats</t>
        </is>
      </c>
      <c r="C5167" s="77" t="inlineStr">
        <is>
          <t>Rapidash baseSpDefense</t>
        </is>
      </c>
      <c r="D5167" s="77" t="n">
        <v>80</v>
      </c>
      <c r="E5167" s="77" t="n">
        <v>85</v>
      </c>
      <c r="F5167" s="77" t="inlineStr">
        <is>
          <t>Differs from upstream baseline</t>
        </is>
      </c>
      <c r="G5167" s="7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77" t="inlineStr">
        <is>
          <t>2026-10-04</t>
        </is>
      </c>
      <c r="B5169" s="77" t="inlineStr">
        <is>
          <t>Abilities</t>
        </is>
      </c>
      <c r="C5169" s="77" t="inlineStr">
        <is>
          <t>Rapidash abilities</t>
        </is>
      </c>
      <c r="D5169" s="77" t="inlineStr">
        <is>
          <t>Run Away / Flash Fire / Flame Body</t>
        </is>
      </c>
      <c r="E5169" s="77" t="inlineStr">
        <is>
          <t>Reckless / Reckless / Flame Body</t>
        </is>
      </c>
      <c r="F5169" s="77" t="inlineStr">
        <is>
          <t>Differs from upstream baseline</t>
        </is>
      </c>
      <c r="G5169" s="7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77" t="inlineStr">
        <is>
          <t>2026-10-04</t>
        </is>
      </c>
      <c r="B5171" s="77" t="inlineStr">
        <is>
          <t>Abilities</t>
        </is>
      </c>
      <c r="C5171" s="77" t="inlineStr">
        <is>
          <t>Raticate abilities</t>
        </is>
      </c>
      <c r="D5171" s="77" t="inlineStr">
        <is>
          <t>Run Away / Guts / Hustle</t>
        </is>
      </c>
      <c r="E5171" s="77" t="inlineStr">
        <is>
          <t>Guts / Guts / Hustle</t>
        </is>
      </c>
      <c r="F5171" s="77" t="inlineStr">
        <is>
          <t>Differs from upstream baseline</t>
        </is>
      </c>
      <c r="G5171" s="7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77" t="inlineStr">
        <is>
          <t>2026-10-04</t>
        </is>
      </c>
      <c r="B5173" s="77" t="inlineStr">
        <is>
          <t>Pokemon Stats</t>
        </is>
      </c>
      <c r="C5173" s="77" t="inlineStr">
        <is>
          <t>Raticate baseDefense</t>
        </is>
      </c>
      <c r="D5173" s="77" t="n">
        <v>70</v>
      </c>
      <c r="E5173" s="77" t="n">
        <v>81</v>
      </c>
      <c r="F5173" s="77" t="inlineStr">
        <is>
          <t>Differs from upstream baseline</t>
        </is>
      </c>
      <c r="G5173" s="7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77" t="inlineStr">
        <is>
          <t>2026-10-04</t>
        </is>
      </c>
      <c r="B5175" s="77" t="inlineStr">
        <is>
          <t>Pokemon Stats</t>
        </is>
      </c>
      <c r="C5175" s="77" t="inlineStr">
        <is>
          <t>Raticate baseSpeed</t>
        </is>
      </c>
      <c r="D5175" s="77" t="n">
        <v>77</v>
      </c>
      <c r="E5175" s="77" t="n">
        <v>88</v>
      </c>
      <c r="F5175" s="77" t="inlineStr">
        <is>
          <t>Differs from upstream baseline</t>
        </is>
      </c>
      <c r="G5175" s="7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77" t="inlineStr">
        <is>
          <t>2026-10-04</t>
        </is>
      </c>
      <c r="B5177" s="77" t="inlineStr">
        <is>
          <t>Abilities</t>
        </is>
      </c>
      <c r="C5177" s="77" t="inlineStr">
        <is>
          <t>Rattata abilities</t>
        </is>
      </c>
      <c r="D5177" s="77" t="inlineStr">
        <is>
          <t>Gluttony / Hustle / Thick Fat</t>
        </is>
      </c>
      <c r="E5177" s="77" t="inlineStr">
        <is>
          <t>Guts / Guts / Thick Fat</t>
        </is>
      </c>
      <c r="F5177" s="77" t="inlineStr">
        <is>
          <t>Differs from upstream baseline</t>
        </is>
      </c>
      <c r="G5177" s="7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77" t="inlineStr">
        <is>
          <t>2026-10-04</t>
        </is>
      </c>
      <c r="B5179" s="77" t="inlineStr">
        <is>
          <t>Pokemon Stats</t>
        </is>
      </c>
      <c r="C5179" s="77" t="inlineStr">
        <is>
          <t>Regice baseSpAttack</t>
        </is>
      </c>
      <c r="D5179" s="77" t="n">
        <v>100</v>
      </c>
      <c r="E5179" s="77" t="n">
        <v>120</v>
      </c>
      <c r="F5179" s="77" t="inlineStr">
        <is>
          <t>Differs from upstream baseline</t>
        </is>
      </c>
      <c r="G5179" s="7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77" t="inlineStr">
        <is>
          <t>2026-10-04</t>
        </is>
      </c>
      <c r="B5181" s="77" t="inlineStr">
        <is>
          <t>Abilities</t>
        </is>
      </c>
      <c r="C5181" s="77" t="inlineStr">
        <is>
          <t>Regigigas abilities</t>
        </is>
      </c>
      <c r="D5181" s="77" t="inlineStr">
        <is>
          <t>Slow Start</t>
        </is>
      </c>
      <c r="E5181" s="77" t="inlineStr">
        <is>
          <t>Clear Body</t>
        </is>
      </c>
      <c r="F5181" s="77" t="inlineStr">
        <is>
          <t>Differs from upstream baseline</t>
        </is>
      </c>
      <c r="G5181" s="7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77" t="inlineStr">
        <is>
          <t>2026-10-04</t>
        </is>
      </c>
      <c r="B5183" s="77" t="inlineStr">
        <is>
          <t>Abilities</t>
        </is>
      </c>
      <c r="C5183" s="77" t="inlineStr">
        <is>
          <t>Regirock abilities</t>
        </is>
      </c>
      <c r="D5183" s="77" t="inlineStr">
        <is>
          <t>Clear Body / Sturdy</t>
        </is>
      </c>
      <c r="E5183" s="77" t="inlineStr">
        <is>
          <t>Solid Rock / Clear Body / Sturdy</t>
        </is>
      </c>
      <c r="F5183" s="77" t="inlineStr">
        <is>
          <t>Differs from upstream baseline</t>
        </is>
      </c>
      <c r="G5183" s="7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77" t="inlineStr">
        <is>
          <t>2026-10-04</t>
        </is>
      </c>
      <c r="B5185" s="77" t="inlineStr">
        <is>
          <t>Pokemon Stats</t>
        </is>
      </c>
      <c r="C5185" s="77" t="inlineStr">
        <is>
          <t>Registeel baseDefense</t>
        </is>
      </c>
      <c r="D5185" s="77" t="n">
        <v>150</v>
      </c>
      <c r="E5185" s="77" t="n">
        <v>200</v>
      </c>
      <c r="F5185" s="77" t="inlineStr">
        <is>
          <t>Differs from upstream baseline</t>
        </is>
      </c>
      <c r="G5185" s="7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77" t="inlineStr">
        <is>
          <t>2026-10-04</t>
        </is>
      </c>
      <c r="B5187" s="77" t="inlineStr">
        <is>
          <t>Pokemon Stats</t>
        </is>
      </c>
      <c r="C5187" s="77" t="inlineStr">
        <is>
          <t>Registeel baseSpDefense</t>
        </is>
      </c>
      <c r="D5187" s="77" t="n">
        <v>150</v>
      </c>
      <c r="E5187" s="77" t="n">
        <v>200</v>
      </c>
      <c r="F5187" s="77" t="inlineStr">
        <is>
          <t>Differs from upstream baseline</t>
        </is>
      </c>
      <c r="G5187" s="7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77" t="inlineStr">
        <is>
          <t>2026-10-04</t>
        </is>
      </c>
      <c r="B5189" s="77" t="inlineStr">
        <is>
          <t>Abilities</t>
        </is>
      </c>
      <c r="C5189" s="77" t="inlineStr">
        <is>
          <t>Registeel abilities</t>
        </is>
      </c>
      <c r="D5189" s="77" t="inlineStr">
        <is>
          <t>Clear Body / Light Metal</t>
        </is>
      </c>
      <c r="E5189" s="77" t="inlineStr">
        <is>
          <t>Filter / Clear Body / Light Metal</t>
        </is>
      </c>
      <c r="F5189" s="77" t="inlineStr">
        <is>
          <t>Differs from upstream baseline</t>
        </is>
      </c>
      <c r="G5189" s="7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77" t="inlineStr">
        <is>
          <t>2026-10-04</t>
        </is>
      </c>
      <c r="B5191" s="77" t="inlineStr">
        <is>
          <t>Pokemon Stats</t>
        </is>
      </c>
      <c r="C5191" s="77" t="inlineStr">
        <is>
          <t>Reuniclus baseAttack</t>
        </is>
      </c>
      <c r="D5191" s="77" t="n">
        <v>65</v>
      </c>
      <c r="E5191" s="77" t="n">
        <v>30</v>
      </c>
      <c r="F5191" s="77" t="inlineStr">
        <is>
          <t>Differs from upstream baseline</t>
        </is>
      </c>
      <c r="G5191" s="7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77" t="inlineStr">
        <is>
          <t>2026-10-04</t>
        </is>
      </c>
      <c r="B5193" s="77" t="inlineStr">
        <is>
          <t>Pokemon Stats</t>
        </is>
      </c>
      <c r="C5193" s="77" t="inlineStr">
        <is>
          <t>Reuniclus baseSpAttack</t>
        </is>
      </c>
      <c r="D5193" s="77" t="n">
        <v>125</v>
      </c>
      <c r="E5193" s="77" t="n">
        <v>146</v>
      </c>
      <c r="F5193" s="77" t="inlineStr">
        <is>
          <t>Differs from upstream baseline</t>
        </is>
      </c>
      <c r="G5193" s="7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77" t="inlineStr">
        <is>
          <t>2026-10-04</t>
        </is>
      </c>
      <c r="B5195" s="77" t="inlineStr">
        <is>
          <t>Abilities</t>
        </is>
      </c>
      <c r="C5195" s="77" t="inlineStr">
        <is>
          <t>Rhyperior abilities</t>
        </is>
      </c>
      <c r="D5195" s="77" t="inlineStr">
        <is>
          <t>Lightning Rod / Solid Rock / Reckless</t>
        </is>
      </c>
      <c r="E5195" s="77" t="inlineStr">
        <is>
          <t>Solid Rock / Solid Rock / Reckless</t>
        </is>
      </c>
      <c r="F5195" s="77" t="inlineStr">
        <is>
          <t>Differs from upstream baseline</t>
        </is>
      </c>
      <c r="G5195" s="7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77" t="inlineStr">
        <is>
          <t>2026-10-04</t>
        </is>
      </c>
      <c r="B5197" s="77" t="inlineStr">
        <is>
          <t>Evolutions</t>
        </is>
      </c>
      <c r="C5197" s="77" t="inlineStr">
        <is>
          <t>Riolu evolution</t>
        </is>
      </c>
      <c r="D5197" s="77" t="inlineStr">
        <is>
          <t>Friendship Day -&gt; Lucario</t>
        </is>
      </c>
      <c r="E5197" s="77" t="inlineStr">
        <is>
          <t>Lv 36 -&gt; Lucario</t>
        </is>
      </c>
      <c r="F5197" s="77" t="inlineStr">
        <is>
          <t>Differs from upstream baseline</t>
        </is>
      </c>
      <c r="G5197" s="7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77" t="inlineStr">
        <is>
          <t>2026-10-04</t>
        </is>
      </c>
      <c r="B5199" s="77" t="inlineStr">
        <is>
          <t>Evolutions</t>
        </is>
      </c>
      <c r="C5199" s="77" t="inlineStr">
        <is>
          <t>Roselia evolution</t>
        </is>
      </c>
      <c r="D5199" s="77" t="inlineStr">
        <is>
          <t>Item (Shiny Stone) -&gt; Roserade</t>
        </is>
      </c>
      <c r="E5199" s="77" t="inlineStr">
        <is>
          <t>Item (Leaf Stone) -&gt; Roserade</t>
        </is>
      </c>
      <c r="F5199" s="77" t="inlineStr">
        <is>
          <t>Differs from upstream baseline</t>
        </is>
      </c>
      <c r="G5199" s="7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77" t="inlineStr">
        <is>
          <t>2026-10-04</t>
        </is>
      </c>
      <c r="B5201" s="77" t="inlineStr">
        <is>
          <t>Abilities</t>
        </is>
      </c>
      <c r="C5201" s="77" t="inlineStr">
        <is>
          <t>Roserade abilities</t>
        </is>
      </c>
      <c r="D5201" s="77" t="inlineStr">
        <is>
          <t>Natural Cure / Poison Point / Technician</t>
        </is>
      </c>
      <c r="E5201" s="77" t="inlineStr">
        <is>
          <t>Natural Cure / Natural Cure / Technician</t>
        </is>
      </c>
      <c r="F5201" s="77" t="inlineStr">
        <is>
          <t>Differs from upstream baseline</t>
        </is>
      </c>
      <c r="G5201" s="7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77" t="inlineStr">
        <is>
          <t>2026-10-04</t>
        </is>
      </c>
      <c r="B5203" s="77" t="inlineStr">
        <is>
          <t>Pokemon Stats</t>
        </is>
      </c>
      <c r="C5203" s="77" t="inlineStr">
        <is>
          <t>Rotom baseDefense</t>
        </is>
      </c>
      <c r="D5203" s="77" t="n">
        <v>77</v>
      </c>
      <c r="E5203" s="77" t="n">
        <v>107</v>
      </c>
      <c r="F5203" s="77" t="inlineStr">
        <is>
          <t>Differs from upstream baseline</t>
        </is>
      </c>
      <c r="G5203" s="7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77" t="inlineStr">
        <is>
          <t>2026-10-04</t>
        </is>
      </c>
      <c r="B5205" s="77" t="inlineStr">
        <is>
          <t>Pokemon Stats</t>
        </is>
      </c>
      <c r="C5205" s="77" t="inlineStr">
        <is>
          <t>Rotom baseSpDefense</t>
        </is>
      </c>
      <c r="D5205" s="77" t="n">
        <v>77</v>
      </c>
      <c r="E5205" s="77" t="n">
        <v>107</v>
      </c>
      <c r="F5205" s="77" t="inlineStr">
        <is>
          <t>Differs from upstream baseline</t>
        </is>
      </c>
      <c r="G5205" s="7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77" t="inlineStr">
        <is>
          <t>2026-10-04</t>
        </is>
      </c>
      <c r="B5207" s="77" t="inlineStr">
        <is>
          <t>Pokemon Stats</t>
        </is>
      </c>
      <c r="C5207" s="77" t="inlineStr">
        <is>
          <t>Rufflet baseAttack</t>
        </is>
      </c>
      <c r="D5207" s="77" t="n">
        <v>83</v>
      </c>
      <c r="E5207" s="77" t="n">
        <v>87</v>
      </c>
      <c r="F5207" s="77" t="inlineStr">
        <is>
          <t>Differs from upstream baseline</t>
        </is>
      </c>
      <c r="G5207" s="7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77" t="inlineStr">
        <is>
          <t>2026-10-04</t>
        </is>
      </c>
      <c r="B5209" s="77" t="inlineStr">
        <is>
          <t>Pokemon Stats</t>
        </is>
      </c>
      <c r="C5209" s="77" t="inlineStr">
        <is>
          <t>Rufflet baseSpeed</t>
        </is>
      </c>
      <c r="D5209" s="77" t="n">
        <v>60</v>
      </c>
      <c r="E5209" s="77" t="n">
        <v>63</v>
      </c>
      <c r="F5209" s="77" t="inlineStr">
        <is>
          <t>Differs from upstream baseline</t>
        </is>
      </c>
      <c r="G5209" s="7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77" t="inlineStr">
        <is>
          <t>2026-10-04</t>
        </is>
      </c>
      <c r="B5211" s="77" t="inlineStr">
        <is>
          <t>Pokemon Stats</t>
        </is>
      </c>
      <c r="C5211" s="77" t="inlineStr">
        <is>
          <t>Runerigus baseAttack</t>
        </is>
      </c>
      <c r="D5211" s="77" t="n">
        <v>95</v>
      </c>
      <c r="E5211" s="77" t="n">
        <v>115</v>
      </c>
      <c r="F5211" s="77" t="inlineStr">
        <is>
          <t>Differs from upstream baseline</t>
        </is>
      </c>
      <c r="G5211" s="7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77" t="inlineStr">
        <is>
          <t>2026-10-04</t>
        </is>
      </c>
      <c r="B5213" s="77" t="inlineStr">
        <is>
          <t>Pokemon Stats</t>
        </is>
      </c>
      <c r="C5213" s="77" t="inlineStr">
        <is>
          <t>Sableye baseHP</t>
        </is>
      </c>
      <c r="D5213" s="77" t="n">
        <v>50</v>
      </c>
      <c r="E5213" s="77" t="n">
        <v>60</v>
      </c>
      <c r="F5213" s="77" t="inlineStr">
        <is>
          <t>Differs from upstream baseline</t>
        </is>
      </c>
      <c r="G5213" s="7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77" t="inlineStr">
        <is>
          <t>2026-10-04</t>
        </is>
      </c>
      <c r="B5215" s="77" t="inlineStr">
        <is>
          <t>Pokemon Stats</t>
        </is>
      </c>
      <c r="C5215" s="77" t="inlineStr">
        <is>
          <t>Sableye baseDefense</t>
        </is>
      </c>
      <c r="D5215" s="77" t="n">
        <v>75</v>
      </c>
      <c r="E5215" s="77" t="n">
        <v>105</v>
      </c>
      <c r="F5215" s="77" t="inlineStr">
        <is>
          <t>Differs from upstream baseline</t>
        </is>
      </c>
      <c r="G5215" s="7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77" t="inlineStr">
        <is>
          <t>2026-10-04</t>
        </is>
      </c>
      <c r="B5217" s="77" t="inlineStr">
        <is>
          <t>Abilities</t>
        </is>
      </c>
      <c r="C5217" s="77" t="inlineStr">
        <is>
          <t>Sableye abilities</t>
        </is>
      </c>
      <c r="D5217" s="77" t="inlineStr">
        <is>
          <t>Keen Eye / Stall / Prankster</t>
        </is>
      </c>
      <c r="E5217" s="77" t="inlineStr">
        <is>
          <t>Clear Body / Clear Body / Prankster</t>
        </is>
      </c>
      <c r="F5217" s="77" t="inlineStr">
        <is>
          <t>Differs from upstream baseline</t>
        </is>
      </c>
      <c r="G5217" s="7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77" t="inlineStr">
        <is>
          <t>2026-10-04</t>
        </is>
      </c>
      <c r="B5219" s="77" t="inlineStr">
        <is>
          <t>Pokemon Stats</t>
        </is>
      </c>
      <c r="C5219" s="77" t="inlineStr">
        <is>
          <t>Sableye baseDefense</t>
        </is>
      </c>
      <c r="D5219" s="77" t="n">
        <v>125</v>
      </c>
      <c r="E5219" s="77" t="n">
        <v>155</v>
      </c>
      <c r="F5219" s="77" t="inlineStr">
        <is>
          <t>Differs from upstream baseline</t>
        </is>
      </c>
      <c r="G5219" s="7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77" t="inlineStr">
        <is>
          <t>2026-10-04</t>
        </is>
      </c>
      <c r="B5221" s="77" t="inlineStr">
        <is>
          <t>Pokemon Stats</t>
        </is>
      </c>
      <c r="C5221" s="77" t="inlineStr">
        <is>
          <t>Salamence baseSpDefense</t>
        </is>
      </c>
      <c r="D5221" s="77" t="n">
        <v>80</v>
      </c>
      <c r="E5221" s="77" t="n">
        <v>85</v>
      </c>
      <c r="F5221" s="77" t="inlineStr">
        <is>
          <t>Differs from upstream baseline</t>
        </is>
      </c>
      <c r="G5221" s="7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77" t="inlineStr">
        <is>
          <t>2026-10-04</t>
        </is>
      </c>
      <c r="B5223" s="77" t="inlineStr">
        <is>
          <t>Pokemon Stats</t>
        </is>
      </c>
      <c r="C5223" s="77" t="inlineStr">
        <is>
          <t>Salamence baseSpDefense</t>
        </is>
      </c>
      <c r="D5223" s="77" t="n">
        <v>90</v>
      </c>
      <c r="E5223" s="77" t="n">
        <v>95</v>
      </c>
      <c r="F5223" s="77" t="inlineStr">
        <is>
          <t>Differs from upstream baseline</t>
        </is>
      </c>
      <c r="G5223" s="7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77" t="inlineStr">
        <is>
          <t>2026-10-04</t>
        </is>
      </c>
      <c r="B5225" s="77" t="inlineStr">
        <is>
          <t>Abilities</t>
        </is>
      </c>
      <c r="C5225" s="77" t="inlineStr">
        <is>
          <t>Samurott abilities</t>
        </is>
      </c>
      <c r="D5225" s="77" t="inlineStr">
        <is>
          <t>Torrent / Shell Armor</t>
        </is>
      </c>
      <c r="E5225" s="77" t="inlineStr">
        <is>
          <t>Torrent / Shell Armor / Sharpness</t>
        </is>
      </c>
      <c r="F5225" s="77" t="inlineStr">
        <is>
          <t>Differs from upstream baseline</t>
        </is>
      </c>
      <c r="G5225" s="7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77" t="inlineStr">
        <is>
          <t>2026-10-04</t>
        </is>
      </c>
      <c r="B5227" s="77" t="inlineStr">
        <is>
          <t>Pokemon Stats</t>
        </is>
      </c>
      <c r="C5227" s="77" t="inlineStr">
        <is>
          <t>Sandile baseAttack</t>
        </is>
      </c>
      <c r="D5227" s="77" t="n">
        <v>72</v>
      </c>
      <c r="E5227" s="77" t="n">
        <v>75</v>
      </c>
      <c r="F5227" s="77" t="inlineStr">
        <is>
          <t>Differs from upstream baseline</t>
        </is>
      </c>
      <c r="G5227" s="7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77" t="inlineStr">
        <is>
          <t>2026-10-04</t>
        </is>
      </c>
      <c r="B5229" s="77" t="inlineStr">
        <is>
          <t>Pokemon Stats</t>
        </is>
      </c>
      <c r="C5229" s="77" t="inlineStr">
        <is>
          <t>Sandile baseSpeed</t>
        </is>
      </c>
      <c r="D5229" s="77" t="n">
        <v>65</v>
      </c>
      <c r="E5229" s="77" t="n">
        <v>67</v>
      </c>
      <c r="F5229" s="77" t="inlineStr">
        <is>
          <t>Differs from upstream baseline</t>
        </is>
      </c>
      <c r="G5229" s="7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77" t="inlineStr">
        <is>
          <t>2026-10-04</t>
        </is>
      </c>
      <c r="B5231" s="77" t="inlineStr">
        <is>
          <t>Pokemon Stats</t>
        </is>
      </c>
      <c r="C5231" s="77" t="inlineStr">
        <is>
          <t>Sandshrew baseSpAttack</t>
        </is>
      </c>
      <c r="D5231" s="77" t="n">
        <v>20</v>
      </c>
      <c r="E5231" s="77" t="n">
        <v>10</v>
      </c>
      <c r="F5231" s="77" t="inlineStr">
        <is>
          <t>Differs from upstream baseline</t>
        </is>
      </c>
      <c r="G5231" s="7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77" t="inlineStr">
        <is>
          <t>2026-10-04</t>
        </is>
      </c>
      <c r="B5233" s="77" t="inlineStr">
        <is>
          <t>Abilities</t>
        </is>
      </c>
      <c r="C5233" s="77" t="inlineStr">
        <is>
          <t>Sandshrew abilities</t>
        </is>
      </c>
      <c r="D5233" s="77" t="inlineStr">
        <is>
          <t>Sand Veil / Sand Rush</t>
        </is>
      </c>
      <c r="E5233" s="77" t="inlineStr">
        <is>
          <t>Rough Skin / Rough Skin / Sand Rush</t>
        </is>
      </c>
      <c r="F5233" s="77" t="inlineStr">
        <is>
          <t>Differs from upstream baseline</t>
        </is>
      </c>
      <c r="G5233" s="7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77" t="inlineStr">
        <is>
          <t>2026-10-04</t>
        </is>
      </c>
      <c r="B5235" s="77" t="inlineStr">
        <is>
          <t>Pokemon Stats</t>
        </is>
      </c>
      <c r="C5235" s="77" t="inlineStr">
        <is>
          <t>Sandshrew baseSpDefense</t>
        </is>
      </c>
      <c r="D5235" s="77" t="n">
        <v>35</v>
      </c>
      <c r="E5235" s="77" t="n">
        <v>37</v>
      </c>
      <c r="F5235" s="77" t="inlineStr">
        <is>
          <t>Differs from upstream baseline</t>
        </is>
      </c>
      <c r="G5235" s="7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77" t="inlineStr">
        <is>
          <t>2026-10-04</t>
        </is>
      </c>
      <c r="B5237" s="77" t="inlineStr">
        <is>
          <t>Pokemon Stats</t>
        </is>
      </c>
      <c r="C5237" s="77" t="inlineStr">
        <is>
          <t>Sandslash baseDefense</t>
        </is>
      </c>
      <c r="D5237" s="77" t="n">
        <v>110</v>
      </c>
      <c r="E5237" s="77" t="n">
        <v>120</v>
      </c>
      <c r="F5237" s="77" t="inlineStr">
        <is>
          <t>Differs from upstream baseline</t>
        </is>
      </c>
      <c r="G5237" s="7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77" t="inlineStr">
        <is>
          <t>2026-10-04</t>
        </is>
      </c>
      <c r="B5239" s="77" t="inlineStr">
        <is>
          <t>Pokemon Stats</t>
        </is>
      </c>
      <c r="C5239" s="77" t="inlineStr">
        <is>
          <t>Sandslash baseSpDefense</t>
        </is>
      </c>
      <c r="D5239" s="77" t="n">
        <v>55</v>
      </c>
      <c r="E5239" s="77" t="n">
        <v>65</v>
      </c>
      <c r="F5239" s="77" t="inlineStr">
        <is>
          <t>Differs from upstream baseline</t>
        </is>
      </c>
      <c r="G5239" s="7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77" t="inlineStr">
        <is>
          <t>2026-10-04</t>
        </is>
      </c>
      <c r="B5241" s="77" t="inlineStr">
        <is>
          <t>Pokemon Stats</t>
        </is>
      </c>
      <c r="C5241" s="77" t="inlineStr">
        <is>
          <t>Sandslash baseSpAttack</t>
        </is>
      </c>
      <c r="D5241" s="77" t="n">
        <v>25</v>
      </c>
      <c r="E5241" s="77" t="n">
        <v>32</v>
      </c>
      <c r="F5241" s="77" t="inlineStr">
        <is>
          <t>Differs from upstream baseline</t>
        </is>
      </c>
      <c r="G5241" s="7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77" t="inlineStr">
        <is>
          <t>2026-10-04</t>
        </is>
      </c>
      <c r="B5243" s="77" t="inlineStr">
        <is>
          <t>Pokemon Stats</t>
        </is>
      </c>
      <c r="C5243" s="77" t="inlineStr">
        <is>
          <t>Sandslash baseSpeed</t>
        </is>
      </c>
      <c r="D5243" s="77" t="n">
        <v>65</v>
      </c>
      <c r="E5243" s="77" t="n">
        <v>68</v>
      </c>
      <c r="F5243" s="77" t="inlineStr">
        <is>
          <t>Differs from upstream baseline</t>
        </is>
      </c>
      <c r="G5243" s="7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77" t="inlineStr">
        <is>
          <t>2026-10-04</t>
        </is>
      </c>
      <c r="B5245" s="77" t="inlineStr">
        <is>
          <t>Pokemon Stats</t>
        </is>
      </c>
      <c r="C5245" s="77" t="inlineStr">
        <is>
          <t>Sawk baseDefense</t>
        </is>
      </c>
      <c r="D5245" s="77" t="n">
        <v>75</v>
      </c>
      <c r="E5245" s="77" t="n">
        <v>84</v>
      </c>
      <c r="F5245" s="77" t="inlineStr">
        <is>
          <t>Differs from upstream baseline</t>
        </is>
      </c>
      <c r="G5245" s="7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77" t="inlineStr">
        <is>
          <t>2026-10-04</t>
        </is>
      </c>
      <c r="B5247" s="77" t="inlineStr">
        <is>
          <t>Pokemon Stats</t>
        </is>
      </c>
      <c r="C5247" s="77" t="inlineStr">
        <is>
          <t>Sawk baseSpeed</t>
        </is>
      </c>
      <c r="D5247" s="77" t="n">
        <v>85</v>
      </c>
      <c r="E5247" s="77" t="n">
        <v>105</v>
      </c>
      <c r="F5247" s="77" t="inlineStr">
        <is>
          <t>Differs from upstream baseline</t>
        </is>
      </c>
      <c r="G5247" s="7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77" t="inlineStr">
        <is>
          <t>2026-10-04</t>
        </is>
      </c>
      <c r="B5249" s="77" t="inlineStr">
        <is>
          <t>Pokemon Stats</t>
        </is>
      </c>
      <c r="C5249" s="77" t="inlineStr">
        <is>
          <t>Sawsbuck baseSpAttack</t>
        </is>
      </c>
      <c r="D5249" s="77" t="n">
        <v>60</v>
      </c>
      <c r="E5249" s="77" t="n">
        <v>30</v>
      </c>
      <c r="F5249" s="77" t="inlineStr">
        <is>
          <t>Differs from upstream baseline</t>
        </is>
      </c>
      <c r="G5249" s="7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77" t="inlineStr">
        <is>
          <t>2026-10-04</t>
        </is>
      </c>
      <c r="B5251" s="77" t="inlineStr">
        <is>
          <t>Pokemon Stats</t>
        </is>
      </c>
      <c r="C5251" s="77" t="inlineStr">
        <is>
          <t>Sawsbuck baseAttack</t>
        </is>
      </c>
      <c r="D5251" s="77" t="n">
        <v>100</v>
      </c>
      <c r="E5251" s="77" t="n">
        <v>126</v>
      </c>
      <c r="F5251" s="77" t="inlineStr">
        <is>
          <t>Differs from upstream baseline</t>
        </is>
      </c>
      <c r="G5251" s="7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77" t="inlineStr">
        <is>
          <t>2026-10-04</t>
        </is>
      </c>
      <c r="B5253" s="77" t="inlineStr">
        <is>
          <t>Pokemon Stats</t>
        </is>
      </c>
      <c r="C5253" s="77" t="inlineStr">
        <is>
          <t>Sceptile baseAttack</t>
        </is>
      </c>
      <c r="D5253" s="77" t="n">
        <v>85</v>
      </c>
      <c r="E5253" s="77" t="n">
        <v>100</v>
      </c>
      <c r="F5253" s="77" t="inlineStr">
        <is>
          <t>Differs from upstream baseline</t>
        </is>
      </c>
      <c r="G5253" s="7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77" t="inlineStr">
        <is>
          <t>2026-10-04</t>
        </is>
      </c>
      <c r="B5255" s="77" t="inlineStr">
        <is>
          <t>Pokemon Stats</t>
        </is>
      </c>
      <c r="C5255" s="77" t="inlineStr">
        <is>
          <t>Sceptile baseSpDefense</t>
        </is>
      </c>
      <c r="D5255" s="77" t="n">
        <v>85</v>
      </c>
      <c r="E5255" s="77" t="n">
        <v>80</v>
      </c>
      <c r="F5255" s="77" t="inlineStr">
        <is>
          <t>Differs from upstream baseline</t>
        </is>
      </c>
      <c r="G5255" s="7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77" t="inlineStr">
        <is>
          <t>2026-10-04</t>
        </is>
      </c>
      <c r="B5257" s="77" t="inlineStr">
        <is>
          <t>Pokemon Stats</t>
        </is>
      </c>
      <c r="C5257" s="77" t="inlineStr">
        <is>
          <t>Sceptile baseSpAttack</t>
        </is>
      </c>
      <c r="D5257" s="77" t="n">
        <v>145</v>
      </c>
      <c r="E5257" s="77" t="n">
        <v>140</v>
      </c>
      <c r="F5257" s="77" t="inlineStr">
        <is>
          <t>Differs from upstream baseline</t>
        </is>
      </c>
      <c r="G5257" s="7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77" t="inlineStr">
        <is>
          <t>2026-10-04</t>
        </is>
      </c>
      <c r="B5259" s="77" t="inlineStr">
        <is>
          <t>Pokemon Stats</t>
        </is>
      </c>
      <c r="C5259" s="77" t="inlineStr">
        <is>
          <t>Scolipede baseHP</t>
        </is>
      </c>
      <c r="D5259" s="77" t="n">
        <v>60</v>
      </c>
      <c r="E5259" s="77" t="n">
        <v>75</v>
      </c>
      <c r="F5259" s="77" t="inlineStr">
        <is>
          <t>Differs from upstream baseline</t>
        </is>
      </c>
      <c r="G5259" s="7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77" t="inlineStr">
        <is>
          <t>2026-10-04</t>
        </is>
      </c>
      <c r="B5261" s="77" t="inlineStr">
        <is>
          <t>Pokemon Stats</t>
        </is>
      </c>
      <c r="C5261" s="77" t="inlineStr">
        <is>
          <t>Scolipede baseSpAttack</t>
        </is>
      </c>
      <c r="D5261" s="77" t="n">
        <v>55</v>
      </c>
      <c r="E5261" s="77" t="n">
        <v>30</v>
      </c>
      <c r="F5261" s="77" t="inlineStr">
        <is>
          <t>Differs from upstream baseline</t>
        </is>
      </c>
      <c r="G5261" s="7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77" t="inlineStr">
        <is>
          <t>2026-10-04</t>
        </is>
      </c>
      <c r="B5263" s="77" t="inlineStr">
        <is>
          <t>Pokemon Stats</t>
        </is>
      </c>
      <c r="C5263" s="77" t="inlineStr">
        <is>
          <t>Scolipede baseSpeed</t>
        </is>
      </c>
      <c r="D5263" s="77" t="n">
        <v>112</v>
      </c>
      <c r="E5263" s="77" t="n">
        <v>126</v>
      </c>
      <c r="F5263" s="77" t="inlineStr">
        <is>
          <t>Differs from upstream baseline</t>
        </is>
      </c>
      <c r="G5263" s="7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77" t="inlineStr">
        <is>
          <t>2026-10-04</t>
        </is>
      </c>
      <c r="B5265" s="77" t="inlineStr">
        <is>
          <t>Pokemon Stats</t>
        </is>
      </c>
      <c r="C5265" s="77" t="inlineStr">
        <is>
          <t>Scrafty baseSpAttack</t>
        </is>
      </c>
      <c r="D5265" s="77" t="n">
        <v>45</v>
      </c>
      <c r="E5265" s="77" t="n">
        <v>30</v>
      </c>
      <c r="F5265" s="77" t="inlineStr">
        <is>
          <t>Differs from upstream baseline</t>
        </is>
      </c>
      <c r="G5265" s="7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77" t="inlineStr">
        <is>
          <t>2026-10-04</t>
        </is>
      </c>
      <c r="B5267" s="77" t="inlineStr">
        <is>
          <t>Pokemon Stats</t>
        </is>
      </c>
      <c r="C5267" s="77" t="inlineStr">
        <is>
          <t>Scraggy baseAttack</t>
        </is>
      </c>
      <c r="D5267" s="77" t="n">
        <v>75</v>
      </c>
      <c r="E5267" s="77" t="n">
        <v>78</v>
      </c>
      <c r="F5267" s="77" t="inlineStr">
        <is>
          <t>Differs from upstream baseline</t>
        </is>
      </c>
      <c r="G5267" s="7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77" t="inlineStr">
        <is>
          <t>2026-10-04</t>
        </is>
      </c>
      <c r="B5269" s="77" t="inlineStr">
        <is>
          <t>Pokemon Stats</t>
        </is>
      </c>
      <c r="C5269" s="77" t="inlineStr">
        <is>
          <t>Scraggy baseSpeed</t>
        </is>
      </c>
      <c r="D5269" s="77" t="n">
        <v>48</v>
      </c>
      <c r="E5269" s="77" t="n">
        <v>50</v>
      </c>
      <c r="F5269" s="77" t="inlineStr">
        <is>
          <t>Differs from upstream baseline</t>
        </is>
      </c>
      <c r="G5269" s="7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77" t="inlineStr">
        <is>
          <t>2026-10-04</t>
        </is>
      </c>
      <c r="B5271" s="77" t="inlineStr">
        <is>
          <t>Abilities</t>
        </is>
      </c>
      <c r="C5271" s="77" t="inlineStr">
        <is>
          <t>Seadra abilities</t>
        </is>
      </c>
      <c r="D5271" s="77" t="inlineStr">
        <is>
          <t>Poison Point / Sniper / Damp</t>
        </is>
      </c>
      <c r="E5271" s="77" t="inlineStr">
        <is>
          <t>Sniper / Sniper / Damp</t>
        </is>
      </c>
      <c r="F5271" s="77" t="inlineStr">
        <is>
          <t>Differs from upstream baseline</t>
        </is>
      </c>
      <c r="G5271" s="7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77" t="inlineStr">
        <is>
          <t>2026-10-04</t>
        </is>
      </c>
      <c r="B5273" s="77" t="inlineStr">
        <is>
          <t>Pokemon Stats</t>
        </is>
      </c>
      <c r="C5273" s="77" t="inlineStr">
        <is>
          <t>Sealeo baseDefense</t>
        </is>
      </c>
      <c r="D5273" s="77" t="n">
        <v>70</v>
      </c>
      <c r="E5273" s="77" t="n">
        <v>90</v>
      </c>
      <c r="F5273" s="77" t="inlineStr">
        <is>
          <t>Differs from upstream baseline</t>
        </is>
      </c>
      <c r="G5273" s="7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77" t="inlineStr">
        <is>
          <t>2026-10-04</t>
        </is>
      </c>
      <c r="B5275" s="77" t="inlineStr">
        <is>
          <t>Abilities</t>
        </is>
      </c>
      <c r="C5275" s="77" t="inlineStr">
        <is>
          <t>Sealeo abilities</t>
        </is>
      </c>
      <c r="D5275" s="77" t="inlineStr">
        <is>
          <t>Thick Fat / Ice Body / Oblivious</t>
        </is>
      </c>
      <c r="E5275" s="77" t="inlineStr">
        <is>
          <t>Ice Body / Ice Body / Oblivious</t>
        </is>
      </c>
      <c r="F5275" s="77" t="inlineStr">
        <is>
          <t>Differs from upstream baseline</t>
        </is>
      </c>
      <c r="G5275" s="7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77" t="inlineStr">
        <is>
          <t>2026-10-04</t>
        </is>
      </c>
      <c r="B5277" s="77" t="inlineStr">
        <is>
          <t>Abilities</t>
        </is>
      </c>
      <c r="C5277" s="77" t="inlineStr">
        <is>
          <t>Seel abilities</t>
        </is>
      </c>
      <c r="D5277" s="77" t="inlineStr">
        <is>
          <t>Thick Fat / Hydration / Ice Body</t>
        </is>
      </c>
      <c r="E5277" s="77" t="inlineStr">
        <is>
          <t>Thick Fat / Thick Fat / Ice Body</t>
        </is>
      </c>
      <c r="F5277" s="77" t="inlineStr">
        <is>
          <t>Differs from upstream baseline</t>
        </is>
      </c>
      <c r="G5277" s="7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77" t="inlineStr">
        <is>
          <t>2026-10-04</t>
        </is>
      </c>
      <c r="B5279" s="77" t="inlineStr">
        <is>
          <t>Pokemon Stats</t>
        </is>
      </c>
      <c r="C5279" s="77" t="inlineStr">
        <is>
          <t>Seismitoad baseSpAttack</t>
        </is>
      </c>
      <c r="D5279" s="77" t="n">
        <v>85</v>
      </c>
      <c r="E5279" s="77" t="n">
        <v>96</v>
      </c>
      <c r="F5279" s="77" t="inlineStr">
        <is>
          <t>Differs from upstream baseline</t>
        </is>
      </c>
      <c r="G5279" s="7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77" t="inlineStr">
        <is>
          <t>2026-10-04</t>
        </is>
      </c>
      <c r="B5281" s="77" t="inlineStr">
        <is>
          <t>Pokemon Stats</t>
        </is>
      </c>
      <c r="C5281" s="77" t="inlineStr">
        <is>
          <t>Seismitoad baseSpeed</t>
        </is>
      </c>
      <c r="D5281" s="77" t="n">
        <v>74</v>
      </c>
      <c r="E5281" s="77" t="n">
        <v>76</v>
      </c>
      <c r="F5281" s="77" t="inlineStr">
        <is>
          <t>Differs from upstream baseline</t>
        </is>
      </c>
      <c r="G5281" s="7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77" t="inlineStr">
        <is>
          <t>2026-10-04</t>
        </is>
      </c>
      <c r="B5283" s="77" t="inlineStr">
        <is>
          <t>Abilities</t>
        </is>
      </c>
      <c r="C5283" s="77" t="inlineStr">
        <is>
          <t>Sentret abilities</t>
        </is>
      </c>
      <c r="D5283" s="77" t="inlineStr">
        <is>
          <t>Run Away / Keen Eye / Frisk</t>
        </is>
      </c>
      <c r="E5283" s="77" t="inlineStr">
        <is>
          <t>Adaptability / Adaptability / Frisk</t>
        </is>
      </c>
      <c r="F5283" s="77" t="inlineStr">
        <is>
          <t>Differs from upstream baseline</t>
        </is>
      </c>
      <c r="G5283" s="7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77" t="inlineStr">
        <is>
          <t>2026-10-04</t>
        </is>
      </c>
      <c r="B5285" s="77" t="inlineStr">
        <is>
          <t>Pokemon Stats</t>
        </is>
      </c>
      <c r="C5285" s="77" t="inlineStr">
        <is>
          <t>Seviper baseSpAttack</t>
        </is>
      </c>
      <c r="D5285" s="77" t="n">
        <v>100</v>
      </c>
      <c r="E5285" s="77" t="n">
        <v>60</v>
      </c>
      <c r="F5285" s="77" t="inlineStr">
        <is>
          <t>Differs from upstream baseline</t>
        </is>
      </c>
      <c r="G5285" s="7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77" t="inlineStr">
        <is>
          <t>2026-10-04</t>
        </is>
      </c>
      <c r="B5287" s="77" t="inlineStr">
        <is>
          <t>Abilities</t>
        </is>
      </c>
      <c r="C5287" s="77" t="inlineStr">
        <is>
          <t>Seviper abilities</t>
        </is>
      </c>
      <c r="D5287" s="77" t="inlineStr">
        <is>
          <t>Shed Skin / Infiltrator</t>
        </is>
      </c>
      <c r="E5287" s="77" t="inlineStr">
        <is>
          <t>Hyper Cutter / Shed Skin / Infiltrator</t>
        </is>
      </c>
      <c r="F5287" s="77" t="inlineStr">
        <is>
          <t>Differs from upstream baseline</t>
        </is>
      </c>
      <c r="G5287" s="7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77" t="inlineStr">
        <is>
          <t>2026-10-04</t>
        </is>
      </c>
      <c r="B5289" s="77" t="inlineStr">
        <is>
          <t>Pokemon Stats</t>
        </is>
      </c>
      <c r="C5289" s="77" t="inlineStr">
        <is>
          <t>Shedinja baseAttack</t>
        </is>
      </c>
      <c r="D5289" s="77" t="n">
        <v>90</v>
      </c>
      <c r="E5289" s="77" t="n">
        <v>100</v>
      </c>
      <c r="F5289" s="77" t="inlineStr">
        <is>
          <t>Differs from upstream baseline</t>
        </is>
      </c>
      <c r="G5289" s="7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77" t="inlineStr">
        <is>
          <t>2026-10-04</t>
        </is>
      </c>
      <c r="B5291" s="77" t="inlineStr">
        <is>
          <t>Pokemon Stats</t>
        </is>
      </c>
      <c r="C5291" s="77" t="inlineStr">
        <is>
          <t>Shedinja baseSpAttack</t>
        </is>
      </c>
      <c r="D5291" s="77" t="n">
        <v>30</v>
      </c>
      <c r="E5291" s="77" t="n">
        <v>100</v>
      </c>
      <c r="F5291" s="77" t="inlineStr">
        <is>
          <t>Differs from upstream baseline</t>
        </is>
      </c>
      <c r="G5291" s="7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77" t="inlineStr">
        <is>
          <t>2026-10-04</t>
        </is>
      </c>
      <c r="B5293" s="77" t="inlineStr">
        <is>
          <t>Pokemon Stats</t>
        </is>
      </c>
      <c r="C5293" s="77" t="inlineStr">
        <is>
          <t>Shedinja baseSpeed</t>
        </is>
      </c>
      <c r="D5293" s="77" t="n">
        <v>40</v>
      </c>
      <c r="E5293" s="77" t="n">
        <v>80</v>
      </c>
      <c r="F5293" s="77" t="inlineStr">
        <is>
          <t>Differs from upstream baseline</t>
        </is>
      </c>
      <c r="G5293" s="7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77" t="inlineStr">
        <is>
          <t>2026-10-04</t>
        </is>
      </c>
      <c r="B5295" s="77" t="inlineStr">
        <is>
          <t>Abilities</t>
        </is>
      </c>
      <c r="C5295" s="77" t="inlineStr">
        <is>
          <t>Shelgon abilities</t>
        </is>
      </c>
      <c r="D5295" s="77" t="inlineStr">
        <is>
          <t>Rock Head / Overcoat</t>
        </is>
      </c>
      <c r="E5295" s="77" t="inlineStr">
        <is>
          <t>Rock Head / Shell Armor / Overcoat</t>
        </is>
      </c>
      <c r="F5295" s="77" t="inlineStr">
        <is>
          <t>Differs from upstream baseline</t>
        </is>
      </c>
      <c r="G5295" s="7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77" t="inlineStr">
        <is>
          <t>2026-10-04</t>
        </is>
      </c>
      <c r="B5297" s="77" t="inlineStr">
        <is>
          <t>Abilities</t>
        </is>
      </c>
      <c r="C5297" s="77" t="inlineStr">
        <is>
          <t>Shellder abilities</t>
        </is>
      </c>
      <c r="D5297" s="77" t="inlineStr">
        <is>
          <t>Shell Armor / Skill Link / Overcoat</t>
        </is>
      </c>
      <c r="E5297" s="77" t="inlineStr">
        <is>
          <t>Filter / Shell Armor / Overcoat</t>
        </is>
      </c>
      <c r="F5297" s="77" t="inlineStr">
        <is>
          <t>Differs from upstream baseline</t>
        </is>
      </c>
      <c r="G5297" s="7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77" t="inlineStr">
        <is>
          <t>2026-10-04</t>
        </is>
      </c>
      <c r="B5299" s="77" t="inlineStr">
        <is>
          <t>Pokemon Stats</t>
        </is>
      </c>
      <c r="C5299" s="77" t="inlineStr">
        <is>
          <t>Shelmet baseHP</t>
        </is>
      </c>
      <c r="D5299" s="77" t="n">
        <v>50</v>
      </c>
      <c r="E5299" s="77" t="n">
        <v>63</v>
      </c>
      <c r="F5299" s="77" t="inlineStr">
        <is>
          <t>Differs from upstream baseline</t>
        </is>
      </c>
      <c r="G5299" s="7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77" t="inlineStr">
        <is>
          <t>2026-10-04</t>
        </is>
      </c>
      <c r="B5301" s="77" t="inlineStr">
        <is>
          <t>Pokemon Stats</t>
        </is>
      </c>
      <c r="C5301" s="77" t="inlineStr">
        <is>
          <t>Shelmet baseSpAttack</t>
        </is>
      </c>
      <c r="D5301" s="77" t="n">
        <v>40</v>
      </c>
      <c r="E5301" s="77" t="n">
        <v>44</v>
      </c>
      <c r="F5301" s="77" t="inlineStr">
        <is>
          <t>Differs from upstream baseline</t>
        </is>
      </c>
      <c r="G5301" s="7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77" t="inlineStr">
        <is>
          <t>2026-10-04</t>
        </is>
      </c>
      <c r="B5303" s="77" t="inlineStr">
        <is>
          <t>Evolutions</t>
        </is>
      </c>
      <c r="C5303" s="77" t="inlineStr">
        <is>
          <t>Shelmet evolution</t>
        </is>
      </c>
      <c r="D5303" s="77" t="inlineStr">
        <is>
          <t>Trade Specific Mon SPECIES_KARRABLAST -&gt; Accelgor</t>
        </is>
      </c>
      <c r="E5303" s="77" t="inlineStr">
        <is>
          <t>Lv 34 -&gt; Accelgor</t>
        </is>
      </c>
      <c r="F5303" s="77" t="inlineStr">
        <is>
          <t>Differs from upstream baseline</t>
        </is>
      </c>
      <c r="G5303" s="7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77" t="inlineStr">
        <is>
          <t>2026-10-04</t>
        </is>
      </c>
      <c r="B5305" s="77" t="inlineStr">
        <is>
          <t>Pokemon Stats</t>
        </is>
      </c>
      <c r="C5305" s="77" t="inlineStr">
        <is>
          <t>Shieldon baseAttack</t>
        </is>
      </c>
      <c r="D5305" s="77" t="n">
        <v>42</v>
      </c>
      <c r="E5305" s="77" t="n">
        <v>82</v>
      </c>
      <c r="F5305" s="77" t="inlineStr">
        <is>
          <t>Differs from upstream baseline</t>
        </is>
      </c>
      <c r="G5305" s="7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77" t="inlineStr">
        <is>
          <t>2026-10-04</t>
        </is>
      </c>
      <c r="B5307" s="77" t="inlineStr">
        <is>
          <t>Abilities</t>
        </is>
      </c>
      <c r="C5307" s="77" t="inlineStr">
        <is>
          <t>Shieldon abilities</t>
        </is>
      </c>
      <c r="D5307" s="77" t="inlineStr">
        <is>
          <t>Sturdy / Soundproof</t>
        </is>
      </c>
      <c r="E5307" s="77" t="inlineStr">
        <is>
          <t>Solid Rock / Battle Armor / Soundproof</t>
        </is>
      </c>
      <c r="F5307" s="77" t="inlineStr">
        <is>
          <t>Differs from upstream baseline</t>
        </is>
      </c>
      <c r="G5307" s="7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77" t="inlineStr">
        <is>
          <t>2026-10-04</t>
        </is>
      </c>
      <c r="B5309" s="77" t="inlineStr">
        <is>
          <t>Abilities</t>
        </is>
      </c>
      <c r="C5309" s="77" t="inlineStr">
        <is>
          <t>Shinx abilities</t>
        </is>
      </c>
      <c r="D5309" s="77" t="inlineStr">
        <is>
          <t>Rivalry / Intimidate / Guts</t>
        </is>
      </c>
      <c r="E5309" s="77" t="inlineStr">
        <is>
          <t>Rivalry / Rivalry / Guts</t>
        </is>
      </c>
      <c r="F5309" s="77" t="inlineStr">
        <is>
          <t>Differs from upstream baseline</t>
        </is>
      </c>
      <c r="G5309" s="7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77" t="inlineStr">
        <is>
          <t>2026-10-04</t>
        </is>
      </c>
      <c r="B5311" s="77" t="inlineStr">
        <is>
          <t>Pokemon Stats</t>
        </is>
      </c>
      <c r="C5311" s="77" t="inlineStr">
        <is>
          <t>Shuckle baseHP</t>
        </is>
      </c>
      <c r="D5311" s="77" t="n">
        <v>20</v>
      </c>
      <c r="E5311" s="77" t="n">
        <v>50</v>
      </c>
      <c r="F5311" s="77" t="inlineStr">
        <is>
          <t>Differs from upstream baseline</t>
        </is>
      </c>
      <c r="G5311" s="7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77" t="inlineStr">
        <is>
          <t>2026-10-04</t>
        </is>
      </c>
      <c r="B5313" s="77" t="inlineStr">
        <is>
          <t>Pokemon Stats</t>
        </is>
      </c>
      <c r="C5313" s="77" t="inlineStr">
        <is>
          <t>Shuppet baseAttack</t>
        </is>
      </c>
      <c r="D5313" s="77" t="n">
        <v>75</v>
      </c>
      <c r="E5313" s="77" t="n">
        <v>85</v>
      </c>
      <c r="F5313" s="77" t="inlineStr">
        <is>
          <t>Differs from upstream baseline</t>
        </is>
      </c>
      <c r="G5313" s="7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77" t="inlineStr">
        <is>
          <t>2026-10-04</t>
        </is>
      </c>
      <c r="B5315" s="77" t="inlineStr">
        <is>
          <t>Abilities</t>
        </is>
      </c>
      <c r="C5315" s="77" t="inlineStr">
        <is>
          <t>Shuppet abilities</t>
        </is>
      </c>
      <c r="D5315" s="77" t="inlineStr">
        <is>
          <t>Insomnia / Frisk / Cursed Body</t>
        </is>
      </c>
      <c r="E5315" s="77" t="inlineStr">
        <is>
          <t>Clear Body / Insomnia / Cursed Body</t>
        </is>
      </c>
      <c r="F5315" s="77" t="inlineStr">
        <is>
          <t>Differs from upstream baseline</t>
        </is>
      </c>
      <c r="G5315" s="7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77" t="inlineStr">
        <is>
          <t>2026-10-04</t>
        </is>
      </c>
      <c r="B5317" s="77" t="inlineStr">
        <is>
          <t>Pokemon Stats</t>
        </is>
      </c>
      <c r="C5317" s="77" t="inlineStr">
        <is>
          <t>Sigilyph baseAttack</t>
        </is>
      </c>
      <c r="D5317" s="77" t="n">
        <v>58</v>
      </c>
      <c r="E5317" s="77" t="n">
        <v>30</v>
      </c>
      <c r="F5317" s="77" t="inlineStr">
        <is>
          <t>Differs from upstream baseline</t>
        </is>
      </c>
      <c r="G5317" s="7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77" t="inlineStr">
        <is>
          <t>2026-10-04</t>
        </is>
      </c>
      <c r="B5319" s="77" t="inlineStr">
        <is>
          <t>Pokemon Stats</t>
        </is>
      </c>
      <c r="C5319" s="77" t="inlineStr">
        <is>
          <t>Sigilyph baseSpAttack</t>
        </is>
      </c>
      <c r="D5319" s="77" t="n">
        <v>103</v>
      </c>
      <c r="E5319" s="77" t="n">
        <v>120</v>
      </c>
      <c r="F5319" s="77" t="inlineStr">
        <is>
          <t>Differs from upstream baseline</t>
        </is>
      </c>
      <c r="G5319" s="7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77" t="inlineStr">
        <is>
          <t>2026-10-04</t>
        </is>
      </c>
      <c r="B5321" s="77" t="inlineStr">
        <is>
          <t>Abilities</t>
        </is>
      </c>
      <c r="C5321" s="77" t="inlineStr">
        <is>
          <t>Silcoon abilities</t>
        </is>
      </c>
      <c r="D5321" s="77" t="inlineStr">
        <is>
          <t>Shed Skin</t>
        </is>
      </c>
      <c r="E5321" s="77" t="inlineStr">
        <is>
          <t>Shed Skin / Shed Skin</t>
        </is>
      </c>
      <c r="F5321" s="77" t="inlineStr">
        <is>
          <t>Differs from upstream baseline</t>
        </is>
      </c>
      <c r="G5321" s="7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77" t="inlineStr">
        <is>
          <t>2026-10-04</t>
        </is>
      </c>
      <c r="B5323" s="77" t="inlineStr">
        <is>
          <t>Pokemon Stats</t>
        </is>
      </c>
      <c r="C5323" s="77" t="inlineStr">
        <is>
          <t>Simipour baseSpAttack</t>
        </is>
      </c>
      <c r="D5323" s="77" t="n">
        <v>98</v>
      </c>
      <c r="E5323" s="77" t="n">
        <v>108</v>
      </c>
      <c r="F5323" s="77" t="inlineStr">
        <is>
          <t>Differs from upstream baseline</t>
        </is>
      </c>
      <c r="G5323" s="7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77" t="inlineStr">
        <is>
          <t>2026-10-04</t>
        </is>
      </c>
      <c r="B5325" s="77" t="inlineStr">
        <is>
          <t>Abilities</t>
        </is>
      </c>
      <c r="C5325" s="77" t="inlineStr">
        <is>
          <t>Simipour abilities</t>
        </is>
      </c>
      <c r="D5325" s="77" t="inlineStr">
        <is>
          <t>Gluttony / Torrent</t>
        </is>
      </c>
      <c r="E5325" s="77" t="inlineStr">
        <is>
          <t>Gluttony / Swift Swim / Torrent</t>
        </is>
      </c>
      <c r="F5325" s="77" t="inlineStr">
        <is>
          <t>Differs from upstream baseline</t>
        </is>
      </c>
      <c r="G5325" s="7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77" t="inlineStr">
        <is>
          <t>2026-10-04</t>
        </is>
      </c>
      <c r="B5327" s="77" t="inlineStr">
        <is>
          <t>Pokemon Stats</t>
        </is>
      </c>
      <c r="C5327" s="77" t="inlineStr">
        <is>
          <t>Simisage baseSpeed</t>
        </is>
      </c>
      <c r="D5327" s="77" t="n">
        <v>101</v>
      </c>
      <c r="E5327" s="77" t="n">
        <v>111</v>
      </c>
      <c r="F5327" s="77" t="inlineStr">
        <is>
          <t>Differs from upstream baseline</t>
        </is>
      </c>
      <c r="G5327" s="7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77" t="inlineStr">
        <is>
          <t>2026-10-04</t>
        </is>
      </c>
      <c r="B5329" s="77" t="inlineStr">
        <is>
          <t>Pokemon Stats</t>
        </is>
      </c>
      <c r="C5329" s="77" t="inlineStr">
        <is>
          <t>Simisear baseSpAttack</t>
        </is>
      </c>
      <c r="D5329" s="77" t="n">
        <v>98</v>
      </c>
      <c r="E5329" s="77" t="n">
        <v>108</v>
      </c>
      <c r="F5329" s="77" t="inlineStr">
        <is>
          <t>Differs from upstream baseline</t>
        </is>
      </c>
      <c r="G5329" s="7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77" t="inlineStr">
        <is>
          <t>2026-10-04</t>
        </is>
      </c>
      <c r="B5331" s="77" t="inlineStr">
        <is>
          <t>Abilities</t>
        </is>
      </c>
      <c r="C5331" s="77" t="inlineStr">
        <is>
          <t>Simisear abilities</t>
        </is>
      </c>
      <c r="D5331" s="77" t="inlineStr">
        <is>
          <t>Gluttony / Blaze</t>
        </is>
      </c>
      <c r="E5331" s="77" t="inlineStr">
        <is>
          <t>Gluttony / Flash Fire / Blaze</t>
        </is>
      </c>
      <c r="F5331" s="77" t="inlineStr">
        <is>
          <t>Differs from upstream baseline</t>
        </is>
      </c>
      <c r="G5331" s="7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77" t="inlineStr">
        <is>
          <t>2026-10-04</t>
        </is>
      </c>
      <c r="B5333" s="77" t="inlineStr">
        <is>
          <t>Pokemon Stats</t>
        </is>
      </c>
      <c r="C5333" s="77" t="inlineStr">
        <is>
          <t>Sirfetch'd baseSpAttack</t>
        </is>
      </c>
      <c r="D5333" s="77" t="n">
        <v>68</v>
      </c>
      <c r="E5333" s="77" t="n">
        <v>30</v>
      </c>
      <c r="F5333" s="77" t="inlineStr">
        <is>
          <t>Differs from upstream baseline</t>
        </is>
      </c>
      <c r="G5333" s="7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77" t="inlineStr">
        <is>
          <t>2026-10-04</t>
        </is>
      </c>
      <c r="B5335" s="77" t="inlineStr">
        <is>
          <t>Pokemon Stats</t>
        </is>
      </c>
      <c r="C5335" s="77" t="inlineStr">
        <is>
          <t>Skarmory baseHP</t>
        </is>
      </c>
      <c r="D5335" s="77" t="n">
        <v>65</v>
      </c>
      <c r="E5335" s="77" t="n">
        <v>85</v>
      </c>
      <c r="F5335" s="77" t="inlineStr">
        <is>
          <t>Differs from upstream baseline</t>
        </is>
      </c>
      <c r="G5335" s="7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77" t="inlineStr">
        <is>
          <t>2026-10-04</t>
        </is>
      </c>
      <c r="B5337" s="77" t="inlineStr">
        <is>
          <t>Pokemon Stats</t>
        </is>
      </c>
      <c r="C5337" s="77" t="inlineStr">
        <is>
          <t>Skarmory baseSpDefense</t>
        </is>
      </c>
      <c r="D5337" s="77" t="n">
        <v>70</v>
      </c>
      <c r="E5337" s="77" t="n">
        <v>80</v>
      </c>
      <c r="F5337" s="77" t="inlineStr">
        <is>
          <t>Differs from upstream baseline</t>
        </is>
      </c>
      <c r="G5337" s="7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77" t="inlineStr">
        <is>
          <t>2026-10-04</t>
        </is>
      </c>
      <c r="B5339" s="77" t="inlineStr">
        <is>
          <t>Abilities</t>
        </is>
      </c>
      <c r="C5339" s="77" t="inlineStr">
        <is>
          <t>Skiploom abilities</t>
        </is>
      </c>
      <c r="D5339" s="77" t="inlineStr">
        <is>
          <t>Chlorophyll / Leaf Guard / Infiltrator</t>
        </is>
      </c>
      <c r="E5339" s="77" t="inlineStr">
        <is>
          <t>Chlorophyll / Chlorophyll / Infiltrator</t>
        </is>
      </c>
      <c r="F5339" s="77" t="inlineStr">
        <is>
          <t>Differs from upstream baseline</t>
        </is>
      </c>
      <c r="G5339" s="7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77" t="inlineStr">
        <is>
          <t>2026-10-04</t>
        </is>
      </c>
      <c r="B5341" s="77" t="inlineStr">
        <is>
          <t>Evolutions</t>
        </is>
      </c>
      <c r="C5341" s="77" t="inlineStr">
        <is>
          <t>Skorupi evolution</t>
        </is>
      </c>
      <c r="D5341" s="77" t="inlineStr">
        <is>
          <t>Lv 40 -&gt; Drapion</t>
        </is>
      </c>
      <c r="E5341" s="77" t="inlineStr">
        <is>
          <t>Lv 32 -&gt; Drapion</t>
        </is>
      </c>
      <c r="F5341" s="77" t="inlineStr">
        <is>
          <t>Differs from upstream baseline</t>
        </is>
      </c>
      <c r="G5341" s="7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77" t="inlineStr">
        <is>
          <t>2026-10-04</t>
        </is>
      </c>
      <c r="B5343" s="77" t="inlineStr">
        <is>
          <t>Pokemon Stats</t>
        </is>
      </c>
      <c r="C5343" s="77" t="inlineStr">
        <is>
          <t>Skuntank baseSpAttack</t>
        </is>
      </c>
      <c r="D5343" s="77" t="n">
        <v>71</v>
      </c>
      <c r="E5343" s="77" t="n">
        <v>91</v>
      </c>
      <c r="F5343" s="77" t="inlineStr">
        <is>
          <t>Differs from upstream baseline</t>
        </is>
      </c>
      <c r="G5343" s="7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77" t="inlineStr">
        <is>
          <t>2026-10-04</t>
        </is>
      </c>
      <c r="B5345" s="77" t="inlineStr">
        <is>
          <t>Pokemon Stats</t>
        </is>
      </c>
      <c r="C5345" s="77" t="inlineStr">
        <is>
          <t>Slaking baseAttack</t>
        </is>
      </c>
      <c r="D5345" s="77" t="n">
        <v>160</v>
      </c>
      <c r="E5345" s="77" t="n">
        <v>170</v>
      </c>
      <c r="F5345" s="77" t="inlineStr">
        <is>
          <t>Differs from upstream baseline</t>
        </is>
      </c>
      <c r="G5345" s="7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77" t="inlineStr">
        <is>
          <t>2026-10-04</t>
        </is>
      </c>
      <c r="B5347" s="77" t="inlineStr">
        <is>
          <t>Abilities</t>
        </is>
      </c>
      <c r="C5347" s="77" t="inlineStr">
        <is>
          <t>Slowking abilities</t>
        </is>
      </c>
      <c r="D5347" s="77" t="inlineStr">
        <is>
          <t>Oblivious / Own Tempo / Regenerator</t>
        </is>
      </c>
      <c r="E5347" s="77" t="inlineStr">
        <is>
          <t>Simple / Magic Guard / Regenerator</t>
        </is>
      </c>
      <c r="F5347" s="77" t="inlineStr">
        <is>
          <t>Differs from upstream baseline</t>
        </is>
      </c>
      <c r="G5347" s="7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77" t="inlineStr">
        <is>
          <t>2026-10-04</t>
        </is>
      </c>
      <c r="B5349" s="77" t="inlineStr">
        <is>
          <t>Pokemon Stats</t>
        </is>
      </c>
      <c r="C5349" s="77" t="inlineStr">
        <is>
          <t>Slowking baseSpAttack</t>
        </is>
      </c>
      <c r="D5349" s="77" t="n">
        <v>110</v>
      </c>
      <c r="E5349" s="77" t="n">
        <v>145</v>
      </c>
      <c r="F5349" s="77" t="inlineStr">
        <is>
          <t>Differs from upstream baseline</t>
        </is>
      </c>
      <c r="G5349" s="7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77" t="inlineStr">
        <is>
          <t>2026-10-04</t>
        </is>
      </c>
      <c r="B5351" s="77" t="inlineStr">
        <is>
          <t>Abilities</t>
        </is>
      </c>
      <c r="C5351" s="77" t="inlineStr">
        <is>
          <t>Slowpoke abilities</t>
        </is>
      </c>
      <c r="D5351" s="77" t="inlineStr">
        <is>
          <t>Gluttony / Own Tempo / Regenerator</t>
        </is>
      </c>
      <c r="E5351" s="77" t="inlineStr">
        <is>
          <t>Simple / Unaware / Regenerator</t>
        </is>
      </c>
      <c r="F5351" s="77" t="inlineStr">
        <is>
          <t>Differs from upstream baseline</t>
        </is>
      </c>
      <c r="G5351" s="7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77" t="inlineStr">
        <is>
          <t>2026-10-04</t>
        </is>
      </c>
      <c r="B5353" s="77" t="inlineStr">
        <is>
          <t>Pokemon Stats</t>
        </is>
      </c>
      <c r="C5353" s="77" t="inlineStr">
        <is>
          <t>Slugma baseAttack</t>
        </is>
      </c>
      <c r="D5353" s="77" t="n">
        <v>40</v>
      </c>
      <c r="E5353" s="77" t="n">
        <v>50</v>
      </c>
      <c r="F5353" s="77" t="inlineStr">
        <is>
          <t>Differs from upstream baseline</t>
        </is>
      </c>
      <c r="G5353" s="7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77" t="inlineStr">
        <is>
          <t>2026-10-04</t>
        </is>
      </c>
      <c r="B5355" s="77" t="inlineStr">
        <is>
          <t>Pokemon Stats</t>
        </is>
      </c>
      <c r="C5355" s="77" t="inlineStr">
        <is>
          <t>Slugma baseSpAttack</t>
        </is>
      </c>
      <c r="D5355" s="77" t="n">
        <v>70</v>
      </c>
      <c r="E5355" s="77" t="n">
        <v>90</v>
      </c>
      <c r="F5355" s="77" t="inlineStr">
        <is>
          <t>Differs from upstream baseline</t>
        </is>
      </c>
      <c r="G5355" s="7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77" t="inlineStr">
        <is>
          <t>2026-10-04</t>
        </is>
      </c>
      <c r="B5357" s="77" t="inlineStr">
        <is>
          <t>Abilities</t>
        </is>
      </c>
      <c r="C5357" s="77" t="inlineStr">
        <is>
          <t>Slugma abilities</t>
        </is>
      </c>
      <c r="D5357" s="77" t="inlineStr">
        <is>
          <t>Magma Armor / Flame Body / Weak Armor</t>
        </is>
      </c>
      <c r="E5357" s="77" t="inlineStr">
        <is>
          <t>Magma Armor / Vital Spirit / Weak Armor</t>
        </is>
      </c>
      <c r="F5357" s="77" t="inlineStr">
        <is>
          <t>Differs from upstream baseline</t>
        </is>
      </c>
      <c r="G5357" s="7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77" t="inlineStr">
        <is>
          <t>2026-10-04</t>
        </is>
      </c>
      <c r="B5359" s="77" t="inlineStr">
        <is>
          <t>Pokemon Stats</t>
        </is>
      </c>
      <c r="C5359" s="77" t="inlineStr">
        <is>
          <t>Slurpuff baseSpeed</t>
        </is>
      </c>
      <c r="D5359" s="77" t="n">
        <v>72</v>
      </c>
      <c r="E5359" s="77" t="n">
        <v>82</v>
      </c>
      <c r="F5359" s="77" t="inlineStr">
        <is>
          <t>Differs from upstream baseline</t>
        </is>
      </c>
      <c r="G5359" s="7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77" t="inlineStr">
        <is>
          <t>2026-10-04</t>
        </is>
      </c>
      <c r="B5361" s="77" t="inlineStr">
        <is>
          <t>Pokemon Stats</t>
        </is>
      </c>
      <c r="C5361" s="77" t="inlineStr">
        <is>
          <t>Smeargle baseHP</t>
        </is>
      </c>
      <c r="D5361" s="77" t="n">
        <v>55</v>
      </c>
      <c r="E5361" s="77" t="n">
        <v>60</v>
      </c>
      <c r="F5361" s="77" t="inlineStr">
        <is>
          <t>Differs from upstream baseline</t>
        </is>
      </c>
      <c r="G5361" s="7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77" t="inlineStr">
        <is>
          <t>2026-10-04</t>
        </is>
      </c>
      <c r="B5363" s="77" t="inlineStr">
        <is>
          <t>Pokemon Stats</t>
        </is>
      </c>
      <c r="C5363" s="77" t="inlineStr">
        <is>
          <t>Smeargle baseDefense</t>
        </is>
      </c>
      <c r="D5363" s="77" t="n">
        <v>35</v>
      </c>
      <c r="E5363" s="77" t="n">
        <v>75</v>
      </c>
      <c r="F5363" s="77" t="inlineStr">
        <is>
          <t>Differs from upstream baseline</t>
        </is>
      </c>
      <c r="G5363" s="7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77" t="inlineStr">
        <is>
          <t>2026-10-04</t>
        </is>
      </c>
      <c r="B5365" s="77" t="inlineStr">
        <is>
          <t>Pokemon Stats</t>
        </is>
      </c>
      <c r="C5365" s="77" t="inlineStr">
        <is>
          <t>Smeargle baseSpDefense</t>
        </is>
      </c>
      <c r="D5365" s="77" t="n">
        <v>45</v>
      </c>
      <c r="E5365" s="77" t="n">
        <v>85</v>
      </c>
      <c r="F5365" s="77" t="inlineStr">
        <is>
          <t>Differs from upstream baseline</t>
        </is>
      </c>
      <c r="G5365" s="7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77" t="inlineStr">
        <is>
          <t>2026-10-04</t>
        </is>
      </c>
      <c r="B5367" s="77" t="inlineStr">
        <is>
          <t>Abilities</t>
        </is>
      </c>
      <c r="C5367" s="77" t="inlineStr">
        <is>
          <t>Smeargle abilities</t>
        </is>
      </c>
      <c r="D5367" s="77" t="inlineStr">
        <is>
          <t>Own Tempo / Technician / Moody</t>
        </is>
      </c>
      <c r="E5367" s="77" t="inlineStr">
        <is>
          <t>Trace / Trace / Moody</t>
        </is>
      </c>
      <c r="F5367" s="77" t="inlineStr">
        <is>
          <t>Differs from upstream baseline</t>
        </is>
      </c>
      <c r="G5367" s="7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77" t="inlineStr">
        <is>
          <t>2026-10-04</t>
        </is>
      </c>
      <c r="B5369" s="77" t="inlineStr">
        <is>
          <t>Abilities</t>
        </is>
      </c>
      <c r="C5369" s="77" t="inlineStr">
        <is>
          <t>Sneasel abilities</t>
        </is>
      </c>
      <c r="D5369" s="77" t="inlineStr">
        <is>
          <t>Inner Focus / Keen Eye / Pickpocket</t>
        </is>
      </c>
      <c r="E5369" s="77" t="inlineStr">
        <is>
          <t>Inner Focus / Inner Focus / Pickpocket</t>
        </is>
      </c>
      <c r="F5369" s="77" t="inlineStr">
        <is>
          <t>Differs from upstream baseline</t>
        </is>
      </c>
      <c r="G5369" s="7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77" t="inlineStr">
        <is>
          <t>2026-10-04</t>
        </is>
      </c>
      <c r="B5371" s="77" t="inlineStr">
        <is>
          <t>Pokemon Stats</t>
        </is>
      </c>
      <c r="C5371" s="77" t="inlineStr">
        <is>
          <t>Sneasler baseSpAttack</t>
        </is>
      </c>
      <c r="D5371" s="77" t="n">
        <v>40</v>
      </c>
      <c r="E5371" s="77" t="n">
        <v>30</v>
      </c>
      <c r="F5371" s="77" t="inlineStr">
        <is>
          <t>Differs from upstream baseline</t>
        </is>
      </c>
      <c r="G5371" s="7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77" t="inlineStr">
        <is>
          <t>2026-10-04</t>
        </is>
      </c>
      <c r="B5373" s="77" t="inlineStr">
        <is>
          <t>Pokemon Stats</t>
        </is>
      </c>
      <c r="C5373" s="77" t="inlineStr">
        <is>
          <t>Snorlax baseHP</t>
        </is>
      </c>
      <c r="D5373" s="77" t="n">
        <v>160</v>
      </c>
      <c r="E5373" s="77" t="n">
        <v>165</v>
      </c>
      <c r="F5373" s="77" t="inlineStr">
        <is>
          <t>Differs from upstream baseline</t>
        </is>
      </c>
      <c r="G5373" s="7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77" t="inlineStr">
        <is>
          <t>2026-10-04</t>
        </is>
      </c>
      <c r="B5375" s="77" t="inlineStr">
        <is>
          <t>Abilities</t>
        </is>
      </c>
      <c r="C5375" s="77" t="inlineStr">
        <is>
          <t>Snorlax abilities</t>
        </is>
      </c>
      <c r="D5375" s="77" t="inlineStr">
        <is>
          <t>Immunity / Thick Fat / Gluttony</t>
        </is>
      </c>
      <c r="E5375" s="77" t="inlineStr">
        <is>
          <t>Thick Fat / Thick Fat / Gluttony</t>
        </is>
      </c>
      <c r="F5375" s="77" t="inlineStr">
        <is>
          <t>Differs from upstream baseline</t>
        </is>
      </c>
      <c r="G5375" s="7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77" t="inlineStr">
        <is>
          <t>2026-10-04</t>
        </is>
      </c>
      <c r="B5377" s="77" t="inlineStr">
        <is>
          <t>Abilities</t>
        </is>
      </c>
      <c r="C5377" s="77" t="inlineStr">
        <is>
          <t>Snorunt abilities</t>
        </is>
      </c>
      <c r="D5377" s="77" t="inlineStr">
        <is>
          <t>Inner Focus / Ice Body / Moody</t>
        </is>
      </c>
      <c r="E5377" s="77" t="inlineStr">
        <is>
          <t>Snow Cloak / Snow Cloak / Moody</t>
        </is>
      </c>
      <c r="F5377" s="77" t="inlineStr">
        <is>
          <t>Differs from upstream baseline</t>
        </is>
      </c>
      <c r="G5377" s="7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77" t="inlineStr">
        <is>
          <t>2026-10-04</t>
        </is>
      </c>
      <c r="B5379" s="77" t="inlineStr">
        <is>
          <t>Abilities</t>
        </is>
      </c>
      <c r="C5379" s="77" t="inlineStr">
        <is>
          <t>Snubbull abilities</t>
        </is>
      </c>
      <c r="D5379" s="77" t="inlineStr">
        <is>
          <t>Intimidate / Run Away / Rattled</t>
        </is>
      </c>
      <c r="E5379" s="77" t="inlineStr">
        <is>
          <t>Intimidate / Intimidate / Rattled</t>
        </is>
      </c>
      <c r="F5379" s="77" t="inlineStr">
        <is>
          <t>Differs from upstream baseline</t>
        </is>
      </c>
      <c r="G5379" s="7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77" t="inlineStr">
        <is>
          <t>2026-10-04</t>
        </is>
      </c>
      <c r="B5381" s="77" t="inlineStr">
        <is>
          <t>Abilities</t>
        </is>
      </c>
      <c r="C5381" s="77" t="inlineStr">
        <is>
          <t>Spearow abilities</t>
        </is>
      </c>
      <c r="D5381" s="77" t="inlineStr">
        <is>
          <t>Keen Eye / Sniper</t>
        </is>
      </c>
      <c r="E5381" s="77" t="inlineStr">
        <is>
          <t>Sniper / Sniper</t>
        </is>
      </c>
      <c r="F5381" s="77" t="inlineStr">
        <is>
          <t>Differs from upstream baseline</t>
        </is>
      </c>
      <c r="G5381" s="7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77" t="inlineStr">
        <is>
          <t>2026-10-04</t>
        </is>
      </c>
      <c r="B5383" s="77" t="inlineStr">
        <is>
          <t>Abilities</t>
        </is>
      </c>
      <c r="C5383" s="77" t="inlineStr">
        <is>
          <t>Spinarak abilities</t>
        </is>
      </c>
      <c r="D5383" s="77" t="inlineStr">
        <is>
          <t>Swarm / Insomnia / Sniper</t>
        </is>
      </c>
      <c r="E5383" s="77" t="inlineStr">
        <is>
          <t>Intimidate / Insomnia / Sniper</t>
        </is>
      </c>
      <c r="F5383" s="77" t="inlineStr">
        <is>
          <t>Differs from upstream baseline</t>
        </is>
      </c>
      <c r="G5383" s="7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77" t="inlineStr">
        <is>
          <t>2026-10-04</t>
        </is>
      </c>
      <c r="B5385" s="77" t="inlineStr">
        <is>
          <t>Pokemon Stats</t>
        </is>
      </c>
      <c r="C5385" s="77" t="inlineStr">
        <is>
          <t>Spinda baseAttack</t>
        </is>
      </c>
      <c r="D5385" s="77" t="n">
        <v>60</v>
      </c>
      <c r="E5385" s="77" t="n">
        <v>80</v>
      </c>
      <c r="F5385" s="77" t="inlineStr">
        <is>
          <t>Differs from upstream baseline</t>
        </is>
      </c>
      <c r="G5385" s="7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77" t="inlineStr">
        <is>
          <t>2026-10-04</t>
        </is>
      </c>
      <c r="B5387" s="77" t="inlineStr">
        <is>
          <t>Pokemon Stats</t>
        </is>
      </c>
      <c r="C5387" s="77" t="inlineStr">
        <is>
          <t>Spinda baseSpAttack</t>
        </is>
      </c>
      <c r="D5387" s="77" t="n">
        <v>60</v>
      </c>
      <c r="E5387" s="77" t="n">
        <v>80</v>
      </c>
      <c r="F5387" s="77" t="inlineStr">
        <is>
          <t>Differs from upstream baseline</t>
        </is>
      </c>
      <c r="G5387" s="7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77" t="inlineStr">
        <is>
          <t>2026-10-04</t>
        </is>
      </c>
      <c r="B5389" s="77" t="inlineStr">
        <is>
          <t>Pokemon Stats</t>
        </is>
      </c>
      <c r="C5389" s="77" t="inlineStr">
        <is>
          <t>Spinda baseSpeed</t>
        </is>
      </c>
      <c r="D5389" s="77" t="n">
        <v>60</v>
      </c>
      <c r="E5389" s="77" t="n">
        <v>80</v>
      </c>
      <c r="F5389" s="77" t="inlineStr">
        <is>
          <t>Differs from upstream baseline</t>
        </is>
      </c>
      <c r="G5389" s="7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77" t="inlineStr">
        <is>
          <t>2026-10-04</t>
        </is>
      </c>
      <c r="B5391" s="77" t="inlineStr">
        <is>
          <t>Pokemon Stats</t>
        </is>
      </c>
      <c r="C5391" s="77" t="inlineStr">
        <is>
          <t>Spiritomb baseHP</t>
        </is>
      </c>
      <c r="D5391" s="77" t="n">
        <v>50</v>
      </c>
      <c r="E5391" s="77" t="n">
        <v>73</v>
      </c>
      <c r="F5391" s="77" t="inlineStr">
        <is>
          <t>Differs from upstream baseline</t>
        </is>
      </c>
      <c r="G5391" s="7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77" t="inlineStr">
        <is>
          <t>2026-10-04</t>
        </is>
      </c>
      <c r="B5393" s="77" t="inlineStr">
        <is>
          <t>Pokemon Stats</t>
        </is>
      </c>
      <c r="C5393" s="77" t="inlineStr">
        <is>
          <t>Spiritomb baseSpAttack</t>
        </is>
      </c>
      <c r="D5393" s="77" t="n">
        <v>92</v>
      </c>
      <c r="E5393" s="77" t="n">
        <v>108</v>
      </c>
      <c r="F5393" s="77" t="inlineStr">
        <is>
          <t>Differs from upstream baseline</t>
        </is>
      </c>
      <c r="G5393" s="7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77" t="inlineStr">
        <is>
          <t>2026-10-04</t>
        </is>
      </c>
      <c r="B5395" s="77" t="inlineStr">
        <is>
          <t>Abilities</t>
        </is>
      </c>
      <c r="C5395" s="77" t="inlineStr">
        <is>
          <t>Squirtle abilities</t>
        </is>
      </c>
      <c r="D5395" s="77" t="inlineStr">
        <is>
          <t>Torrent / Rain Dish</t>
        </is>
      </c>
      <c r="E5395" s="77" t="inlineStr">
        <is>
          <t>Shell Armor / Shell Armor / Rain Dish</t>
        </is>
      </c>
      <c r="F5395" s="77" t="inlineStr">
        <is>
          <t>Differs from upstream baseline</t>
        </is>
      </c>
      <c r="G5395" s="7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77" t="inlineStr">
        <is>
          <t>2026-10-04</t>
        </is>
      </c>
      <c r="B5397" s="77" t="inlineStr">
        <is>
          <t>Pokemon Stats</t>
        </is>
      </c>
      <c r="C5397" s="77" t="inlineStr">
        <is>
          <t>Stantler baseDefense</t>
        </is>
      </c>
      <c r="D5397" s="77" t="n">
        <v>62</v>
      </c>
      <c r="E5397" s="77" t="n">
        <v>72</v>
      </c>
      <c r="F5397" s="77" t="inlineStr">
        <is>
          <t>Differs from upstream baseline</t>
        </is>
      </c>
      <c r="G5397" s="7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77" t="inlineStr">
        <is>
          <t>2026-10-04</t>
        </is>
      </c>
      <c r="B5399" s="77" t="inlineStr">
        <is>
          <t>Pokemon Stats</t>
        </is>
      </c>
      <c r="C5399" s="77" t="inlineStr">
        <is>
          <t>Stantler baseSpDefense</t>
        </is>
      </c>
      <c r="D5399" s="77" t="n">
        <v>65</v>
      </c>
      <c r="E5399" s="77" t="n">
        <v>75</v>
      </c>
      <c r="F5399" s="77" t="inlineStr">
        <is>
          <t>Differs from upstream baseline</t>
        </is>
      </c>
      <c r="G5399" s="7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77" t="inlineStr">
        <is>
          <t>2026-10-04</t>
        </is>
      </c>
      <c r="B5401" s="77" t="inlineStr">
        <is>
          <t>Pokemon Stats</t>
        </is>
      </c>
      <c r="C5401" s="77" t="inlineStr">
        <is>
          <t>Staraptor baseSpDefense</t>
        </is>
      </c>
      <c r="D5401" s="77" t="n">
        <v>60</v>
      </c>
      <c r="E5401" s="77" t="n">
        <v>50</v>
      </c>
      <c r="F5401" s="77" t="inlineStr">
        <is>
          <t>Differs from upstream baseline</t>
        </is>
      </c>
      <c r="G5401" s="7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77" t="inlineStr">
        <is>
          <t>2026-10-04</t>
        </is>
      </c>
      <c r="B5403" s="77" t="inlineStr">
        <is>
          <t>Abilities</t>
        </is>
      </c>
      <c r="C5403" s="77" t="inlineStr">
        <is>
          <t>Staraptor abilities</t>
        </is>
      </c>
      <c r="D5403" s="77" t="inlineStr">
        <is>
          <t>Intimidate / Reckless</t>
        </is>
      </c>
      <c r="E5403" s="77" t="inlineStr">
        <is>
          <t>Reckless / Reckless</t>
        </is>
      </c>
      <c r="F5403" s="77" t="inlineStr">
        <is>
          <t>Differs from upstream baseline</t>
        </is>
      </c>
      <c r="G5403" s="7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77" t="inlineStr">
        <is>
          <t>2026-10-04</t>
        </is>
      </c>
      <c r="B5405" s="77" t="inlineStr">
        <is>
          <t>Pokemon Stats</t>
        </is>
      </c>
      <c r="C5405" s="77" t="inlineStr">
        <is>
          <t>Starmie baseAttack</t>
        </is>
      </c>
      <c r="D5405" s="77" t="n">
        <v>75</v>
      </c>
      <c r="E5405" s="77" t="n">
        <v>80</v>
      </c>
      <c r="F5405" s="77" t="inlineStr">
        <is>
          <t>Differs from upstream baseline</t>
        </is>
      </c>
      <c r="G5405" s="7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77" t="inlineStr">
        <is>
          <t>2026-10-04</t>
        </is>
      </c>
      <c r="B5407" s="77" t="inlineStr">
        <is>
          <t>Abilities</t>
        </is>
      </c>
      <c r="C5407" s="77" t="inlineStr">
        <is>
          <t>Starmie abilities</t>
        </is>
      </c>
      <c r="D5407" s="77" t="inlineStr">
        <is>
          <t>Illuminate / Natural Cure / Analytic</t>
        </is>
      </c>
      <c r="E5407" s="77" t="inlineStr">
        <is>
          <t>Magic Guard / Natural Cure / Analytic</t>
        </is>
      </c>
      <c r="F5407" s="77" t="inlineStr">
        <is>
          <t>Differs from upstream baseline</t>
        </is>
      </c>
      <c r="G5407" s="7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77" t="inlineStr">
        <is>
          <t>2026-10-04</t>
        </is>
      </c>
      <c r="B5409" s="77" t="inlineStr">
        <is>
          <t>Pokemon Stats</t>
        </is>
      </c>
      <c r="C5409" s="77" t="inlineStr">
        <is>
          <t>Steelix baseHP</t>
        </is>
      </c>
      <c r="D5409" s="77" t="n">
        <v>75</v>
      </c>
      <c r="E5409" s="77" t="n">
        <v>100</v>
      </c>
      <c r="F5409" s="77" t="inlineStr">
        <is>
          <t>Differs from upstream baseline</t>
        </is>
      </c>
      <c r="G5409" s="7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77" t="inlineStr">
        <is>
          <t>2026-10-04</t>
        </is>
      </c>
      <c r="B5411" s="77" t="inlineStr">
        <is>
          <t>Pokemon Stats</t>
        </is>
      </c>
      <c r="C5411" s="77" t="inlineStr">
        <is>
          <t>Steelix baseSpAttack</t>
        </is>
      </c>
      <c r="D5411" s="77" t="n">
        <v>55</v>
      </c>
      <c r="E5411" s="77" t="n">
        <v>35</v>
      </c>
      <c r="F5411" s="77" t="inlineStr">
        <is>
          <t>Differs from upstream baseline</t>
        </is>
      </c>
      <c r="G5411" s="7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77" t="inlineStr">
        <is>
          <t>2026-10-04</t>
        </is>
      </c>
      <c r="B5413" s="77" t="inlineStr">
        <is>
          <t>Abilities</t>
        </is>
      </c>
      <c r="C5413" s="77" t="inlineStr">
        <is>
          <t>Steelix abilities</t>
        </is>
      </c>
      <c r="D5413" s="77" t="inlineStr">
        <is>
          <t>Rock Head / Sturdy / Sheer Force</t>
        </is>
      </c>
      <c r="E5413" s="77" t="inlineStr">
        <is>
          <t>Solid Rock / Rock Head / Sheer Force</t>
        </is>
      </c>
      <c r="F5413" s="77" t="inlineStr">
        <is>
          <t>Differs from upstream baseline</t>
        </is>
      </c>
      <c r="G5413" s="7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77" t="inlineStr">
        <is>
          <t>2026-10-04</t>
        </is>
      </c>
      <c r="B5415" s="77" t="inlineStr">
        <is>
          <t>Pokemon Stats</t>
        </is>
      </c>
      <c r="C5415" s="77" t="inlineStr">
        <is>
          <t>Steelix baseSpDefense</t>
        </is>
      </c>
      <c r="D5415" s="77" t="n">
        <v>95</v>
      </c>
      <c r="E5415" s="77" t="n">
        <v>105</v>
      </c>
      <c r="F5415" s="77" t="inlineStr">
        <is>
          <t>Differs from upstream baseline</t>
        </is>
      </c>
      <c r="G5415" s="7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77" t="inlineStr">
        <is>
          <t>2026-10-04</t>
        </is>
      </c>
      <c r="B5417" s="77" t="inlineStr">
        <is>
          <t>Pokemon Stats</t>
        </is>
      </c>
      <c r="C5417" s="77" t="inlineStr">
        <is>
          <t>Stoutland baseAttack</t>
        </is>
      </c>
      <c r="D5417" s="77" t="n">
        <v>110</v>
      </c>
      <c r="E5417" s="77" t="n">
        <v>133</v>
      </c>
      <c r="F5417" s="77" t="inlineStr">
        <is>
          <t>Differs from upstream baseline</t>
        </is>
      </c>
      <c r="G5417" s="7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77" t="inlineStr">
        <is>
          <t>2026-10-04</t>
        </is>
      </c>
      <c r="B5419" s="77" t="inlineStr">
        <is>
          <t>Pokemon Stats</t>
        </is>
      </c>
      <c r="C5419" s="77" t="inlineStr">
        <is>
          <t>Stoutland baseSpeed</t>
        </is>
      </c>
      <c r="D5419" s="77" t="n">
        <v>80</v>
      </c>
      <c r="E5419" s="77" t="n">
        <v>95</v>
      </c>
      <c r="F5419" s="77" t="inlineStr">
        <is>
          <t>Differs from upstream baseline</t>
        </is>
      </c>
      <c r="G5419" s="7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77" t="inlineStr">
        <is>
          <t>2026-10-04</t>
        </is>
      </c>
      <c r="B5421" s="77" t="inlineStr">
        <is>
          <t>Pokemon Stats</t>
        </is>
      </c>
      <c r="C5421" s="77" t="inlineStr">
        <is>
          <t>Stunfisk baseAttack</t>
        </is>
      </c>
      <c r="D5421" s="77" t="n">
        <v>66</v>
      </c>
      <c r="E5421" s="77" t="n">
        <v>68</v>
      </c>
      <c r="F5421" s="77" t="inlineStr">
        <is>
          <t>Differs from upstream baseline</t>
        </is>
      </c>
      <c r="G5421" s="7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77" t="inlineStr">
        <is>
          <t>2026-10-04</t>
        </is>
      </c>
      <c r="B5423" s="77" t="inlineStr">
        <is>
          <t>Pokemon Stats</t>
        </is>
      </c>
      <c r="C5423" s="77" t="inlineStr">
        <is>
          <t>Stunfisk baseSpeed</t>
        </is>
      </c>
      <c r="D5423" s="77" t="n">
        <v>32</v>
      </c>
      <c r="E5423" s="77" t="n">
        <v>54</v>
      </c>
      <c r="F5423" s="77" t="inlineStr">
        <is>
          <t>Differs from upstream baseline</t>
        </is>
      </c>
      <c r="G5423" s="7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77" t="inlineStr">
        <is>
          <t>2026-10-04</t>
        </is>
      </c>
      <c r="B5425" s="77" t="inlineStr">
        <is>
          <t>Pokemon Stats</t>
        </is>
      </c>
      <c r="C5425" s="77" t="inlineStr">
        <is>
          <t>Stunfisk baseAttack</t>
        </is>
      </c>
      <c r="D5425" s="77" t="n">
        <v>81</v>
      </c>
      <c r="E5425" s="77" t="n">
        <v>84</v>
      </c>
      <c r="F5425" s="77" t="inlineStr">
        <is>
          <t>Differs from upstream baseline</t>
        </is>
      </c>
      <c r="G5425" s="7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77" t="inlineStr">
        <is>
          <t>2026-10-04</t>
        </is>
      </c>
      <c r="B5427" s="77" t="inlineStr">
        <is>
          <t>Pokemon Stats</t>
        </is>
      </c>
      <c r="C5427" s="77" t="inlineStr">
        <is>
          <t>Stunfisk baseSpeed</t>
        </is>
      </c>
      <c r="D5427" s="77" t="n">
        <v>32</v>
      </c>
      <c r="E5427" s="77" t="n">
        <v>52</v>
      </c>
      <c r="F5427" s="77" t="inlineStr">
        <is>
          <t>Differs from upstream baseline</t>
        </is>
      </c>
      <c r="G5427" s="7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77" t="inlineStr">
        <is>
          <t>2026-10-04</t>
        </is>
      </c>
      <c r="B5429" s="77" t="inlineStr">
        <is>
          <t>Abilities</t>
        </is>
      </c>
      <c r="C5429" s="77" t="inlineStr">
        <is>
          <t>Stunky abilities</t>
        </is>
      </c>
      <c r="D5429" s="77" t="inlineStr">
        <is>
          <t>Stench / Aftermath / Keen Eye</t>
        </is>
      </c>
      <c r="E5429" s="77" t="inlineStr">
        <is>
          <t>Aftermath / Aftermath / Keen Eye</t>
        </is>
      </c>
      <c r="F5429" s="77" t="inlineStr">
        <is>
          <t>Differs from upstream baseline</t>
        </is>
      </c>
      <c r="G5429" s="7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77" t="inlineStr">
        <is>
          <t>2026-10-04</t>
        </is>
      </c>
      <c r="B5431" s="77" t="inlineStr">
        <is>
          <t>Pokemon Stats</t>
        </is>
      </c>
      <c r="C5431" s="77" t="inlineStr">
        <is>
          <t>Suicune baseHP</t>
        </is>
      </c>
      <c r="D5431" s="77" t="n">
        <v>100</v>
      </c>
      <c r="E5431" s="77" t="n">
        <v>120</v>
      </c>
      <c r="F5431" s="77" t="inlineStr">
        <is>
          <t>Differs from upstream baseline</t>
        </is>
      </c>
      <c r="G5431" s="7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77" t="inlineStr">
        <is>
          <t>2026-10-04</t>
        </is>
      </c>
      <c r="B5433" s="77" t="inlineStr">
        <is>
          <t>Abilities</t>
        </is>
      </c>
      <c r="C5433" s="77" t="inlineStr">
        <is>
          <t>Sunkern abilities</t>
        </is>
      </c>
      <c r="D5433" s="77" t="inlineStr">
        <is>
          <t>Chlorophyll / Solar Power / Early Bird</t>
        </is>
      </c>
      <c r="E5433" s="77" t="inlineStr">
        <is>
          <t>Solar Power / Solar Power / Early Bird</t>
        </is>
      </c>
      <c r="F5433" s="77" t="inlineStr">
        <is>
          <t>Differs from upstream baseline</t>
        </is>
      </c>
      <c r="G5433" s="7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77" t="inlineStr">
        <is>
          <t>2026-10-04</t>
        </is>
      </c>
      <c r="B5435" s="77" t="inlineStr">
        <is>
          <t>Pokemon Stats</t>
        </is>
      </c>
      <c r="C5435" s="77" t="inlineStr">
        <is>
          <t>Surskit baseDefense</t>
        </is>
      </c>
      <c r="D5435" s="77" t="n">
        <v>32</v>
      </c>
      <c r="E5435" s="77" t="n">
        <v>62</v>
      </c>
      <c r="F5435" s="77" t="inlineStr">
        <is>
          <t>Differs from upstream baseline</t>
        </is>
      </c>
      <c r="G5435" s="7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77" t="inlineStr">
        <is>
          <t>2026-10-04</t>
        </is>
      </c>
      <c r="B5437" s="77" t="inlineStr">
        <is>
          <t>Pokemon Stats</t>
        </is>
      </c>
      <c r="C5437" s="77" t="inlineStr">
        <is>
          <t>Surskit baseSpDefense</t>
        </is>
      </c>
      <c r="D5437" s="77" t="n">
        <v>52</v>
      </c>
      <c r="E5437" s="77" t="n">
        <v>82</v>
      </c>
      <c r="F5437" s="77" t="inlineStr">
        <is>
          <t>Differs from upstream baseline</t>
        </is>
      </c>
      <c r="G5437" s="7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77" t="inlineStr">
        <is>
          <t>2026-10-04</t>
        </is>
      </c>
      <c r="B5439" s="77" t="inlineStr">
        <is>
          <t>Abilities</t>
        </is>
      </c>
      <c r="C5439" s="77" t="inlineStr">
        <is>
          <t>Swalot abilities</t>
        </is>
      </c>
      <c r="D5439" s="77" t="inlineStr">
        <is>
          <t>Liquid Ooze / Sticky Hold / Gluttony</t>
        </is>
      </c>
      <c r="E5439" s="77" t="inlineStr">
        <is>
          <t>Gluttony / Gluttony / Gluttony</t>
        </is>
      </c>
      <c r="F5439" s="77" t="inlineStr">
        <is>
          <t>Differs from upstream baseline</t>
        </is>
      </c>
      <c r="G5439" s="7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77" t="inlineStr">
        <is>
          <t>2026-10-04</t>
        </is>
      </c>
      <c r="B5441" s="77" t="inlineStr">
        <is>
          <t>Pokemon Stats</t>
        </is>
      </c>
      <c r="C5441" s="77" t="inlineStr">
        <is>
          <t>Swanna baseSpAttack</t>
        </is>
      </c>
      <c r="D5441" s="77" t="n">
        <v>87</v>
      </c>
      <c r="E5441" s="77" t="n">
        <v>97</v>
      </c>
      <c r="F5441" s="77" t="inlineStr">
        <is>
          <t>Differs from upstream baseline</t>
        </is>
      </c>
      <c r="G5441" s="7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77" t="inlineStr">
        <is>
          <t>2026-10-04</t>
        </is>
      </c>
      <c r="B5443" s="77" t="inlineStr">
        <is>
          <t>Abilities</t>
        </is>
      </c>
      <c r="C5443" s="77" t="inlineStr">
        <is>
          <t>Swanna abilities</t>
        </is>
      </c>
      <c r="D5443" s="77" t="inlineStr">
        <is>
          <t>Keen Eye / Big Pecks / Hydration</t>
        </is>
      </c>
      <c r="E5443" s="77" t="inlineStr">
        <is>
          <t>Keen Eye / Hydration / Competitive</t>
        </is>
      </c>
      <c r="F5443" s="77" t="inlineStr">
        <is>
          <t>Differs from upstream baseline</t>
        </is>
      </c>
      <c r="G5443" s="7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77" t="inlineStr">
        <is>
          <t>2026-10-04</t>
        </is>
      </c>
      <c r="B5445" s="77" t="inlineStr">
        <is>
          <t>Abilities</t>
        </is>
      </c>
      <c r="C5445" s="77" t="inlineStr">
        <is>
          <t>Swinub abilities</t>
        </is>
      </c>
      <c r="D5445" s="77" t="inlineStr">
        <is>
          <t>Oblivious / Snow Cloak / Thick Fat</t>
        </is>
      </c>
      <c r="E5445" s="77" t="inlineStr">
        <is>
          <t>Snow Cloak / Snow Cloak / Thick Fat</t>
        </is>
      </c>
      <c r="F5445" s="77" t="inlineStr">
        <is>
          <t>Differs from upstream baseline</t>
        </is>
      </c>
      <c r="G5445" s="7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77" t="inlineStr">
        <is>
          <t>2026-10-04</t>
        </is>
      </c>
      <c r="B5447" s="77" t="inlineStr">
        <is>
          <t>Pokemon Stats</t>
        </is>
      </c>
      <c r="C5447" s="77" t="inlineStr">
        <is>
          <t>Swoobat baseAttack</t>
        </is>
      </c>
      <c r="D5447" s="77" t="n">
        <v>57</v>
      </c>
      <c r="E5447" s="77" t="n">
        <v>63</v>
      </c>
      <c r="F5447" s="77" t="inlineStr">
        <is>
          <t>Differs from upstream baseline</t>
        </is>
      </c>
      <c r="G5447" s="7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77" t="inlineStr">
        <is>
          <t>2026-10-04</t>
        </is>
      </c>
      <c r="B5449" s="77" t="inlineStr">
        <is>
          <t>Pokemon Stats</t>
        </is>
      </c>
      <c r="C5449" s="77" t="inlineStr">
        <is>
          <t>Swoobat baseSpAttack</t>
        </is>
      </c>
      <c r="D5449" s="77" t="n">
        <v>77</v>
      </c>
      <c r="E5449" s="77" t="n">
        <v>89</v>
      </c>
      <c r="F5449" s="77" t="inlineStr">
        <is>
          <t>Differs from upstream baseline</t>
        </is>
      </c>
      <c r="G5449" s="7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77" t="inlineStr">
        <is>
          <t>2026-10-04</t>
        </is>
      </c>
      <c r="B5451" s="77" t="inlineStr">
        <is>
          <t>Pokemon Stats</t>
        </is>
      </c>
      <c r="C5451" s="77" t="inlineStr">
        <is>
          <t>Swoobat baseSpeed</t>
        </is>
      </c>
      <c r="D5451" s="77" t="n">
        <v>114</v>
      </c>
      <c r="E5451" s="77" t="n">
        <v>124</v>
      </c>
      <c r="F5451" s="77" t="inlineStr">
        <is>
          <t>Differs from upstream baseline</t>
        </is>
      </c>
      <c r="G5451" s="7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77" t="inlineStr">
        <is>
          <t>2026-10-04</t>
        </is>
      </c>
      <c r="B5453" s="77" t="inlineStr">
        <is>
          <t>Pokemon Stats</t>
        </is>
      </c>
      <c r="C5453" s="77" t="inlineStr">
        <is>
          <t>Sylveon baseAttack</t>
        </is>
      </c>
      <c r="D5453" s="77" t="n">
        <v>65</v>
      </c>
      <c r="E5453" s="77" t="n">
        <v>30</v>
      </c>
      <c r="F5453" s="77" t="inlineStr">
        <is>
          <t>Differs from upstream baseline</t>
        </is>
      </c>
      <c r="G5453" s="7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77" t="inlineStr">
        <is>
          <t>2026-10-04</t>
        </is>
      </c>
      <c r="B5455" s="77" t="inlineStr">
        <is>
          <t>Pokemon Stats</t>
        </is>
      </c>
      <c r="C5455" s="77" t="inlineStr">
        <is>
          <t>Sylveon baseSpeed</t>
        </is>
      </c>
      <c r="D5455" s="77" t="n">
        <v>60</v>
      </c>
      <c r="E5455" s="77" t="n">
        <v>76</v>
      </c>
      <c r="F5455" s="77" t="inlineStr">
        <is>
          <t>Differs from upstream baseline</t>
        </is>
      </c>
      <c r="G5455" s="7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77" t="inlineStr">
        <is>
          <t>2026-10-04</t>
        </is>
      </c>
      <c r="B5457" s="77" t="inlineStr">
        <is>
          <t>Pokemon Stats</t>
        </is>
      </c>
      <c r="C5457" s="77" t="inlineStr">
        <is>
          <t>Talonflame baseAttack</t>
        </is>
      </c>
      <c r="D5457" s="77" t="n">
        <v>81</v>
      </c>
      <c r="E5457" s="77" t="n">
        <v>86</v>
      </c>
      <c r="F5457" s="77" t="inlineStr">
        <is>
          <t>Differs from upstream baseline</t>
        </is>
      </c>
      <c r="G5457" s="7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77" t="inlineStr">
        <is>
          <t>2026-10-04</t>
        </is>
      </c>
      <c r="B5459" s="77" t="inlineStr">
        <is>
          <t>Pokemon Stats</t>
        </is>
      </c>
      <c r="C5459" s="77" t="inlineStr">
        <is>
          <t>Talonflame baseSpAttack</t>
        </is>
      </c>
      <c r="D5459" s="77" t="n">
        <v>74</v>
      </c>
      <c r="E5459" s="77" t="n">
        <v>76</v>
      </c>
      <c r="F5459" s="77" t="inlineStr">
        <is>
          <t>Differs from upstream baseline</t>
        </is>
      </c>
      <c r="G5459" s="7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77" t="inlineStr">
        <is>
          <t>2026-10-04</t>
        </is>
      </c>
      <c r="B5461" s="77" t="inlineStr">
        <is>
          <t>Pokemon Stats</t>
        </is>
      </c>
      <c r="C5461" s="77" t="inlineStr">
        <is>
          <t>Tangela baseSpDefense</t>
        </is>
      </c>
      <c r="D5461" s="77" t="n">
        <v>40</v>
      </c>
      <c r="E5461" s="77" t="n">
        <v>50</v>
      </c>
      <c r="F5461" s="77" t="inlineStr">
        <is>
          <t>Differs from upstream baseline</t>
        </is>
      </c>
      <c r="G5461" s="7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77" t="inlineStr">
        <is>
          <t>2026-10-04</t>
        </is>
      </c>
      <c r="B5463" s="77" t="inlineStr">
        <is>
          <t>Pokemon Stats</t>
        </is>
      </c>
      <c r="C5463" s="77" t="inlineStr">
        <is>
          <t>Tangrowth baseSpDefense</t>
        </is>
      </c>
      <c r="D5463" s="77" t="n">
        <v>50</v>
      </c>
      <c r="E5463" s="77" t="n">
        <v>90</v>
      </c>
      <c r="F5463" s="77" t="inlineStr">
        <is>
          <t>Differs from upstream baseline</t>
        </is>
      </c>
      <c r="G5463" s="7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77" t="inlineStr">
        <is>
          <t>2026-10-04</t>
        </is>
      </c>
      <c r="B5465" s="77" t="inlineStr">
        <is>
          <t>Abilities</t>
        </is>
      </c>
      <c r="C5465" s="77" t="inlineStr">
        <is>
          <t>Tangrowth abilities</t>
        </is>
      </c>
      <c r="D5465" s="77" t="inlineStr">
        <is>
          <t>Chlorophyll / Leaf Guard / Regenerator</t>
        </is>
      </c>
      <c r="E5465" s="77" t="inlineStr">
        <is>
          <t>Magic Guard / Magic Guard / Regenerator</t>
        </is>
      </c>
      <c r="F5465" s="77" t="inlineStr">
        <is>
          <t>Differs from upstream baseline</t>
        </is>
      </c>
      <c r="G5465" s="7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77" t="inlineStr">
        <is>
          <t>2026-10-04</t>
        </is>
      </c>
      <c r="B5467" s="77" t="inlineStr">
        <is>
          <t>Pokemon Stats</t>
        </is>
      </c>
      <c r="C5467" s="77" t="inlineStr">
        <is>
          <t>Tauros baseAttack</t>
        </is>
      </c>
      <c r="D5467" s="77" t="n">
        <v>100</v>
      </c>
      <c r="E5467" s="77" t="n">
        <v>110</v>
      </c>
      <c r="F5467" s="77" t="inlineStr">
        <is>
          <t>Differs from upstream baseline</t>
        </is>
      </c>
      <c r="G5467" s="7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77" t="inlineStr">
        <is>
          <t>2026-10-04</t>
        </is>
      </c>
      <c r="B5469" s="77" t="inlineStr">
        <is>
          <t>Abilities</t>
        </is>
      </c>
      <c r="C5469" s="77" t="inlineStr">
        <is>
          <t>Tauros abilities</t>
        </is>
      </c>
      <c r="D5469" s="77" t="inlineStr">
        <is>
          <t>Intimidate / Anger Point / Sheer Force</t>
        </is>
      </c>
      <c r="E5469" s="77" t="inlineStr">
        <is>
          <t>Intimidate / Intimidate / Sheer Force</t>
        </is>
      </c>
      <c r="F5469" s="77" t="inlineStr">
        <is>
          <t>Differs from upstream baseline</t>
        </is>
      </c>
      <c r="G5469" s="7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77" t="inlineStr">
        <is>
          <t>2026-10-04</t>
        </is>
      </c>
      <c r="B5471" s="77" t="inlineStr">
        <is>
          <t>Pokemon Stats</t>
        </is>
      </c>
      <c r="C5471" s="77" t="inlineStr">
        <is>
          <t>Tauros baseSpDefense</t>
        </is>
      </c>
      <c r="D5471" s="77" t="n">
        <v>70</v>
      </c>
      <c r="E5471" s="77" t="n">
        <v>72</v>
      </c>
      <c r="F5471" s="77" t="inlineStr">
        <is>
          <t>Differs from upstream baseline</t>
        </is>
      </c>
      <c r="G5471" s="7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77" t="inlineStr">
        <is>
          <t>2026-10-04</t>
        </is>
      </c>
      <c r="B5473" s="77" t="inlineStr">
        <is>
          <t>Abilities</t>
        </is>
      </c>
      <c r="C5473" s="77" t="inlineStr">
        <is>
          <t>Tentacool abilities</t>
        </is>
      </c>
      <c r="D5473" s="77" t="inlineStr">
        <is>
          <t>Clear Body / Liquid Ooze / Rain Dish</t>
        </is>
      </c>
      <c r="E5473" s="77" t="inlineStr">
        <is>
          <t>Rain Dish / Clear Body / Rain Dish</t>
        </is>
      </c>
      <c r="F5473" s="77" t="inlineStr">
        <is>
          <t>Differs from upstream baseline</t>
        </is>
      </c>
      <c r="G5473" s="7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77" t="inlineStr">
        <is>
          <t>2026-10-04</t>
        </is>
      </c>
      <c r="B5475" s="77" t="inlineStr">
        <is>
          <t>Pokemon Stats</t>
        </is>
      </c>
      <c r="C5475" s="77" t="inlineStr">
        <is>
          <t>Tentacruel baseSpAttack</t>
        </is>
      </c>
      <c r="D5475" s="77" t="n">
        <v>80</v>
      </c>
      <c r="E5475" s="77" t="n">
        <v>90</v>
      </c>
      <c r="F5475" s="77" t="inlineStr">
        <is>
          <t>Differs from upstream baseline</t>
        </is>
      </c>
      <c r="G5475" s="7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77" t="inlineStr">
        <is>
          <t>2026-10-04</t>
        </is>
      </c>
      <c r="B5477" s="77" t="inlineStr">
        <is>
          <t>Pokemon Stats</t>
        </is>
      </c>
      <c r="C5477" s="77" t="inlineStr">
        <is>
          <t>Terrakion baseAttack</t>
        </is>
      </c>
      <c r="D5477" s="77" t="n">
        <v>129</v>
      </c>
      <c r="E5477" s="77" t="n">
        <v>151</v>
      </c>
      <c r="F5477" s="77" t="inlineStr">
        <is>
          <t>Differs from upstream baseline</t>
        </is>
      </c>
      <c r="G5477" s="7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77" t="inlineStr">
        <is>
          <t>2026-10-04</t>
        </is>
      </c>
      <c r="B5479" s="77" t="inlineStr">
        <is>
          <t>Pokemon Stats</t>
        </is>
      </c>
      <c r="C5479" s="77" t="inlineStr">
        <is>
          <t>Terrakion baseSpeed</t>
        </is>
      </c>
      <c r="D5479" s="77" t="n">
        <v>108</v>
      </c>
      <c r="E5479" s="77" t="n">
        <v>126</v>
      </c>
      <c r="F5479" s="77" t="inlineStr">
        <is>
          <t>Differs from upstream baseline</t>
        </is>
      </c>
      <c r="G5479" s="7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77" t="inlineStr">
        <is>
          <t>2026-10-04</t>
        </is>
      </c>
      <c r="B5481" s="77" t="inlineStr">
        <is>
          <t>Pokemon Stats</t>
        </is>
      </c>
      <c r="C5481" s="77" t="inlineStr">
        <is>
          <t>Throh baseAttack</t>
        </is>
      </c>
      <c r="D5481" s="77" t="n">
        <v>100</v>
      </c>
      <c r="E5481" s="77" t="n">
        <v>104</v>
      </c>
      <c r="F5481" s="77" t="inlineStr">
        <is>
          <t>Differs from upstream baseline</t>
        </is>
      </c>
      <c r="G5481" s="7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77" t="inlineStr">
        <is>
          <t>2026-10-04</t>
        </is>
      </c>
      <c r="B5483" s="77" t="inlineStr">
        <is>
          <t>Pokemon Stats</t>
        </is>
      </c>
      <c r="C5483" s="77" t="inlineStr">
        <is>
          <t>Throh baseSpeed</t>
        </is>
      </c>
      <c r="D5483" s="77" t="n">
        <v>45</v>
      </c>
      <c r="E5483" s="77" t="n">
        <v>71</v>
      </c>
      <c r="F5483" s="77" t="inlineStr">
        <is>
          <t>Differs from upstream baseline</t>
        </is>
      </c>
      <c r="G5483" s="7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77" t="inlineStr">
        <is>
          <t>2026-10-04</t>
        </is>
      </c>
      <c r="B5485" s="77" t="inlineStr">
        <is>
          <t>Abilities</t>
        </is>
      </c>
      <c r="C5485" s="77" t="inlineStr">
        <is>
          <t>Togepi abilities</t>
        </is>
      </c>
      <c r="D5485" s="77" t="inlineStr">
        <is>
          <t>Hustle / Serene Grace / Super Luck</t>
        </is>
      </c>
      <c r="E5485" s="77" t="inlineStr">
        <is>
          <t>Serene Grace / Serene Grace / Super Luck</t>
        </is>
      </c>
      <c r="F5485" s="77" t="inlineStr">
        <is>
          <t>Differs from upstream baseline</t>
        </is>
      </c>
      <c r="G5485" s="7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77" t="inlineStr">
        <is>
          <t>2026-10-04</t>
        </is>
      </c>
      <c r="B5487" s="77" t="inlineStr">
        <is>
          <t>Abilities</t>
        </is>
      </c>
      <c r="C5487" s="77" t="inlineStr">
        <is>
          <t>Togetic abilities</t>
        </is>
      </c>
      <c r="D5487" s="77" t="inlineStr">
        <is>
          <t>Hustle / Serene Grace / Super Luck</t>
        </is>
      </c>
      <c r="E5487" s="77" t="inlineStr">
        <is>
          <t>Serene Grace / Serene Grace / Super Luck</t>
        </is>
      </c>
      <c r="F5487" s="77" t="inlineStr">
        <is>
          <t>Differs from upstream baseline</t>
        </is>
      </c>
      <c r="G5487" s="7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77" t="inlineStr">
        <is>
          <t>2026-10-04</t>
        </is>
      </c>
      <c r="B5489" s="77" t="inlineStr">
        <is>
          <t>Abilities</t>
        </is>
      </c>
      <c r="C5489" s="77" t="inlineStr">
        <is>
          <t>Torkoal abilities</t>
        </is>
      </c>
      <c r="D5489" s="77" t="inlineStr">
        <is>
          <t>White Smoke / Drought / Shell Armor</t>
        </is>
      </c>
      <c r="E5489" s="77" t="inlineStr">
        <is>
          <t>White Smoke / Shell Armor / Shell Armor</t>
        </is>
      </c>
      <c r="F5489" s="77" t="inlineStr">
        <is>
          <t>Differs from upstream baseline</t>
        </is>
      </c>
      <c r="G5489" s="7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77" t="inlineStr">
        <is>
          <t>2026-10-04</t>
        </is>
      </c>
      <c r="B5491" s="77" t="inlineStr">
        <is>
          <t>Pokemon Stats</t>
        </is>
      </c>
      <c r="C5491" s="77" t="inlineStr">
        <is>
          <t>Torterra baseSpAttack</t>
        </is>
      </c>
      <c r="D5491" s="77" t="n">
        <v>75</v>
      </c>
      <c r="E5491" s="77" t="n">
        <v>63</v>
      </c>
      <c r="F5491" s="77" t="inlineStr">
        <is>
          <t>Differs from upstream baseline</t>
        </is>
      </c>
      <c r="G5491" s="7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77" t="inlineStr">
        <is>
          <t>2026-10-04</t>
        </is>
      </c>
      <c r="B5493" s="77" t="inlineStr">
        <is>
          <t>Abilities</t>
        </is>
      </c>
      <c r="C5493" s="77" t="inlineStr">
        <is>
          <t>Torterra abilities</t>
        </is>
      </c>
      <c r="D5493" s="77" t="inlineStr">
        <is>
          <t>Overgrow / Shell Armor</t>
        </is>
      </c>
      <c r="E5493" s="77" t="inlineStr">
        <is>
          <t>Thick Fat / Shell Armor / Shell Armor</t>
        </is>
      </c>
      <c r="F5493" s="77" t="inlineStr">
        <is>
          <t>Differs from upstream baseline</t>
        </is>
      </c>
      <c r="G5493" s="7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77" t="inlineStr">
        <is>
          <t>2026-10-04</t>
        </is>
      </c>
      <c r="B5495" s="77" t="inlineStr">
        <is>
          <t>Abilities</t>
        </is>
      </c>
      <c r="C5495" s="77" t="inlineStr">
        <is>
          <t>Toxicroak abilities</t>
        </is>
      </c>
      <c r="D5495" s="77" t="inlineStr">
        <is>
          <t>Anticipation / Dry Skin / Poison Touch</t>
        </is>
      </c>
      <c r="E5495" s="77" t="inlineStr">
        <is>
          <t>Dry Skin / Dry Skin / Poison Touch</t>
        </is>
      </c>
      <c r="F5495" s="77" t="inlineStr">
        <is>
          <t>Differs from upstream baseline</t>
        </is>
      </c>
      <c r="G5495" s="7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77" t="inlineStr">
        <is>
          <t>2026-10-04</t>
        </is>
      </c>
      <c r="B5497" s="77" t="inlineStr">
        <is>
          <t>Pokemon Stats</t>
        </is>
      </c>
      <c r="C5497" s="77" t="inlineStr">
        <is>
          <t>Tranquill baseAttack</t>
        </is>
      </c>
      <c r="D5497" s="77" t="n">
        <v>77</v>
      </c>
      <c r="E5497" s="77" t="n">
        <v>52</v>
      </c>
      <c r="F5497" s="77" t="inlineStr">
        <is>
          <t>Differs from upstream baseline</t>
        </is>
      </c>
      <c r="G5497" s="7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77" t="inlineStr">
        <is>
          <t>2026-10-04</t>
        </is>
      </c>
      <c r="B5499" s="77" t="inlineStr">
        <is>
          <t>Pokemon Stats</t>
        </is>
      </c>
      <c r="C5499" s="77" t="inlineStr">
        <is>
          <t>Tranquill baseSpDefense</t>
        </is>
      </c>
      <c r="D5499" s="77" t="n">
        <v>42</v>
      </c>
      <c r="E5499" s="77" t="n">
        <v>59</v>
      </c>
      <c r="F5499" s="77" t="inlineStr">
        <is>
          <t>Differs from upstream baseline</t>
        </is>
      </c>
      <c r="G5499" s="7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77" t="inlineStr">
        <is>
          <t>2026-10-04</t>
        </is>
      </c>
      <c r="B5501" s="77" t="inlineStr">
        <is>
          <t>Pokemon Stats</t>
        </is>
      </c>
      <c r="C5501" s="77" t="inlineStr">
        <is>
          <t>Trevenant baseHP</t>
        </is>
      </c>
      <c r="D5501" s="77" t="n">
        <v>85</v>
      </c>
      <c r="E5501" s="77" t="n">
        <v>95</v>
      </c>
      <c r="F5501" s="77" t="inlineStr">
        <is>
          <t>Differs from upstream baseline</t>
        </is>
      </c>
      <c r="G5501" s="7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77" t="inlineStr">
        <is>
          <t>2026-10-04</t>
        </is>
      </c>
      <c r="B5503" s="77" t="inlineStr">
        <is>
          <t>Pokemon Stats</t>
        </is>
      </c>
      <c r="C5503" s="77" t="inlineStr">
        <is>
          <t>Trevenant baseSpAttack</t>
        </is>
      </c>
      <c r="D5503" s="77" t="n">
        <v>65</v>
      </c>
      <c r="E5503" s="77" t="n">
        <v>30</v>
      </c>
      <c r="F5503" s="77" t="inlineStr">
        <is>
          <t>Differs from upstream baseline</t>
        </is>
      </c>
      <c r="G5503" s="7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77" t="inlineStr">
        <is>
          <t>2026-10-04</t>
        </is>
      </c>
      <c r="B5505" s="77" t="inlineStr">
        <is>
          <t>Pokemon Stats</t>
        </is>
      </c>
      <c r="C5505" s="77" t="inlineStr">
        <is>
          <t>Tropius baseHP</t>
        </is>
      </c>
      <c r="D5505" s="77" t="n">
        <v>99</v>
      </c>
      <c r="E5505" s="77" t="n">
        <v>105</v>
      </c>
      <c r="F5505" s="77" t="inlineStr">
        <is>
          <t>Differs from upstream baseline</t>
        </is>
      </c>
      <c r="G5505" s="7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77" t="inlineStr">
        <is>
          <t>2026-10-04</t>
        </is>
      </c>
      <c r="B5507" s="77" t="inlineStr">
        <is>
          <t>Pokemon Stats</t>
        </is>
      </c>
      <c r="C5507" s="77" t="inlineStr">
        <is>
          <t>Tropius baseDefense</t>
        </is>
      </c>
      <c r="D5507" s="77" t="n">
        <v>83</v>
      </c>
      <c r="E5507" s="77" t="n">
        <v>105</v>
      </c>
      <c r="F5507" s="77" t="inlineStr">
        <is>
          <t>Differs from upstream baseline</t>
        </is>
      </c>
      <c r="G5507" s="7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77" t="inlineStr">
        <is>
          <t>2026-10-04</t>
        </is>
      </c>
      <c r="B5509" s="77" t="inlineStr">
        <is>
          <t>Pokemon Stats</t>
        </is>
      </c>
      <c r="C5509" s="77" t="inlineStr">
        <is>
          <t>Tropius baseSpDefense</t>
        </is>
      </c>
      <c r="D5509" s="77" t="n">
        <v>87</v>
      </c>
      <c r="E5509" s="77" t="n">
        <v>105</v>
      </c>
      <c r="F5509" s="77" t="inlineStr">
        <is>
          <t>Differs from upstream baseline</t>
        </is>
      </c>
      <c r="G5509" s="7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77" t="inlineStr">
        <is>
          <t>2026-10-04</t>
        </is>
      </c>
      <c r="B5511" s="77" t="inlineStr">
        <is>
          <t>Abilities</t>
        </is>
      </c>
      <c r="C5511" s="77" t="inlineStr">
        <is>
          <t>Turtwig abilities</t>
        </is>
      </c>
      <c r="D5511" s="77" t="inlineStr">
        <is>
          <t>Overgrow / Shell Armor</t>
        </is>
      </c>
      <c r="E5511" s="77" t="inlineStr">
        <is>
          <t>Overgrow / Shell Armor / Shell Armor</t>
        </is>
      </c>
      <c r="F5511" s="77" t="inlineStr">
        <is>
          <t>Differs from upstream baseline</t>
        </is>
      </c>
      <c r="G5511" s="7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77" t="inlineStr">
        <is>
          <t>2026-10-04</t>
        </is>
      </c>
      <c r="B5513" s="77" t="inlineStr">
        <is>
          <t>Pokemon Stats</t>
        </is>
      </c>
      <c r="C5513" s="77" t="inlineStr">
        <is>
          <t>Tyranitar baseSpAttack</t>
        </is>
      </c>
      <c r="D5513" s="77" t="n">
        <v>95</v>
      </c>
      <c r="E5513" s="77" t="n">
        <v>100</v>
      </c>
      <c r="F5513" s="77" t="inlineStr">
        <is>
          <t>Differs from upstream baseline</t>
        </is>
      </c>
      <c r="G5513" s="7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77" t="inlineStr">
        <is>
          <t>2026-10-04</t>
        </is>
      </c>
      <c r="B5515" s="77" t="inlineStr">
        <is>
          <t>Abilities</t>
        </is>
      </c>
      <c r="C5515" s="77" t="inlineStr">
        <is>
          <t>Tyranitar abilities</t>
        </is>
      </c>
      <c r="D5515" s="77" t="inlineStr">
        <is>
          <t>Sand Stream / Sand Stream / Sand Stream</t>
        </is>
      </c>
      <c r="E5515" s="77" t="inlineStr">
        <is>
          <t>Thick Fat / Thick Fat / Thick Fat</t>
        </is>
      </c>
      <c r="F5515" s="77" t="inlineStr">
        <is>
          <t>Differs from upstream baseline</t>
        </is>
      </c>
      <c r="G5515" s="7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77" t="inlineStr">
        <is>
          <t>2026-10-04</t>
        </is>
      </c>
      <c r="B5517" s="77" t="inlineStr">
        <is>
          <t>Pokemon Stats</t>
        </is>
      </c>
      <c r="C5517" s="77" t="inlineStr">
        <is>
          <t>Tyrantrum baseSpAttack</t>
        </is>
      </c>
      <c r="D5517" s="77" t="n">
        <v>69</v>
      </c>
      <c r="E5517" s="77" t="n">
        <v>30</v>
      </c>
      <c r="F5517" s="77" t="inlineStr">
        <is>
          <t>Differs from upstream baseline</t>
        </is>
      </c>
      <c r="G5517" s="7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77" t="inlineStr">
        <is>
          <t>2026-10-04</t>
        </is>
      </c>
      <c r="B5519" s="77" t="inlineStr">
        <is>
          <t>Abilities</t>
        </is>
      </c>
      <c r="C5519" s="77" t="inlineStr">
        <is>
          <t>Tyrantrum abilities</t>
        </is>
      </c>
      <c r="D5519" s="77" t="inlineStr">
        <is>
          <t>Strong Jaw / Rock Head</t>
        </is>
      </c>
      <c r="E5519" s="77" t="inlineStr">
        <is>
          <t>Strong Jaw / Rock Head / Intimidate</t>
        </is>
      </c>
      <c r="F5519" s="77" t="inlineStr">
        <is>
          <t>Differs from upstream baseline</t>
        </is>
      </c>
      <c r="G5519" s="7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77" t="inlineStr">
        <is>
          <t>2026-10-04</t>
        </is>
      </c>
      <c r="B5521" s="77" t="inlineStr">
        <is>
          <t>Pokemon Stats</t>
        </is>
      </c>
      <c r="C5521" s="77" t="inlineStr">
        <is>
          <t>Tyrunt baseAttack</t>
        </is>
      </c>
      <c r="D5521" s="77" t="n">
        <v>89</v>
      </c>
      <c r="E5521" s="77" t="n">
        <v>97</v>
      </c>
      <c r="F5521" s="77" t="inlineStr">
        <is>
          <t>Differs from upstream baseline</t>
        </is>
      </c>
      <c r="G5521" s="7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77" t="inlineStr">
        <is>
          <t>2026-10-04</t>
        </is>
      </c>
      <c r="B5523" s="77" t="inlineStr">
        <is>
          <t>Pokemon Stats</t>
        </is>
      </c>
      <c r="C5523" s="77" t="inlineStr">
        <is>
          <t>Tyrunt baseSpeed</t>
        </is>
      </c>
      <c r="D5523" s="77" t="n">
        <v>48</v>
      </c>
      <c r="E5523" s="77" t="n">
        <v>55</v>
      </c>
      <c r="F5523" s="77" t="inlineStr">
        <is>
          <t>Differs from upstream baseline</t>
        </is>
      </c>
      <c r="G5523" s="7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77" t="inlineStr">
        <is>
          <t>2026-10-04</t>
        </is>
      </c>
      <c r="B5525" s="77" t="inlineStr">
        <is>
          <t>Pokemon Stats</t>
        </is>
      </c>
      <c r="C5525" s="77" t="inlineStr">
        <is>
          <t>Unfezant baseAttack</t>
        </is>
      </c>
      <c r="D5525" s="77" t="n">
        <v>115</v>
      </c>
      <c r="E5525" s="77" t="n">
        <v>46</v>
      </c>
      <c r="F5525" s="77" t="inlineStr">
        <is>
          <t>Differs from upstream baseline</t>
        </is>
      </c>
      <c r="G5525" s="7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77" t="inlineStr">
        <is>
          <t>2026-10-04</t>
        </is>
      </c>
      <c r="B5527" s="77" t="inlineStr">
        <is>
          <t>Pokemon Stats</t>
        </is>
      </c>
      <c r="C5527" s="77" t="inlineStr">
        <is>
          <t>Unfezant baseSpDefense</t>
        </is>
      </c>
      <c r="D5527" s="77" t="n">
        <v>55</v>
      </c>
      <c r="E5527" s="77" t="n">
        <v>77</v>
      </c>
      <c r="F5527" s="77" t="inlineStr">
        <is>
          <t>Differs from upstream baseline</t>
        </is>
      </c>
      <c r="G5527" s="7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77" t="inlineStr">
        <is>
          <t>2026-10-04</t>
        </is>
      </c>
      <c r="B5529" s="77" t="inlineStr">
        <is>
          <t>Abilities</t>
        </is>
      </c>
      <c r="C5529" s="77" t="inlineStr">
        <is>
          <t>Unfezant abilities</t>
        </is>
      </c>
      <c r="D5529" s="77" t="inlineStr">
        <is>
          <t>Big Pecks / Super Luck / Rivalry</t>
        </is>
      </c>
      <c r="E5529" s="77" t="inlineStr">
        <is>
          <t>Super Luck / Big Pecks / Sniper</t>
        </is>
      </c>
      <c r="F5529" s="77" t="inlineStr">
        <is>
          <t>Differs from upstream baseline</t>
        </is>
      </c>
      <c r="G5529" s="7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77" t="inlineStr">
        <is>
          <t>2026-10-04</t>
        </is>
      </c>
      <c r="B5531" s="77" t="inlineStr">
        <is>
          <t>Pokemon Stats</t>
        </is>
      </c>
      <c r="C5531" s="77" t="inlineStr">
        <is>
          <t>Ursaluna baseSpAttack</t>
        </is>
      </c>
      <c r="D5531" s="77" t="n">
        <v>45</v>
      </c>
      <c r="E5531" s="77" t="n">
        <v>30</v>
      </c>
      <c r="F5531" s="77" t="inlineStr">
        <is>
          <t>Differs from upstream baseline</t>
        </is>
      </c>
      <c r="G5531" s="7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77" t="inlineStr">
        <is>
          <t>2026-10-04</t>
        </is>
      </c>
      <c r="B5533" s="77" t="inlineStr">
        <is>
          <t>Pokemon Stats</t>
        </is>
      </c>
      <c r="C5533" s="77" t="inlineStr">
        <is>
          <t>Ursaluna baseAttack</t>
        </is>
      </c>
      <c r="D5533" s="77" t="n">
        <v>70</v>
      </c>
      <c r="E5533" s="77" t="n">
        <v>30</v>
      </c>
      <c r="F5533" s="77" t="inlineStr">
        <is>
          <t>Differs from upstream baseline</t>
        </is>
      </c>
      <c r="G5533" s="7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77" t="inlineStr">
        <is>
          <t>2026-10-04</t>
        </is>
      </c>
      <c r="B5535" s="77" t="inlineStr">
        <is>
          <t>Pokemon Stats</t>
        </is>
      </c>
      <c r="C5535" s="77" t="inlineStr">
        <is>
          <t>Ursaluna baseSpeed</t>
        </is>
      </c>
      <c r="D5535" s="77" t="n">
        <v>52</v>
      </c>
      <c r="E5535" s="77" t="n">
        <v>70</v>
      </c>
      <c r="F5535" s="77" t="inlineStr">
        <is>
          <t>Differs from upstream baseline</t>
        </is>
      </c>
      <c r="G5535" s="7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77" t="inlineStr">
        <is>
          <t>2026-10-04</t>
        </is>
      </c>
      <c r="B5537" s="77" t="inlineStr">
        <is>
          <t>Pokemon Stats</t>
        </is>
      </c>
      <c r="C5537" s="77" t="inlineStr">
        <is>
          <t>Ursaring baseAttack</t>
        </is>
      </c>
      <c r="D5537" s="77" t="n">
        <v>130</v>
      </c>
      <c r="E5537" s="77" t="n">
        <v>140</v>
      </c>
      <c r="F5537" s="77" t="inlineStr">
        <is>
          <t>Differs from upstream baseline</t>
        </is>
      </c>
      <c r="G5537" s="7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77" t="inlineStr">
        <is>
          <t>2026-10-04</t>
        </is>
      </c>
      <c r="B5539" s="77" t="inlineStr">
        <is>
          <t>Pokemon Stats</t>
        </is>
      </c>
      <c r="C5539" s="77" t="inlineStr">
        <is>
          <t>Ursaring baseSpAttack</t>
        </is>
      </c>
      <c r="D5539" s="77" t="n">
        <v>75</v>
      </c>
      <c r="E5539" s="77" t="n">
        <v>55</v>
      </c>
      <c r="F5539" s="77" t="inlineStr">
        <is>
          <t>Differs from upstream baseline</t>
        </is>
      </c>
      <c r="G5539" s="7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77" t="inlineStr">
        <is>
          <t>2026-10-04</t>
        </is>
      </c>
      <c r="B5541" s="77" t="inlineStr">
        <is>
          <t>Pokemon Stats</t>
        </is>
      </c>
      <c r="C5541" s="77" t="inlineStr">
        <is>
          <t>Uxie baseHP</t>
        </is>
      </c>
      <c r="D5541" s="77" t="n">
        <v>75</v>
      </c>
      <c r="E5541" s="77" t="n">
        <v>95</v>
      </c>
      <c r="F5541" s="77" t="inlineStr">
        <is>
          <t>Differs from upstream baseline</t>
        </is>
      </c>
      <c r="G5541" s="7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77" t="inlineStr">
        <is>
          <t>2026-10-04</t>
        </is>
      </c>
      <c r="B5543" s="77" t="inlineStr">
        <is>
          <t>Pokemon Stats</t>
        </is>
      </c>
      <c r="C5543" s="77" t="inlineStr">
        <is>
          <t>Vanilluxe baseHP</t>
        </is>
      </c>
      <c r="D5543" s="77" t="n">
        <v>71</v>
      </c>
      <c r="E5543" s="77" t="n">
        <v>81</v>
      </c>
      <c r="F5543" s="77" t="inlineStr">
        <is>
          <t>Differs from upstream baseline</t>
        </is>
      </c>
      <c r="G5543" s="7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77" t="inlineStr">
        <is>
          <t>2026-10-04</t>
        </is>
      </c>
      <c r="B5545" s="77" t="inlineStr">
        <is>
          <t>Abilities</t>
        </is>
      </c>
      <c r="C5545" s="77" t="inlineStr">
        <is>
          <t>Vanilluxe abilities</t>
        </is>
      </c>
      <c r="D5545" s="77" t="inlineStr">
        <is>
          <t>Ice Body / Snow Warning / Weak Armor</t>
        </is>
      </c>
      <c r="E5545" s="77" t="inlineStr">
        <is>
          <t>Ice Body / Ice Body / Slush Rush</t>
        </is>
      </c>
      <c r="F5545" s="77" t="inlineStr">
        <is>
          <t>Differs from upstream baseline</t>
        </is>
      </c>
      <c r="G5545" s="7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77" t="inlineStr">
        <is>
          <t>2026-10-04</t>
        </is>
      </c>
      <c r="B5547" s="77" t="inlineStr">
        <is>
          <t>Pokemon Stats</t>
        </is>
      </c>
      <c r="C5547" s="77" t="inlineStr">
        <is>
          <t>Venipede baseHP</t>
        </is>
      </c>
      <c r="D5547" s="77" t="n">
        <v>30</v>
      </c>
      <c r="E5547" s="77" t="n">
        <v>37</v>
      </c>
      <c r="F5547" s="77" t="inlineStr">
        <is>
          <t>Differs from upstream baseline</t>
        </is>
      </c>
      <c r="G5547" s="7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77" t="inlineStr">
        <is>
          <t>2026-10-04</t>
        </is>
      </c>
      <c r="B5549" s="77" t="inlineStr">
        <is>
          <t>Pokemon Stats</t>
        </is>
      </c>
      <c r="C5549" s="77" t="inlineStr">
        <is>
          <t>Venipede baseSpAttack</t>
        </is>
      </c>
      <c r="D5549" s="77" t="n">
        <v>30</v>
      </c>
      <c r="E5549" s="77" t="n">
        <v>31</v>
      </c>
      <c r="F5549" s="77" t="inlineStr">
        <is>
          <t>Differs from upstream baseline</t>
        </is>
      </c>
      <c r="G5549" s="7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77" t="inlineStr">
        <is>
          <t>2026-10-04</t>
        </is>
      </c>
      <c r="B5551" s="77" t="inlineStr">
        <is>
          <t>Abilities</t>
        </is>
      </c>
      <c r="C5551" s="77" t="inlineStr">
        <is>
          <t>Venomoth abilities</t>
        </is>
      </c>
      <c r="D5551" s="77" t="inlineStr">
        <is>
          <t>Shield Dust / Tinted Lens / Wonder Skin</t>
        </is>
      </c>
      <c r="E5551" s="77" t="inlineStr">
        <is>
          <t>Tinted Lens / Tinted Lens / Wonder Skin</t>
        </is>
      </c>
      <c r="F5551" s="77" t="inlineStr">
        <is>
          <t>Differs from upstream baseline</t>
        </is>
      </c>
      <c r="G5551" s="7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77" t="inlineStr">
        <is>
          <t>2026-10-04</t>
        </is>
      </c>
      <c r="B5553" s="77" t="inlineStr">
        <is>
          <t>Abilities</t>
        </is>
      </c>
      <c r="C5553" s="77" t="inlineStr">
        <is>
          <t>Venusaur abilities</t>
        </is>
      </c>
      <c r="D5553" s="77" t="inlineStr">
        <is>
          <t>Overgrow / Chlorophyll</t>
        </is>
      </c>
      <c r="E5553" s="77" t="inlineStr">
        <is>
          <t>Chlorophyll / Overgrow / Chlorophyll</t>
        </is>
      </c>
      <c r="F5553" s="77" t="inlineStr">
        <is>
          <t>Differs from upstream baseline</t>
        </is>
      </c>
      <c r="G5553" s="7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77" t="inlineStr">
        <is>
          <t>2026-10-04</t>
        </is>
      </c>
      <c r="B5555" s="77" t="inlineStr">
        <is>
          <t>Pokemon Stats</t>
        </is>
      </c>
      <c r="C5555" s="77" t="inlineStr">
        <is>
          <t>Vespiquen baseHP</t>
        </is>
      </c>
      <c r="D5555" s="77" t="n">
        <v>70</v>
      </c>
      <c r="E5555" s="77" t="n">
        <v>80</v>
      </c>
      <c r="F5555" s="77" t="inlineStr">
        <is>
          <t>Differs from upstream baseline</t>
        </is>
      </c>
      <c r="G5555" s="7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77" t="inlineStr">
        <is>
          <t>2026-10-04</t>
        </is>
      </c>
      <c r="B5557" s="77" t="inlineStr">
        <is>
          <t>Pokemon Stats</t>
        </is>
      </c>
      <c r="C5557" s="77" t="inlineStr">
        <is>
          <t>Vespiquen baseSpAttack</t>
        </is>
      </c>
      <c r="D5557" s="77" t="n">
        <v>80</v>
      </c>
      <c r="E5557" s="77" t="n">
        <v>102</v>
      </c>
      <c r="F5557" s="77" t="inlineStr">
        <is>
          <t>Differs from upstream baseline</t>
        </is>
      </c>
      <c r="G5557" s="7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77" t="inlineStr">
        <is>
          <t>2026-10-04</t>
        </is>
      </c>
      <c r="B5559" s="77" t="inlineStr">
        <is>
          <t>Abilities</t>
        </is>
      </c>
      <c r="C5559" s="77" t="inlineStr">
        <is>
          <t>Vespiquen abilities</t>
        </is>
      </c>
      <c r="D5559" s="77" t="inlineStr">
        <is>
          <t>Pressure / Unnerve</t>
        </is>
      </c>
      <c r="E5559" s="77" t="inlineStr">
        <is>
          <t>Tinted Lens / Swarm / Unnerve</t>
        </is>
      </c>
      <c r="F5559" s="77" t="inlineStr">
        <is>
          <t>Differs from upstream baseline</t>
        </is>
      </c>
      <c r="G5559" s="7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77" t="inlineStr">
        <is>
          <t>2026-10-04</t>
        </is>
      </c>
      <c r="B5561" s="77" t="inlineStr">
        <is>
          <t>Pokemon Stats</t>
        </is>
      </c>
      <c r="C5561" s="77" t="inlineStr">
        <is>
          <t>Vibrava baseDefense</t>
        </is>
      </c>
      <c r="D5561" s="77" t="n">
        <v>50</v>
      </c>
      <c r="E5561" s="77" t="n">
        <v>70</v>
      </c>
      <c r="F5561" s="77" t="inlineStr">
        <is>
          <t>Differs from upstream baseline</t>
        </is>
      </c>
      <c r="G5561" s="7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77" t="inlineStr">
        <is>
          <t>2026-10-04</t>
        </is>
      </c>
      <c r="B5563" s="77" t="inlineStr">
        <is>
          <t>Pokemon Stats</t>
        </is>
      </c>
      <c r="C5563" s="77" t="inlineStr">
        <is>
          <t>Vibrava baseSpDefense</t>
        </is>
      </c>
      <c r="D5563" s="77" t="n">
        <v>50</v>
      </c>
      <c r="E5563" s="77" t="n">
        <v>70</v>
      </c>
      <c r="F5563" s="77" t="inlineStr">
        <is>
          <t>Differs from upstream baseline</t>
        </is>
      </c>
      <c r="G5563" s="7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77" t="inlineStr">
        <is>
          <t>2026-10-04</t>
        </is>
      </c>
      <c r="B5565" s="77" t="inlineStr">
        <is>
          <t>Abilities</t>
        </is>
      </c>
      <c r="C5565" s="77" t="inlineStr">
        <is>
          <t>Vibrava abilities</t>
        </is>
      </c>
      <c r="D5565" s="77" t="inlineStr">
        <is>
          <t>Levitate / Levitate / Levitate</t>
        </is>
      </c>
      <c r="E5565" s="77" t="inlineStr">
        <is>
          <t>Tinted Lens / Levitate / Levitate</t>
        </is>
      </c>
      <c r="F5565" s="77" t="inlineStr">
        <is>
          <t>Differs from upstream baseline</t>
        </is>
      </c>
      <c r="G5565" s="7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77" t="inlineStr">
        <is>
          <t>2026-10-04</t>
        </is>
      </c>
      <c r="B5567" s="77" t="inlineStr">
        <is>
          <t>Pokemon Stats</t>
        </is>
      </c>
      <c r="C5567" s="77" t="inlineStr">
        <is>
          <t>Victreebel baseSpDefense</t>
        </is>
      </c>
      <c r="D5567" s="77" t="n">
        <v>70</v>
      </c>
      <c r="E5567" s="77" t="n">
        <v>85</v>
      </c>
      <c r="F5567" s="77" t="inlineStr">
        <is>
          <t>Differs from upstream baseline</t>
        </is>
      </c>
      <c r="G5567" s="7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77" t="inlineStr">
        <is>
          <t>2026-10-04</t>
        </is>
      </c>
      <c r="B5569" s="77" t="inlineStr">
        <is>
          <t>Pokemon Stats</t>
        </is>
      </c>
      <c r="C5569" s="77" t="inlineStr">
        <is>
          <t>Volbeat baseDefense</t>
        </is>
      </c>
      <c r="D5569" s="77" t="n">
        <v>75</v>
      </c>
      <c r="E5569" s="77" t="n">
        <v>55</v>
      </c>
      <c r="F5569" s="77" t="inlineStr">
        <is>
          <t>Differs from upstream baseline</t>
        </is>
      </c>
      <c r="G5569" s="7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77" t="inlineStr">
        <is>
          <t>2026-10-04</t>
        </is>
      </c>
      <c r="B5571" s="77" t="inlineStr">
        <is>
          <t>Pokemon Stats</t>
        </is>
      </c>
      <c r="C5571" s="77" t="inlineStr">
        <is>
          <t>Volbeat baseSpDefense</t>
        </is>
      </c>
      <c r="D5571" s="77" t="n">
        <v>85</v>
      </c>
      <c r="E5571" s="77" t="n">
        <v>75</v>
      </c>
      <c r="F5571" s="77" t="inlineStr">
        <is>
          <t>Differs from upstream baseline</t>
        </is>
      </c>
      <c r="G5571" s="7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77" t="inlineStr">
        <is>
          <t>2026-10-04</t>
        </is>
      </c>
      <c r="B5573" s="77" t="inlineStr">
        <is>
          <t>Pokemon Stats</t>
        </is>
      </c>
      <c r="C5573" s="77" t="inlineStr">
        <is>
          <t>Volcarona baseAttack</t>
        </is>
      </c>
      <c r="D5573" s="77" t="n">
        <v>60</v>
      </c>
      <c r="E5573" s="77" t="n">
        <v>30</v>
      </c>
      <c r="F5573" s="77" t="inlineStr">
        <is>
          <t>Differs from upstream baseline</t>
        </is>
      </c>
      <c r="G5573" s="7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77" t="inlineStr">
        <is>
          <t>2026-10-04</t>
        </is>
      </c>
      <c r="B5575" s="77" t="inlineStr">
        <is>
          <t>Pokemon Stats</t>
        </is>
      </c>
      <c r="C5575" s="77" t="inlineStr">
        <is>
          <t>Volcarona baseSpeed</t>
        </is>
      </c>
      <c r="D5575" s="77" t="n">
        <v>100</v>
      </c>
      <c r="E5575" s="77" t="n">
        <v>114</v>
      </c>
      <c r="F5575" s="77" t="inlineStr">
        <is>
          <t>Differs from upstream baseline</t>
        </is>
      </c>
      <c r="G5575" s="7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77" t="inlineStr">
        <is>
          <t>2026-10-04</t>
        </is>
      </c>
      <c r="B5577" s="77" t="inlineStr">
        <is>
          <t>Evolutions</t>
        </is>
      </c>
      <c r="C5577" s="77" t="inlineStr">
        <is>
          <t>Vullaby evolution</t>
        </is>
      </c>
      <c r="D5577" s="77" t="inlineStr">
        <is>
          <t>Lv 54 -&gt; Mandibuzz</t>
        </is>
      </c>
      <c r="E5577" s="77" t="inlineStr">
        <is>
          <t>Lv 42 -&gt; Mandibuzz</t>
        </is>
      </c>
      <c r="F5577" s="77" t="inlineStr">
        <is>
          <t>Differs from upstream baseline</t>
        </is>
      </c>
      <c r="G5577" s="7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77" t="inlineStr">
        <is>
          <t>2026-10-04</t>
        </is>
      </c>
      <c r="B5579" s="77" t="inlineStr">
        <is>
          <t>Abilities</t>
        </is>
      </c>
      <c r="C5579" s="77" t="inlineStr">
        <is>
          <t>Vulpix abilities</t>
        </is>
      </c>
      <c r="D5579" s="77" t="inlineStr">
        <is>
          <t>Flash Fire / Drought</t>
        </is>
      </c>
      <c r="E5579" s="77" t="inlineStr">
        <is>
          <t>Flame Body / Magic Bounce</t>
        </is>
      </c>
      <c r="F5579" s="77" t="inlineStr">
        <is>
          <t>Differs from upstream baseline</t>
        </is>
      </c>
      <c r="G5579" s="7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77" t="inlineStr">
        <is>
          <t>2026-10-04</t>
        </is>
      </c>
      <c r="B5581" s="77" t="inlineStr">
        <is>
          <t>Pokemon Stats</t>
        </is>
      </c>
      <c r="C5581" s="77" t="inlineStr">
        <is>
          <t>Wailmer baseHP</t>
        </is>
      </c>
      <c r="D5581" s="77" t="n">
        <v>130</v>
      </c>
      <c r="E5581" s="77" t="n">
        <v>140</v>
      </c>
      <c r="F5581" s="77" t="inlineStr">
        <is>
          <t>Differs from upstream baseline</t>
        </is>
      </c>
      <c r="G5581" s="7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77" t="inlineStr">
        <is>
          <t>2026-10-04</t>
        </is>
      </c>
      <c r="B5583" s="77" t="inlineStr">
        <is>
          <t>Pokemon Stats</t>
        </is>
      </c>
      <c r="C5583" s="77" t="inlineStr">
        <is>
          <t>Wailmer baseSpDefense</t>
        </is>
      </c>
      <c r="D5583" s="77" t="n">
        <v>35</v>
      </c>
      <c r="E5583" s="77" t="n">
        <v>45</v>
      </c>
      <c r="F5583" s="77" t="inlineStr">
        <is>
          <t>Differs from upstream baseline</t>
        </is>
      </c>
      <c r="G5583" s="7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77" t="inlineStr">
        <is>
          <t>2026-10-04</t>
        </is>
      </c>
      <c r="B5585" s="77" t="inlineStr">
        <is>
          <t>Pokemon Stats</t>
        </is>
      </c>
      <c r="C5585" s="77" t="inlineStr">
        <is>
          <t>Wailord baseHP</t>
        </is>
      </c>
      <c r="D5585" s="77" t="n">
        <v>170</v>
      </c>
      <c r="E5585" s="77" t="n">
        <v>165</v>
      </c>
      <c r="F5585" s="77" t="inlineStr">
        <is>
          <t>Differs from upstream baseline</t>
        </is>
      </c>
      <c r="G5585" s="7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77" t="inlineStr">
        <is>
          <t>2026-10-04</t>
        </is>
      </c>
      <c r="B5587" s="77" t="inlineStr">
        <is>
          <t>Pokemon Stats</t>
        </is>
      </c>
      <c r="C5587" s="77" t="inlineStr">
        <is>
          <t>Wailord baseDefense</t>
        </is>
      </c>
      <c r="D5587" s="77" t="n">
        <v>45</v>
      </c>
      <c r="E5587" s="77" t="n">
        <v>65</v>
      </c>
      <c r="F5587" s="77" t="inlineStr">
        <is>
          <t>Differs from upstream baseline</t>
        </is>
      </c>
      <c r="G5587" s="7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77" t="inlineStr">
        <is>
          <t>2026-10-04</t>
        </is>
      </c>
      <c r="B5589" s="77" t="inlineStr">
        <is>
          <t>Pokemon Stats</t>
        </is>
      </c>
      <c r="C5589" s="77" t="inlineStr">
        <is>
          <t>Wailord baseSpDefense</t>
        </is>
      </c>
      <c r="D5589" s="77" t="n">
        <v>45</v>
      </c>
      <c r="E5589" s="77" t="n">
        <v>100</v>
      </c>
      <c r="F5589" s="77" t="inlineStr">
        <is>
          <t>Differs from upstream baseline</t>
        </is>
      </c>
      <c r="G5589" s="7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77" t="inlineStr">
        <is>
          <t>2026-10-04</t>
        </is>
      </c>
      <c r="B5591" s="77" t="inlineStr">
        <is>
          <t>Abilities</t>
        </is>
      </c>
      <c r="C5591" s="77" t="inlineStr">
        <is>
          <t>Wailord abilities</t>
        </is>
      </c>
      <c r="D5591" s="77" t="inlineStr">
        <is>
          <t>Water Veil / Oblivious / Pressure</t>
        </is>
      </c>
      <c r="E5591" s="77" t="inlineStr">
        <is>
          <t>Pressure / Pressure / Pressure</t>
        </is>
      </c>
      <c r="F5591" s="77" t="inlineStr">
        <is>
          <t>Differs from upstream baseline</t>
        </is>
      </c>
      <c r="G5591" s="7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77" t="inlineStr">
        <is>
          <t>2026-10-04</t>
        </is>
      </c>
      <c r="B5593" s="77" t="inlineStr">
        <is>
          <t>Abilities</t>
        </is>
      </c>
      <c r="C5593" s="77" t="inlineStr">
        <is>
          <t>Walrein abilities</t>
        </is>
      </c>
      <c r="D5593" s="77" t="inlineStr">
        <is>
          <t>Thick Fat / Ice Body / Oblivious</t>
        </is>
      </c>
      <c r="E5593" s="77" t="inlineStr">
        <is>
          <t>Filter / Ice Body / Oblivious</t>
        </is>
      </c>
      <c r="F5593" s="77" t="inlineStr">
        <is>
          <t>Differs from upstream baseline</t>
        </is>
      </c>
      <c r="G5593" s="7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77" t="inlineStr">
        <is>
          <t>2026-10-04</t>
        </is>
      </c>
      <c r="B5595" s="77" t="inlineStr">
        <is>
          <t>Pokemon Stats</t>
        </is>
      </c>
      <c r="C5595" s="77" t="inlineStr">
        <is>
          <t>Watchog baseHP</t>
        </is>
      </c>
      <c r="D5595" s="77" t="n">
        <v>60</v>
      </c>
      <c r="E5595" s="77" t="n">
        <v>82</v>
      </c>
      <c r="F5595" s="77" t="inlineStr">
        <is>
          <t>Differs from upstream baseline</t>
        </is>
      </c>
      <c r="G5595" s="7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77" t="inlineStr">
        <is>
          <t>2026-10-04</t>
        </is>
      </c>
      <c r="B5597" s="77" t="inlineStr">
        <is>
          <t>Pokemon Stats</t>
        </is>
      </c>
      <c r="C5597" s="77" t="inlineStr">
        <is>
          <t>Watchog baseDefense</t>
        </is>
      </c>
      <c r="D5597" s="77" t="n">
        <v>69</v>
      </c>
      <c r="E5597" s="77" t="n">
        <v>79</v>
      </c>
      <c r="F5597" s="77" t="inlineStr">
        <is>
          <t>Differs from upstream baseline</t>
        </is>
      </c>
      <c r="G5597" s="7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77" t="inlineStr">
        <is>
          <t>2026-10-04</t>
        </is>
      </c>
      <c r="B5599" s="77" t="inlineStr">
        <is>
          <t>Pokemon Stats</t>
        </is>
      </c>
      <c r="C5599" s="77" t="inlineStr">
        <is>
          <t>Watchog baseSpDefense</t>
        </is>
      </c>
      <c r="D5599" s="77" t="n">
        <v>69</v>
      </c>
      <c r="E5599" s="77" t="n">
        <v>82</v>
      </c>
      <c r="F5599" s="77" t="inlineStr">
        <is>
          <t>Differs from upstream baseline</t>
        </is>
      </c>
      <c r="G5599" s="7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77" t="inlineStr">
        <is>
          <t>2026-10-04</t>
        </is>
      </c>
      <c r="B5601" s="77" t="inlineStr">
        <is>
          <t>Abilities</t>
        </is>
      </c>
      <c r="C5601" s="77" t="inlineStr">
        <is>
          <t>Watchog abilities</t>
        </is>
      </c>
      <c r="D5601" s="77" t="inlineStr">
        <is>
          <t>Illuminate / Keen Eye / Analytic</t>
        </is>
      </c>
      <c r="E5601" s="77" t="inlineStr">
        <is>
          <t>Stakeout / Keen Eye / Analytic</t>
        </is>
      </c>
      <c r="F5601" s="77" t="inlineStr">
        <is>
          <t>Differs from upstream baseline</t>
        </is>
      </c>
      <c r="G5601" s="7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77" t="inlineStr">
        <is>
          <t>2026-10-04</t>
        </is>
      </c>
      <c r="B5603" s="77" t="inlineStr">
        <is>
          <t>Pokemon Stats</t>
        </is>
      </c>
      <c r="C5603" s="77" t="inlineStr">
        <is>
          <t>Weezing baseSpAttack</t>
        </is>
      </c>
      <c r="D5603" s="77" t="n">
        <v>85</v>
      </c>
      <c r="E5603" s="77" t="n">
        <v>90</v>
      </c>
      <c r="F5603" s="77" t="inlineStr">
        <is>
          <t>Differs from upstream baseline</t>
        </is>
      </c>
      <c r="G5603" s="7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77" t="inlineStr">
        <is>
          <t>2026-10-04</t>
        </is>
      </c>
      <c r="B5605" s="77" t="inlineStr">
        <is>
          <t>Abilities</t>
        </is>
      </c>
      <c r="C5605" s="77" t="inlineStr">
        <is>
          <t>Weezing abilities</t>
        </is>
      </c>
      <c r="D5605" s="77" t="inlineStr">
        <is>
          <t>Levitate / Neutralizing Gas / Stench</t>
        </is>
      </c>
      <c r="E5605" s="77" t="inlineStr">
        <is>
          <t>Levitate / Stench</t>
        </is>
      </c>
      <c r="F5605" s="77" t="inlineStr">
        <is>
          <t>Differs from upstream baseline</t>
        </is>
      </c>
      <c r="G5605" s="7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77" t="inlineStr">
        <is>
          <t>2026-10-04</t>
        </is>
      </c>
      <c r="B5607" s="77" t="inlineStr">
        <is>
          <t>Pokemon Stats</t>
        </is>
      </c>
      <c r="C5607" s="77" t="inlineStr">
        <is>
          <t>Whirlipede baseHP</t>
        </is>
      </c>
      <c r="D5607" s="77" t="n">
        <v>40</v>
      </c>
      <c r="E5607" s="77" t="n">
        <v>48</v>
      </c>
      <c r="F5607" s="77" t="inlineStr">
        <is>
          <t>Differs from upstream baseline</t>
        </is>
      </c>
      <c r="G5607" s="7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77" t="inlineStr">
        <is>
          <t>2026-10-04</t>
        </is>
      </c>
      <c r="B5609" s="77" t="inlineStr">
        <is>
          <t>Pokemon Stats</t>
        </is>
      </c>
      <c r="C5609" s="77" t="inlineStr">
        <is>
          <t>Whirlipede baseSpAttack</t>
        </is>
      </c>
      <c r="D5609" s="77" t="n">
        <v>40</v>
      </c>
      <c r="E5609" s="77" t="n">
        <v>42</v>
      </c>
      <c r="F5609" s="77" t="inlineStr">
        <is>
          <t>Differs from upstream baseline</t>
        </is>
      </c>
      <c r="G5609" s="7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77" t="inlineStr">
        <is>
          <t>2026-10-04</t>
        </is>
      </c>
      <c r="B5611" s="77" t="inlineStr">
        <is>
          <t>Abilities</t>
        </is>
      </c>
      <c r="C5611" s="77" t="inlineStr">
        <is>
          <t>Whiscash abilities</t>
        </is>
      </c>
      <c r="D5611" s="77" t="inlineStr">
        <is>
          <t>Oblivious / Anticipation / Hydration</t>
        </is>
      </c>
      <c r="E5611" s="77" t="inlineStr">
        <is>
          <t>Hydration / Swift Swim / Hydration</t>
        </is>
      </c>
      <c r="F5611" s="77" t="inlineStr">
        <is>
          <t>Differs from upstream baseline</t>
        </is>
      </c>
      <c r="G5611" s="7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77" t="inlineStr">
        <is>
          <t>2026-10-04</t>
        </is>
      </c>
      <c r="B5613" s="77" t="inlineStr">
        <is>
          <t>Pokemon Stats</t>
        </is>
      </c>
      <c r="C5613" s="77" t="inlineStr">
        <is>
          <t>Wigglytuff baseAttack</t>
        </is>
      </c>
      <c r="D5613" s="77" t="n">
        <v>70</v>
      </c>
      <c r="E5613" s="77" t="n">
        <v>80</v>
      </c>
      <c r="F5613" s="77" t="inlineStr">
        <is>
          <t>Differs from upstream baseline</t>
        </is>
      </c>
      <c r="G5613" s="7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77" t="inlineStr">
        <is>
          <t>2026-10-04</t>
        </is>
      </c>
      <c r="B5615" s="77" t="inlineStr">
        <is>
          <t>Pokemon Stats</t>
        </is>
      </c>
      <c r="C5615" s="77" t="inlineStr">
        <is>
          <t>Wigglytuff baseSpDefense</t>
        </is>
      </c>
      <c r="D5615" s="77" t="n">
        <v>50</v>
      </c>
      <c r="E5615" s="77" t="n">
        <v>70</v>
      </c>
      <c r="F5615" s="77" t="inlineStr">
        <is>
          <t>Differs from upstream baseline</t>
        </is>
      </c>
      <c r="G5615" s="7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77" t="inlineStr">
        <is>
          <t>2026-10-04</t>
        </is>
      </c>
      <c r="B5617" s="77" t="inlineStr">
        <is>
          <t>Abilities</t>
        </is>
      </c>
      <c r="C5617" s="77" t="inlineStr">
        <is>
          <t>Wingull abilities</t>
        </is>
      </c>
      <c r="D5617" s="77" t="inlineStr">
        <is>
          <t>Keen Eye / Hydration / Rain Dish</t>
        </is>
      </c>
      <c r="E5617" s="77" t="inlineStr">
        <is>
          <t>Gluttony / Rain Dish</t>
        </is>
      </c>
      <c r="F5617" s="77" t="inlineStr">
        <is>
          <t>Differs from upstream baseline</t>
        </is>
      </c>
      <c r="G5617" s="7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77" t="inlineStr">
        <is>
          <t>2026-10-04</t>
        </is>
      </c>
      <c r="B5619" s="77" t="inlineStr">
        <is>
          <t>Abilities</t>
        </is>
      </c>
      <c r="C5619" s="77" t="inlineStr">
        <is>
          <t>Wooper abilities</t>
        </is>
      </c>
      <c r="D5619" s="77" t="inlineStr">
        <is>
          <t>Damp / Water Absorb / Unaware</t>
        </is>
      </c>
      <c r="E5619" s="77" t="inlineStr">
        <is>
          <t>Water Absorb / Water Absorb / Unaware</t>
        </is>
      </c>
      <c r="F5619" s="77" t="inlineStr">
        <is>
          <t>Differs from upstream baseline</t>
        </is>
      </c>
      <c r="G5619" s="7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77" t="inlineStr">
        <is>
          <t>2026-10-04</t>
        </is>
      </c>
      <c r="B5621" s="77" t="inlineStr">
        <is>
          <t>Pokemon Stats</t>
        </is>
      </c>
      <c r="C5621" s="77" t="inlineStr">
        <is>
          <t>Wormadam baseAttack</t>
        </is>
      </c>
      <c r="D5621" s="77" t="n">
        <v>59</v>
      </c>
      <c r="E5621" s="77" t="n">
        <v>79</v>
      </c>
      <c r="F5621" s="77" t="inlineStr">
        <is>
          <t>Differs from upstream baseline</t>
        </is>
      </c>
      <c r="G5621" s="7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77" t="inlineStr">
        <is>
          <t>2026-10-04</t>
        </is>
      </c>
      <c r="B5623" s="77" t="inlineStr">
        <is>
          <t>Abilities</t>
        </is>
      </c>
      <c r="C5623" s="77" t="inlineStr">
        <is>
          <t>Wurmple abilities</t>
        </is>
      </c>
      <c r="D5623" s="77" t="inlineStr">
        <is>
          <t>Shield Dust / Run Away</t>
        </is>
      </c>
      <c r="E5623" s="77" t="inlineStr">
        <is>
          <t>Shield Dust / Shield Dust / Run Away</t>
        </is>
      </c>
      <c r="F5623" s="77" t="inlineStr">
        <is>
          <t>Differs from upstream baseline</t>
        </is>
      </c>
      <c r="G5623" s="7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77" t="inlineStr">
        <is>
          <t>2026-10-04</t>
        </is>
      </c>
      <c r="B5625" s="77" t="inlineStr">
        <is>
          <t>Abilities</t>
        </is>
      </c>
      <c r="C5625" s="77" t="inlineStr">
        <is>
          <t>Xatu abilities</t>
        </is>
      </c>
      <c r="D5625" s="77" t="inlineStr">
        <is>
          <t>Synchronize / Early Bird / Magic Bounce</t>
        </is>
      </c>
      <c r="E5625" s="77" t="inlineStr">
        <is>
          <t>Magic Guard / Magic Guard / Magic Bounce</t>
        </is>
      </c>
      <c r="F5625" s="77" t="inlineStr">
        <is>
          <t>Differs from upstream baseline</t>
        </is>
      </c>
      <c r="G5625" s="7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77" t="inlineStr">
        <is>
          <t>2026-10-04</t>
        </is>
      </c>
      <c r="B5627" s="77" t="inlineStr">
        <is>
          <t>Pokemon Stats</t>
        </is>
      </c>
      <c r="C5627" s="77" t="inlineStr">
        <is>
          <t>Yamask baseSpeed</t>
        </is>
      </c>
      <c r="D5627" s="77" t="n">
        <v>30</v>
      </c>
      <c r="E5627" s="77" t="n">
        <v>31</v>
      </c>
      <c r="F5627" s="77" t="inlineStr">
        <is>
          <t>Differs from upstream baseline</t>
        </is>
      </c>
      <c r="G5627" s="7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77" t="inlineStr">
        <is>
          <t>2026-10-04</t>
        </is>
      </c>
      <c r="B5629" s="77" t="inlineStr">
        <is>
          <t>Abilities</t>
        </is>
      </c>
      <c r="C5629" s="77" t="inlineStr">
        <is>
          <t>Zangoose abilities</t>
        </is>
      </c>
      <c r="D5629" s="77" t="inlineStr">
        <is>
          <t>Immunity / Toxic Boost</t>
        </is>
      </c>
      <c r="E5629" s="77" t="inlineStr">
        <is>
          <t>Hyper Cutter / Immunity / Toxic Boost</t>
        </is>
      </c>
      <c r="F5629" s="77" t="inlineStr">
        <is>
          <t>Differs from upstream baseline</t>
        </is>
      </c>
      <c r="G5629" s="7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77" t="inlineStr">
        <is>
          <t>2026-10-04</t>
        </is>
      </c>
      <c r="B5631" s="77" t="inlineStr">
        <is>
          <t>Abilities</t>
        </is>
      </c>
      <c r="C5631" s="77" t="inlineStr">
        <is>
          <t>Zapdos abilities</t>
        </is>
      </c>
      <c r="D5631" s="77" t="inlineStr">
        <is>
          <t>Pressure / Static</t>
        </is>
      </c>
      <c r="E5631" s="77" t="inlineStr">
        <is>
          <t>Pressure / Pressure / Static</t>
        </is>
      </c>
      <c r="F5631" s="77" t="inlineStr">
        <is>
          <t>Differs from upstream baseline</t>
        </is>
      </c>
      <c r="G5631" s="7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77" t="inlineStr">
        <is>
          <t>2026-10-04</t>
        </is>
      </c>
      <c r="B5633" s="77" t="inlineStr">
        <is>
          <t>Pokemon Stats</t>
        </is>
      </c>
      <c r="C5633" s="77" t="inlineStr">
        <is>
          <t>Zebstrika baseSpeed</t>
        </is>
      </c>
      <c r="D5633" s="77" t="n">
        <v>116</v>
      </c>
      <c r="E5633" s="77" t="n">
        <v>121</v>
      </c>
      <c r="F5633" s="77" t="inlineStr">
        <is>
          <t>Differs from upstream baseline</t>
        </is>
      </c>
      <c r="G5633" s="7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77" t="inlineStr">
        <is>
          <t>2026-10-04</t>
        </is>
      </c>
      <c r="B5635" s="77" t="inlineStr">
        <is>
          <t>Abilities</t>
        </is>
      </c>
      <c r="C5635" s="77" t="inlineStr">
        <is>
          <t>Zigzagoon abilities</t>
        </is>
      </c>
      <c r="D5635" s="77" t="inlineStr">
        <is>
          <t>Pickup / Gluttony / Quick Feet</t>
        </is>
      </c>
      <c r="E5635" s="77" t="inlineStr">
        <is>
          <t>Gluttony / Gluttony / Quick Feet</t>
        </is>
      </c>
      <c r="F5635" s="77" t="inlineStr">
        <is>
          <t>Differs from upstream baseline</t>
        </is>
      </c>
      <c r="G5635" s="7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77" t="inlineStr">
        <is>
          <t>2026-10-04</t>
        </is>
      </c>
      <c r="B5637" s="77" t="inlineStr">
        <is>
          <t>Pokemon Stats</t>
        </is>
      </c>
      <c r="C5637" s="77" t="inlineStr">
        <is>
          <t>Zoroark baseSpAttack</t>
        </is>
      </c>
      <c r="D5637" s="77" t="n">
        <v>120</v>
      </c>
      <c r="E5637" s="77" t="n">
        <v>125</v>
      </c>
      <c r="F5637" s="77" t="inlineStr">
        <is>
          <t>Differs from upstream baseline</t>
        </is>
      </c>
      <c r="G5637" s="7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77" t="inlineStr">
        <is>
          <t>2026-10-04</t>
        </is>
      </c>
      <c r="B5639" s="77" t="inlineStr">
        <is>
          <t>Evolutions</t>
        </is>
      </c>
      <c r="C5639" s="77" t="inlineStr">
        <is>
          <t>Zweilous evolution</t>
        </is>
      </c>
      <c r="D5639" s="77" t="inlineStr">
        <is>
          <t>Lv 64 -&gt; Hydreigon</t>
        </is>
      </c>
      <c r="E5639" s="77" t="inlineStr">
        <is>
          <t>Lv 56 -&gt; Hydreigon</t>
        </is>
      </c>
      <c r="F5639" s="77" t="inlineStr">
        <is>
          <t>Differs from upstream baseline</t>
        </is>
      </c>
      <c r="G5639" s="7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77" t="inlineStr">
        <is>
          <t>2026-10-04</t>
        </is>
      </c>
      <c r="B5641" s="77" t="inlineStr">
        <is>
          <t>Pokemon Stats</t>
        </is>
      </c>
      <c r="C5641" s="77" t="inlineStr">
        <is>
          <t>Zygarde baseSpAttack</t>
        </is>
      </c>
      <c r="D5641" s="77" t="n">
        <v>61</v>
      </c>
      <c r="E5641" s="77" t="n">
        <v>30</v>
      </c>
      <c r="F5641" s="77" t="inlineStr">
        <is>
          <t>Differs from upstream baseline</t>
        </is>
      </c>
      <c r="G5641" s="7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77" t="inlineStr">
        <is>
          <t>2026-10-04</t>
        </is>
      </c>
      <c r="B5643" s="77" t="inlineStr">
        <is>
          <t>Moves</t>
        </is>
      </c>
      <c r="C5643" s="77" t="inlineStr">
        <is>
          <t>Absorb power</t>
        </is>
      </c>
      <c r="D5643" s="77" t="n">
        <v>20</v>
      </c>
      <c r="E5643" s="77" t="n">
        <v>60</v>
      </c>
      <c r="F5643" s="77" t="inlineStr">
        <is>
          <t>Differs from upstream baseline</t>
        </is>
      </c>
      <c r="G5643" s="7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77" t="inlineStr">
        <is>
          <t>2026-10-04</t>
        </is>
      </c>
      <c r="B5645" s="77" t="inlineStr">
        <is>
          <t>Moves</t>
        </is>
      </c>
      <c r="C5645" s="77" t="inlineStr">
        <is>
          <t>Acid Armor pp</t>
        </is>
      </c>
      <c r="D5645" s="77" t="n">
        <v>20</v>
      </c>
      <c r="E5645" s="77" t="n">
        <v>1</v>
      </c>
      <c r="F5645" s="77" t="inlineStr">
        <is>
          <t>Differs from upstream baseline</t>
        </is>
      </c>
      <c r="G5645" s="7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77" t="inlineStr">
        <is>
          <t>2026-10-04</t>
        </is>
      </c>
      <c r="B5647" s="77" t="inlineStr">
        <is>
          <t>Moves</t>
        </is>
      </c>
      <c r="C5647" s="77" t="inlineStr">
        <is>
          <t>Aeroblast power</t>
        </is>
      </c>
      <c r="D5647" s="77" t="n">
        <v>100</v>
      </c>
      <c r="E5647" s="77" t="n">
        <v>120</v>
      </c>
      <c r="F5647" s="77" t="inlineStr">
        <is>
          <t>Differs from upstream baseline</t>
        </is>
      </c>
      <c r="G5647" s="7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77" t="inlineStr">
        <is>
          <t>2026-10-04</t>
        </is>
      </c>
      <c r="B5649" s="77" t="inlineStr">
        <is>
          <t>Moves</t>
        </is>
      </c>
      <c r="C5649" s="77" t="inlineStr">
        <is>
          <t>Agility pp</t>
        </is>
      </c>
      <c r="D5649" s="77" t="n">
        <v>30</v>
      </c>
      <c r="E5649" s="77" t="n">
        <v>1</v>
      </c>
      <c r="F5649" s="77" t="inlineStr">
        <is>
          <t>Differs from upstream baseline</t>
        </is>
      </c>
      <c r="G5649" s="7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77" t="inlineStr">
        <is>
          <t>2026-10-04</t>
        </is>
      </c>
      <c r="B5651" s="77" t="inlineStr">
        <is>
          <t>Moves</t>
        </is>
      </c>
      <c r="C5651" s="77" t="inlineStr">
        <is>
          <t>Air Slash accuracy</t>
        </is>
      </c>
      <c r="D5651" s="77" t="n">
        <v>95</v>
      </c>
      <c r="E5651" s="77" t="n">
        <v>100</v>
      </c>
      <c r="F5651" s="77" t="inlineStr">
        <is>
          <t>Differs from upstream baseline</t>
        </is>
      </c>
      <c r="G5651" s="7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77" t="inlineStr">
        <is>
          <t>2026-10-04</t>
        </is>
      </c>
      <c r="B5653" s="77" t="inlineStr">
        <is>
          <t>Moves</t>
        </is>
      </c>
      <c r="C5653" s="77" t="inlineStr">
        <is>
          <t>Amnesia pp</t>
        </is>
      </c>
      <c r="D5653" s="77" t="n">
        <v>20</v>
      </c>
      <c r="E5653" s="77" t="n">
        <v>3</v>
      </c>
      <c r="F5653" s="77" t="inlineStr">
        <is>
          <t>Differs from upstream baseline</t>
        </is>
      </c>
      <c r="G5653" s="7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77" t="inlineStr">
        <is>
          <t>2026-10-04</t>
        </is>
      </c>
      <c r="B5655" s="77" t="inlineStr">
        <is>
          <t>Moves</t>
        </is>
      </c>
      <c r="C5655" s="77" t="inlineStr">
        <is>
          <t>Ancient Power pp</t>
        </is>
      </c>
      <c r="D5655" s="77" t="n">
        <v>5</v>
      </c>
      <c r="E5655" s="77" t="n">
        <v>10</v>
      </c>
      <c r="F5655" s="77" t="inlineStr">
        <is>
          <t>Differs from upstream baseline</t>
        </is>
      </c>
      <c r="G5655" s="7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77" t="inlineStr">
        <is>
          <t>2026-10-04</t>
        </is>
      </c>
      <c r="B5657" s="77" t="inlineStr">
        <is>
          <t>Moves</t>
        </is>
      </c>
      <c r="C5657" s="77" t="inlineStr">
        <is>
          <t>Aqua Jet pp</t>
        </is>
      </c>
      <c r="D5657" s="77" t="n">
        <v>20</v>
      </c>
      <c r="E5657" s="77" t="n">
        <v>5</v>
      </c>
      <c r="F5657" s="77" t="inlineStr">
        <is>
          <t>Differs from upstream baseline</t>
        </is>
      </c>
      <c r="G5657" s="7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77" t="inlineStr">
        <is>
          <t>2026-10-04</t>
        </is>
      </c>
      <c r="B5659" s="77" t="inlineStr">
        <is>
          <t>Moves</t>
        </is>
      </c>
      <c r="C5659" s="77" t="inlineStr">
        <is>
          <t>Aqua Tail accuracy</t>
        </is>
      </c>
      <c r="D5659" s="77" t="n">
        <v>90</v>
      </c>
      <c r="E5659" s="77" t="n">
        <v>85</v>
      </c>
      <c r="F5659" s="77" t="inlineStr">
        <is>
          <t>Differs from upstream baseline</t>
        </is>
      </c>
      <c r="G5659" s="7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77" t="inlineStr">
        <is>
          <t>2026-10-04</t>
        </is>
      </c>
      <c r="B5661" s="77" t="inlineStr">
        <is>
          <t>Moves</t>
        </is>
      </c>
      <c r="C5661" s="77" t="inlineStr">
        <is>
          <t>Aromatherapy pp</t>
        </is>
      </c>
      <c r="D5661" s="77" t="n">
        <v>5</v>
      </c>
      <c r="E5661" s="77" t="n">
        <v>1</v>
      </c>
      <c r="F5661" s="77" t="inlineStr">
        <is>
          <t>Differs from upstream baseline</t>
        </is>
      </c>
      <c r="G5661" s="7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77" t="inlineStr">
        <is>
          <t>2026-10-04</t>
        </is>
      </c>
      <c r="B5663" s="77" t="inlineStr">
        <is>
          <t>Moves</t>
        </is>
      </c>
      <c r="C5663" s="77" t="inlineStr">
        <is>
          <t>Assist pp</t>
        </is>
      </c>
      <c r="D5663" s="77" t="n">
        <v>20</v>
      </c>
      <c r="E5663" s="77" t="n">
        <v>35</v>
      </c>
      <c r="F5663" s="77" t="inlineStr">
        <is>
          <t>Differs from upstream baseline</t>
        </is>
      </c>
      <c r="G5663" s="7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77" t="inlineStr">
        <is>
          <t>2026-10-04</t>
        </is>
      </c>
      <c r="B5665" s="77" t="inlineStr">
        <is>
          <t>Moves</t>
        </is>
      </c>
      <c r="C5665" s="77" t="inlineStr">
        <is>
          <t>Astonish power</t>
        </is>
      </c>
      <c r="D5665" s="77" t="n">
        <v>30</v>
      </c>
      <c r="E5665" s="77" t="n">
        <v>40</v>
      </c>
      <c r="F5665" s="77" t="inlineStr">
        <is>
          <t>Differs from upstream baseline</t>
        </is>
      </c>
      <c r="G5665" s="7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77" t="inlineStr">
        <is>
          <t>2026-10-04</t>
        </is>
      </c>
      <c r="B5667" s="77" t="inlineStr">
        <is>
          <t>Moves</t>
        </is>
      </c>
      <c r="C5667" s="77" t="inlineStr">
        <is>
          <t>Aura Sphere power</t>
        </is>
      </c>
      <c r="D5667" s="77" t="n">
        <v>80</v>
      </c>
      <c r="E5667" s="77" t="n">
        <v>90</v>
      </c>
      <c r="F5667" s="77" t="inlineStr">
        <is>
          <t>Differs from upstream baseline</t>
        </is>
      </c>
      <c r="G5667" s="7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77" t="inlineStr">
        <is>
          <t>2026-10-04</t>
        </is>
      </c>
      <c r="B5669" s="77" t="inlineStr">
        <is>
          <t>Moves</t>
        </is>
      </c>
      <c r="C5669" s="77" t="inlineStr">
        <is>
          <t>Aurora Beam power</t>
        </is>
      </c>
      <c r="D5669" s="77" t="n">
        <v>65</v>
      </c>
      <c r="E5669" s="77" t="n">
        <v>60</v>
      </c>
      <c r="F5669" s="77" t="inlineStr">
        <is>
          <t>Differs from upstream baseline</t>
        </is>
      </c>
      <c r="G5669" s="7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77" t="inlineStr">
        <is>
          <t>2026-10-04</t>
        </is>
      </c>
      <c r="B5671" s="77" t="inlineStr">
        <is>
          <t>Moves</t>
        </is>
      </c>
      <c r="C5671" s="77" t="inlineStr">
        <is>
          <t>Autotomize pp</t>
        </is>
      </c>
      <c r="D5671" s="77" t="n">
        <v>15</v>
      </c>
      <c r="E5671" s="77" t="n">
        <v>10</v>
      </c>
      <c r="F5671" s="77" t="inlineStr">
        <is>
          <t>Differs from upstream baseline</t>
        </is>
      </c>
      <c r="G5671" s="7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77" t="inlineStr">
        <is>
          <t>2026-10-04</t>
        </is>
      </c>
      <c r="B5673" s="77" t="inlineStr">
        <is>
          <t>Moves</t>
        </is>
      </c>
      <c r="C5673" s="77" t="inlineStr">
        <is>
          <t>Baby-Doll Eyes pp</t>
        </is>
      </c>
      <c r="D5673" s="77" t="n">
        <v>30</v>
      </c>
      <c r="E5673" s="77" t="n">
        <v>20</v>
      </c>
      <c r="F5673" s="77" t="inlineStr">
        <is>
          <t>Differs from upstream baseline</t>
        </is>
      </c>
      <c r="G5673" s="7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77" t="inlineStr">
        <is>
          <t>2026-10-04</t>
        </is>
      </c>
      <c r="B5675" s="77" t="inlineStr">
        <is>
          <t>Moves</t>
        </is>
      </c>
      <c r="C5675" s="77" t="inlineStr">
        <is>
          <t>Barrage accuracy</t>
        </is>
      </c>
      <c r="D5675" s="77" t="n">
        <v>85</v>
      </c>
      <c r="E5675" s="77" t="n">
        <v>100</v>
      </c>
      <c r="F5675" s="77" t="inlineStr">
        <is>
          <t>Differs from upstream baseline</t>
        </is>
      </c>
      <c r="G5675" s="7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77" t="inlineStr">
        <is>
          <t>2026-10-04</t>
        </is>
      </c>
      <c r="B5677" s="77" t="inlineStr">
        <is>
          <t>Moves</t>
        </is>
      </c>
      <c r="C5677" s="77" t="inlineStr">
        <is>
          <t>Beat Up power</t>
        </is>
      </c>
      <c r="D5677" s="77" t="n">
        <v>1</v>
      </c>
      <c r="E5677" s="77" t="n">
        <v>30</v>
      </c>
      <c r="F5677" s="77" t="inlineStr">
        <is>
          <t>Differs from upstream baseline</t>
        </is>
      </c>
      <c r="G5677" s="7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77" t="inlineStr">
        <is>
          <t>2026-10-04</t>
        </is>
      </c>
      <c r="B5679" s="77" t="inlineStr">
        <is>
          <t>Moves</t>
        </is>
      </c>
      <c r="C5679" s="77" t="inlineStr">
        <is>
          <t>Belly Drum pp</t>
        </is>
      </c>
      <c r="D5679" s="77" t="n">
        <v>10</v>
      </c>
      <c r="E5679" s="77" t="n">
        <v>1</v>
      </c>
      <c r="F5679" s="77" t="inlineStr">
        <is>
          <t>Differs from upstream baseline</t>
        </is>
      </c>
      <c r="G5679" s="7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77" t="inlineStr">
        <is>
          <t>2026-10-04</t>
        </is>
      </c>
      <c r="B5681" s="77" t="inlineStr">
        <is>
          <t>Moves</t>
        </is>
      </c>
      <c r="C5681" s="77" t="inlineStr">
        <is>
          <t>Bind power</t>
        </is>
      </c>
      <c r="D5681" s="77" t="n">
        <v>15</v>
      </c>
      <c r="E5681" s="77" t="n">
        <v>20</v>
      </c>
      <c r="F5681" s="77" t="inlineStr">
        <is>
          <t>Differs from upstream baseline</t>
        </is>
      </c>
      <c r="G5681" s="7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77" t="inlineStr">
        <is>
          <t>2026-10-04</t>
        </is>
      </c>
      <c r="B5683" s="77" t="inlineStr">
        <is>
          <t>Moves</t>
        </is>
      </c>
      <c r="C5683" s="77" t="inlineStr">
        <is>
          <t>Blast Burn accuracy</t>
        </is>
      </c>
      <c r="D5683" s="77" t="n">
        <v>90</v>
      </c>
      <c r="E5683" s="77" t="n">
        <v>95</v>
      </c>
      <c r="F5683" s="77" t="inlineStr">
        <is>
          <t>Differs from upstream baseline</t>
        </is>
      </c>
      <c r="G5683" s="7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77" t="inlineStr">
        <is>
          <t>2026-10-04</t>
        </is>
      </c>
      <c r="B5685" s="77" t="inlineStr">
        <is>
          <t>Moves</t>
        </is>
      </c>
      <c r="C5685" s="77" t="inlineStr">
        <is>
          <t>Blaze Kick accuracy</t>
        </is>
      </c>
      <c r="D5685" s="77" t="n">
        <v>90</v>
      </c>
      <c r="E5685" s="77" t="n">
        <v>100</v>
      </c>
      <c r="F5685" s="77" t="inlineStr">
        <is>
          <t>Differs from upstream baseline</t>
        </is>
      </c>
      <c r="G5685" s="7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77" t="inlineStr">
        <is>
          <t>2026-10-04</t>
        </is>
      </c>
      <c r="B5687" s="77" t="inlineStr">
        <is>
          <t>Moves</t>
        </is>
      </c>
      <c r="C5687" s="77" t="inlineStr">
        <is>
          <t>Body Slam power</t>
        </is>
      </c>
      <c r="D5687" s="77" t="n">
        <v>85</v>
      </c>
      <c r="E5687" s="77" t="n">
        <v>90</v>
      </c>
      <c r="F5687" s="77" t="inlineStr">
        <is>
          <t>Differs from upstream baseline</t>
        </is>
      </c>
      <c r="G5687" s="7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77" t="inlineStr">
        <is>
          <t>2026-10-04</t>
        </is>
      </c>
      <c r="B5689" s="77" t="inlineStr">
        <is>
          <t>Moves</t>
        </is>
      </c>
      <c r="C5689" s="77" t="inlineStr">
        <is>
          <t>Bonemerang accuracy</t>
        </is>
      </c>
      <c r="D5689" s="77" t="n">
        <v>90</v>
      </c>
      <c r="E5689" s="77" t="n">
        <v>100</v>
      </c>
      <c r="F5689" s="77" t="inlineStr">
        <is>
          <t>Differs from upstream baseline</t>
        </is>
      </c>
      <c r="G5689" s="7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77" t="inlineStr">
        <is>
          <t>2026-10-04</t>
        </is>
      </c>
      <c r="B5691" s="77" t="inlineStr">
        <is>
          <t>Moves</t>
        </is>
      </c>
      <c r="C5691" s="77" t="inlineStr">
        <is>
          <t>Bone Club accuracy</t>
        </is>
      </c>
      <c r="D5691" s="77" t="n">
        <v>85</v>
      </c>
      <c r="E5691" s="77" t="n">
        <v>100</v>
      </c>
      <c r="F5691" s="77" t="inlineStr">
        <is>
          <t>Differs from upstream baseline</t>
        </is>
      </c>
      <c r="G5691" s="7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77" t="inlineStr">
        <is>
          <t>2026-10-04</t>
        </is>
      </c>
      <c r="B5693" s="77" t="inlineStr">
        <is>
          <t>Moves</t>
        </is>
      </c>
      <c r="C5693" s="77" t="inlineStr">
        <is>
          <t>Bone Rush accuracy</t>
        </is>
      </c>
      <c r="D5693" s="77" t="n">
        <v>90</v>
      </c>
      <c r="E5693" s="77" t="n">
        <v>100</v>
      </c>
      <c r="F5693" s="77" t="inlineStr">
        <is>
          <t>Differs from upstream baseline</t>
        </is>
      </c>
      <c r="G5693" s="7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77" t="inlineStr">
        <is>
          <t>2026-10-04</t>
        </is>
      </c>
      <c r="B5695" s="77" t="inlineStr">
        <is>
          <t>Moves</t>
        </is>
      </c>
      <c r="C5695" s="77" t="inlineStr">
        <is>
          <t>Bulk Up pp</t>
        </is>
      </c>
      <c r="D5695" s="77" t="n">
        <v>20</v>
      </c>
      <c r="E5695" s="77" t="n">
        <v>3</v>
      </c>
      <c r="F5695" s="77" t="inlineStr">
        <is>
          <t>Differs from upstream baseline</t>
        </is>
      </c>
      <c r="G5695" s="7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77" t="inlineStr">
        <is>
          <t>2026-10-04</t>
        </is>
      </c>
      <c r="B5697" s="77" t="inlineStr">
        <is>
          <t>Moves</t>
        </is>
      </c>
      <c r="C5697" s="77" t="inlineStr">
        <is>
          <t>Bullet Punch pp</t>
        </is>
      </c>
      <c r="D5697" s="77" t="n">
        <v>30</v>
      </c>
      <c r="E5697" s="77" t="n">
        <v>10</v>
      </c>
      <c r="F5697" s="77" t="inlineStr">
        <is>
          <t>Differs from upstream baseline</t>
        </is>
      </c>
      <c r="G5697" s="7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77" t="inlineStr">
        <is>
          <t>2026-10-04</t>
        </is>
      </c>
      <c r="B5699" s="77" t="inlineStr">
        <is>
          <t>Moves</t>
        </is>
      </c>
      <c r="C5699" s="77" t="inlineStr">
        <is>
          <t>Camouflage accuracy</t>
        </is>
      </c>
      <c r="D5699" s="77" t="n">
        <v>100</v>
      </c>
      <c r="E5699" s="77" t="n">
        <v>0</v>
      </c>
      <c r="F5699" s="77" t="inlineStr">
        <is>
          <t>Differs from upstream baseline</t>
        </is>
      </c>
      <c r="G5699" s="7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77" t="inlineStr">
        <is>
          <t>2026-10-04</t>
        </is>
      </c>
      <c r="B5701" s="77" t="inlineStr">
        <is>
          <t>Moves</t>
        </is>
      </c>
      <c r="C5701" s="77" t="inlineStr">
        <is>
          <t>Charge accuracy</t>
        </is>
      </c>
      <c r="D5701" s="77" t="n">
        <v>100</v>
      </c>
      <c r="E5701" s="77" t="n">
        <v>0</v>
      </c>
      <c r="F5701" s="77" t="inlineStr">
        <is>
          <t>Differs from upstream baseline</t>
        </is>
      </c>
      <c r="G5701" s="7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77" t="inlineStr">
        <is>
          <t>2026-10-04</t>
        </is>
      </c>
      <c r="B5703" s="77" t="inlineStr">
        <is>
          <t>Moves</t>
        </is>
      </c>
      <c r="C5703" s="77" t="inlineStr">
        <is>
          <t>Charge Beam accuracy</t>
        </is>
      </c>
      <c r="D5703" s="77" t="n">
        <v>90</v>
      </c>
      <c r="E5703" s="77" t="n">
        <v>100</v>
      </c>
      <c r="F5703" s="77" t="inlineStr">
        <is>
          <t>Differs from upstream baseline</t>
        </is>
      </c>
      <c r="G5703" s="7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77" t="inlineStr">
        <is>
          <t>2026-10-04</t>
        </is>
      </c>
      <c r="B5705" s="77" t="inlineStr">
        <is>
          <t>Moves</t>
        </is>
      </c>
      <c r="C5705" s="77" t="inlineStr">
        <is>
          <t>Chatter power</t>
        </is>
      </c>
      <c r="D5705" s="77" t="n">
        <v>65</v>
      </c>
      <c r="E5705" s="77" t="n">
        <v>120</v>
      </c>
      <c r="F5705" s="77" t="inlineStr">
        <is>
          <t>Differs from upstream baseline</t>
        </is>
      </c>
      <c r="G5705" s="7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77" t="inlineStr">
        <is>
          <t>2026-10-04</t>
        </is>
      </c>
      <c r="B5707" s="77" t="inlineStr">
        <is>
          <t>Moves</t>
        </is>
      </c>
      <c r="C5707" s="77" t="inlineStr">
        <is>
          <t>Circle Throw power</t>
        </is>
      </c>
      <c r="D5707" s="77" t="n">
        <v>60</v>
      </c>
      <c r="E5707" s="77" t="n">
        <v>70</v>
      </c>
      <c r="F5707" s="77" t="inlineStr">
        <is>
          <t>Differs from upstream baseline</t>
        </is>
      </c>
      <c r="G5707" s="7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77" t="inlineStr">
        <is>
          <t>2026-10-04</t>
        </is>
      </c>
      <c r="B5709" s="77" t="inlineStr">
        <is>
          <t>Moves</t>
        </is>
      </c>
      <c r="C5709" s="77" t="inlineStr">
        <is>
          <t>Clamp power</t>
        </is>
      </c>
      <c r="D5709" s="77" t="n">
        <v>35</v>
      </c>
      <c r="E5709" s="77" t="n">
        <v>120</v>
      </c>
      <c r="F5709" s="77" t="inlineStr">
        <is>
          <t>Differs from upstream baseline</t>
        </is>
      </c>
      <c r="G5709" s="7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77" t="inlineStr">
        <is>
          <t>2026-10-04</t>
        </is>
      </c>
      <c r="B5711" s="77" t="inlineStr">
        <is>
          <t>Moves</t>
        </is>
      </c>
      <c r="C5711" s="77" t="inlineStr">
        <is>
          <t>Clamp pp</t>
        </is>
      </c>
      <c r="D5711" s="77" t="n">
        <v>15</v>
      </c>
      <c r="E5711" s="77" t="n">
        <v>10</v>
      </c>
      <c r="F5711" s="77" t="inlineStr">
        <is>
          <t>Differs from upstream baseline</t>
        </is>
      </c>
      <c r="G5711" s="7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77" t="inlineStr">
        <is>
          <t>2026-10-04</t>
        </is>
      </c>
      <c r="B5713" s="77" t="inlineStr">
        <is>
          <t>Moves</t>
        </is>
      </c>
      <c r="C5713" s="77" t="inlineStr">
        <is>
          <t>Coil pp</t>
        </is>
      </c>
      <c r="D5713" s="77" t="n">
        <v>20</v>
      </c>
      <c r="E5713" s="77" t="n">
        <v>5</v>
      </c>
      <c r="F5713" s="77" t="inlineStr">
        <is>
          <t>Differs from upstream baseline</t>
        </is>
      </c>
      <c r="G5713" s="7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77" t="inlineStr">
        <is>
          <t>2026-10-04</t>
        </is>
      </c>
      <c r="B5715" s="77" t="inlineStr">
        <is>
          <t>Moves</t>
        </is>
      </c>
      <c r="C5715" s="77" t="inlineStr">
        <is>
          <t>Comet Punch accuracy</t>
        </is>
      </c>
      <c r="D5715" s="77" t="n">
        <v>85</v>
      </c>
      <c r="E5715" s="77" t="n">
        <v>100</v>
      </c>
      <c r="F5715" s="77" t="inlineStr">
        <is>
          <t>Differs from upstream baseline</t>
        </is>
      </c>
      <c r="G5715" s="7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77" t="inlineStr">
        <is>
          <t>2026-10-04</t>
        </is>
      </c>
      <c r="B5717" s="77" t="inlineStr">
        <is>
          <t>Moves</t>
        </is>
      </c>
      <c r="C5717" s="77" t="inlineStr">
        <is>
          <t>Constrict pp</t>
        </is>
      </c>
      <c r="D5717" s="77" t="n">
        <v>35</v>
      </c>
      <c r="E5717" s="77" t="n">
        <v>15</v>
      </c>
      <c r="F5717" s="77" t="inlineStr">
        <is>
          <t>Differs from upstream baseline</t>
        </is>
      </c>
      <c r="G5717" s="7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77" t="inlineStr">
        <is>
          <t>2026-10-04</t>
        </is>
      </c>
      <c r="B5719" s="77" t="inlineStr">
        <is>
          <t>Moves</t>
        </is>
      </c>
      <c r="C5719" s="77" t="inlineStr">
        <is>
          <t>Cosmic Power pp</t>
        </is>
      </c>
      <c r="D5719" s="77" t="n">
        <v>20</v>
      </c>
      <c r="E5719" s="77" t="n">
        <v>6</v>
      </c>
      <c r="F5719" s="77" t="inlineStr">
        <is>
          <t>Differs from upstream baseline</t>
        </is>
      </c>
      <c r="G5719" s="7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77" t="inlineStr">
        <is>
          <t>2026-10-04</t>
        </is>
      </c>
      <c r="B5721" s="77" t="inlineStr">
        <is>
          <t>Moves</t>
        </is>
      </c>
      <c r="C5721" s="77" t="inlineStr">
        <is>
          <t>Covet power</t>
        </is>
      </c>
      <c r="D5721" s="77" t="n">
        <v>60</v>
      </c>
      <c r="E5721" s="77" t="n">
        <v>70</v>
      </c>
      <c r="F5721" s="77" t="inlineStr">
        <is>
          <t>Differs from upstream baseline</t>
        </is>
      </c>
      <c r="G5721" s="7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77" t="inlineStr">
        <is>
          <t>2026-10-04</t>
        </is>
      </c>
      <c r="B5723" s="77" t="inlineStr">
        <is>
          <t>Moves</t>
        </is>
      </c>
      <c r="C5723" s="77" t="inlineStr">
        <is>
          <t>Crabhammer accuracy</t>
        </is>
      </c>
      <c r="D5723" s="77" t="n">
        <v>90</v>
      </c>
      <c r="E5723" s="77" t="n">
        <v>100</v>
      </c>
      <c r="F5723" s="77" t="inlineStr">
        <is>
          <t>Differs from upstream baseline</t>
        </is>
      </c>
      <c r="G5723" s="7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77" t="inlineStr">
        <is>
          <t>2026-10-04</t>
        </is>
      </c>
      <c r="B5725" s="77" t="inlineStr">
        <is>
          <t>Moves</t>
        </is>
      </c>
      <c r="C5725" s="77" t="inlineStr">
        <is>
          <t>Cross Poison power</t>
        </is>
      </c>
      <c r="D5725" s="77" t="n">
        <v>70</v>
      </c>
      <c r="E5725" s="77" t="n">
        <v>95</v>
      </c>
      <c r="F5725" s="77" t="inlineStr">
        <is>
          <t>Differs from upstream baseline</t>
        </is>
      </c>
      <c r="G5725" s="7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77" t="inlineStr">
        <is>
          <t>2026-10-04</t>
        </is>
      </c>
      <c r="B5727" s="77" t="inlineStr">
        <is>
          <t>Moves</t>
        </is>
      </c>
      <c r="C5727" s="77" t="inlineStr">
        <is>
          <t>Crush Claw power</t>
        </is>
      </c>
      <c r="D5727" s="77" t="n">
        <v>75</v>
      </c>
      <c r="E5727" s="77" t="n">
        <v>120</v>
      </c>
      <c r="F5727" s="77" t="inlineStr">
        <is>
          <t>Differs from upstream baseline</t>
        </is>
      </c>
      <c r="G5727" s="7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77" t="inlineStr">
        <is>
          <t>2026-10-04</t>
        </is>
      </c>
      <c r="B5729" s="77" t="inlineStr">
        <is>
          <t>Moves</t>
        </is>
      </c>
      <c r="C5729" s="77" t="inlineStr">
        <is>
          <t>Curse pp</t>
        </is>
      </c>
      <c r="D5729" s="77" t="n">
        <v>10</v>
      </c>
      <c r="E5729" s="77" t="n">
        <v>3</v>
      </c>
      <c r="F5729" s="77" t="inlineStr">
        <is>
          <t>Differs from upstream baseline</t>
        </is>
      </c>
      <c r="G5729" s="7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77" t="inlineStr">
        <is>
          <t>2026-10-04</t>
        </is>
      </c>
      <c r="B5731" s="77" t="inlineStr">
        <is>
          <t>Moves</t>
        </is>
      </c>
      <c r="C5731" s="77" t="inlineStr">
        <is>
          <t>Dark Void accuracy</t>
        </is>
      </c>
      <c r="D5731" s="77" t="n">
        <v>50</v>
      </c>
      <c r="E5731" s="77" t="n">
        <v>90</v>
      </c>
      <c r="F5731" s="77" t="inlineStr">
        <is>
          <t>Differs from upstream baseline</t>
        </is>
      </c>
      <c r="G5731" s="7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77" t="inlineStr">
        <is>
          <t>2026-10-04</t>
        </is>
      </c>
      <c r="B5733" s="77" t="inlineStr">
        <is>
          <t>Moves</t>
        </is>
      </c>
      <c r="C5733" s="77" t="inlineStr">
        <is>
          <t>Dazzling Gleam power</t>
        </is>
      </c>
      <c r="D5733" s="77" t="n">
        <v>80</v>
      </c>
      <c r="E5733" s="77" t="n">
        <v>85</v>
      </c>
      <c r="F5733" s="77" t="inlineStr">
        <is>
          <t>Differs from upstream baseline</t>
        </is>
      </c>
      <c r="G5733" s="7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77" t="inlineStr">
        <is>
          <t>2026-10-04</t>
        </is>
      </c>
      <c r="B5735" s="77" t="inlineStr">
        <is>
          <t>Moves</t>
        </is>
      </c>
      <c r="C5735" s="77" t="inlineStr">
        <is>
          <t>Detect pp</t>
        </is>
      </c>
      <c r="D5735" s="77" t="n">
        <v>5</v>
      </c>
      <c r="E5735" s="77" t="n">
        <v>10</v>
      </c>
      <c r="F5735" s="77" t="inlineStr">
        <is>
          <t>Differs from upstream baseline</t>
        </is>
      </c>
      <c r="G5735" s="7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77" t="inlineStr">
        <is>
          <t>2026-10-04</t>
        </is>
      </c>
      <c r="B5737" s="77" t="inlineStr">
        <is>
          <t>Moves</t>
        </is>
      </c>
      <c r="C5737" s="77" t="inlineStr">
        <is>
          <t>Dig power</t>
        </is>
      </c>
      <c r="D5737" s="77" t="n">
        <v>80</v>
      </c>
      <c r="E5737" s="77" t="n">
        <v>60</v>
      </c>
      <c r="F5737" s="77" t="inlineStr">
        <is>
          <t>Differs from upstream baseline</t>
        </is>
      </c>
      <c r="G5737" s="7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77" t="inlineStr">
        <is>
          <t>2026-10-04</t>
        </is>
      </c>
      <c r="B5739" s="77" t="inlineStr">
        <is>
          <t>Moves</t>
        </is>
      </c>
      <c r="C5739" s="77" t="inlineStr">
        <is>
          <t>Dizzy Punch power</t>
        </is>
      </c>
      <c r="D5739" s="77" t="n">
        <v>70</v>
      </c>
      <c r="E5739" s="77" t="n">
        <v>100</v>
      </c>
      <c r="F5739" s="77" t="inlineStr">
        <is>
          <t>Differs from upstream baseline</t>
        </is>
      </c>
      <c r="G5739" s="7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77" t="inlineStr">
        <is>
          <t>2026-10-04</t>
        </is>
      </c>
      <c r="B5741" s="77" t="inlineStr">
        <is>
          <t>Moves</t>
        </is>
      </c>
      <c r="C5741" s="77" t="inlineStr">
        <is>
          <t>Double-Edge power</t>
        </is>
      </c>
      <c r="D5741" s="77" t="n">
        <v>120</v>
      </c>
      <c r="E5741" s="77" t="n">
        <v>140</v>
      </c>
      <c r="F5741" s="77" t="inlineStr">
        <is>
          <t>Differs from upstream baseline</t>
        </is>
      </c>
      <c r="G5741" s="7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77" t="inlineStr">
        <is>
          <t>2026-10-04</t>
        </is>
      </c>
      <c r="B5743" s="77" t="inlineStr">
        <is>
          <t>Moves</t>
        </is>
      </c>
      <c r="C5743" s="77" t="inlineStr">
        <is>
          <t>Double Hit power</t>
        </is>
      </c>
      <c r="D5743" s="77" t="n">
        <v>35</v>
      </c>
      <c r="E5743" s="77" t="n">
        <v>60</v>
      </c>
      <c r="F5743" s="77" t="inlineStr">
        <is>
          <t>Differs from upstream baseline</t>
        </is>
      </c>
      <c r="G5743" s="7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77" t="inlineStr">
        <is>
          <t>2026-10-04</t>
        </is>
      </c>
      <c r="B5745" s="77" t="inlineStr">
        <is>
          <t>Moves</t>
        </is>
      </c>
      <c r="C5745" s="77" t="inlineStr">
        <is>
          <t>Double Slap power</t>
        </is>
      </c>
      <c r="D5745" s="77" t="n">
        <v>15</v>
      </c>
      <c r="E5745" s="77" t="n">
        <v>30</v>
      </c>
      <c r="F5745" s="77" t="inlineStr">
        <is>
          <t>Differs from upstream baseline</t>
        </is>
      </c>
      <c r="G5745" s="7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77" t="inlineStr">
        <is>
          <t>2026-10-04</t>
        </is>
      </c>
      <c r="B5747" s="77" t="inlineStr">
        <is>
          <t>Moves</t>
        </is>
      </c>
      <c r="C5747" s="77" t="inlineStr">
        <is>
          <t>Double Team pp</t>
        </is>
      </c>
      <c r="D5747" s="77" t="n">
        <v>15</v>
      </c>
      <c r="E5747" s="77" t="n">
        <v>6</v>
      </c>
      <c r="F5747" s="77" t="inlineStr">
        <is>
          <t>Differs from upstream baseline</t>
        </is>
      </c>
      <c r="G5747" s="7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77" t="inlineStr">
        <is>
          <t>2026-10-04</t>
        </is>
      </c>
      <c r="B5749" s="77" t="inlineStr">
        <is>
          <t>Moves</t>
        </is>
      </c>
      <c r="C5749" s="77" t="inlineStr">
        <is>
          <t>Draco Meteor accuracy</t>
        </is>
      </c>
      <c r="D5749" s="77" t="n">
        <v>90</v>
      </c>
      <c r="E5749" s="77" t="n">
        <v>100</v>
      </c>
      <c r="F5749" s="77" t="inlineStr">
        <is>
          <t>Differs from upstream baseline</t>
        </is>
      </c>
      <c r="G5749" s="7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77" t="inlineStr">
        <is>
          <t>2026-10-04</t>
        </is>
      </c>
      <c r="B5751" s="77" t="inlineStr">
        <is>
          <t>Moves</t>
        </is>
      </c>
      <c r="C5751" s="77" t="inlineStr">
        <is>
          <t>Dragon Claw power</t>
        </is>
      </c>
      <c r="D5751" s="77" t="n">
        <v>80</v>
      </c>
      <c r="E5751" s="77" t="n">
        <v>90</v>
      </c>
      <c r="F5751" s="77" t="inlineStr">
        <is>
          <t>Differs from upstream baseline</t>
        </is>
      </c>
      <c r="G5751" s="7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77" t="inlineStr">
        <is>
          <t>2026-10-04</t>
        </is>
      </c>
      <c r="B5753" s="77" t="inlineStr">
        <is>
          <t>Moves</t>
        </is>
      </c>
      <c r="C5753" s="77" t="inlineStr">
        <is>
          <t>Dragon Pulse power</t>
        </is>
      </c>
      <c r="D5753" s="77" t="n">
        <v>85</v>
      </c>
      <c r="E5753" s="77" t="n">
        <v>90</v>
      </c>
      <c r="F5753" s="77" t="inlineStr">
        <is>
          <t>Differs from upstream baseline</t>
        </is>
      </c>
      <c r="G5753" s="7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77" t="inlineStr">
        <is>
          <t>2026-10-04</t>
        </is>
      </c>
      <c r="B5755" s="77" t="inlineStr">
        <is>
          <t>Moves</t>
        </is>
      </c>
      <c r="C5755" s="77" t="inlineStr">
        <is>
          <t>Dragon Rush accuracy</t>
        </is>
      </c>
      <c r="D5755" s="77" t="n">
        <v>75</v>
      </c>
      <c r="E5755" s="77" t="n">
        <v>100</v>
      </c>
      <c r="F5755" s="77" t="inlineStr">
        <is>
          <t>Differs from upstream baseline</t>
        </is>
      </c>
      <c r="G5755" s="7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77" t="inlineStr">
        <is>
          <t>2026-10-04</t>
        </is>
      </c>
      <c r="B5757" s="77" t="inlineStr">
        <is>
          <t>Moves</t>
        </is>
      </c>
      <c r="C5757" s="77" t="inlineStr">
        <is>
          <t>Dragon Tail accuracy</t>
        </is>
      </c>
      <c r="D5757" s="77" t="n">
        <v>90</v>
      </c>
      <c r="E5757" s="77" t="n">
        <v>100</v>
      </c>
      <c r="F5757" s="77" t="inlineStr">
        <is>
          <t>Differs from upstream baseline</t>
        </is>
      </c>
      <c r="G5757" s="7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77" t="inlineStr">
        <is>
          <t>2026-10-04</t>
        </is>
      </c>
      <c r="B5759" s="77" t="inlineStr">
        <is>
          <t>Moves</t>
        </is>
      </c>
      <c r="C5759" s="77" t="inlineStr">
        <is>
          <t>Drain Punch pp</t>
        </is>
      </c>
      <c r="D5759" s="77" t="n">
        <v>10</v>
      </c>
      <c r="E5759" s="77" t="n">
        <v>5</v>
      </c>
      <c r="F5759" s="77" t="inlineStr">
        <is>
          <t>Differs from upstream baseline</t>
        </is>
      </c>
      <c r="G5759" s="7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77" t="inlineStr">
        <is>
          <t>2026-10-04</t>
        </is>
      </c>
      <c r="B5761" s="77" t="inlineStr">
        <is>
          <t>Moves</t>
        </is>
      </c>
      <c r="C5761" s="77" t="inlineStr">
        <is>
          <t>Dual Chop power</t>
        </is>
      </c>
      <c r="D5761" s="77" t="n">
        <v>40</v>
      </c>
      <c r="E5761" s="77" t="n">
        <v>50</v>
      </c>
      <c r="F5761" s="77" t="inlineStr">
        <is>
          <t>Differs from upstream baseline</t>
        </is>
      </c>
      <c r="G5761" s="7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77" t="inlineStr">
        <is>
          <t>2026-10-04</t>
        </is>
      </c>
      <c r="B5763" s="77" t="inlineStr">
        <is>
          <t>Moves</t>
        </is>
      </c>
      <c r="C5763" s="77" t="inlineStr">
        <is>
          <t>Dynamic Punch power</t>
        </is>
      </c>
      <c r="D5763" s="77" t="n">
        <v>100</v>
      </c>
      <c r="E5763" s="77" t="n">
        <v>120</v>
      </c>
      <c r="F5763" s="77" t="inlineStr">
        <is>
          <t>Differs from upstream baseline</t>
        </is>
      </c>
      <c r="G5763" s="7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77" t="inlineStr">
        <is>
          <t>2026-10-04</t>
        </is>
      </c>
      <c r="B5765" s="77" t="inlineStr">
        <is>
          <t>Moves</t>
        </is>
      </c>
      <c r="C5765" s="77" t="inlineStr">
        <is>
          <t>Egg Bomb accuracy</t>
        </is>
      </c>
      <c r="D5765" s="77" t="n">
        <v>75</v>
      </c>
      <c r="E5765" s="77" t="n">
        <v>100</v>
      </c>
      <c r="F5765" s="77" t="inlineStr">
        <is>
          <t>Differs from upstream baseline</t>
        </is>
      </c>
      <c r="G5765" s="7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77" t="inlineStr">
        <is>
          <t>2026-10-04</t>
        </is>
      </c>
      <c r="B5767" s="77" t="inlineStr">
        <is>
          <t>Moves</t>
        </is>
      </c>
      <c r="C5767" s="77" t="inlineStr">
        <is>
          <t>Electroweb power</t>
        </is>
      </c>
      <c r="D5767" s="77" t="n">
        <v>55</v>
      </c>
      <c r="E5767" s="77" t="n">
        <v>65</v>
      </c>
      <c r="F5767" s="77" t="inlineStr">
        <is>
          <t>Differs from upstream baseline</t>
        </is>
      </c>
      <c r="G5767" s="7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77" t="inlineStr">
        <is>
          <t>2026-10-04</t>
        </is>
      </c>
      <c r="B5769" s="77" t="inlineStr">
        <is>
          <t>Moves</t>
        </is>
      </c>
      <c r="C5769" s="77" t="inlineStr">
        <is>
          <t>Encore pp</t>
        </is>
      </c>
      <c r="D5769" s="77" t="n">
        <v>5</v>
      </c>
      <c r="E5769" s="77" t="n">
        <v>3</v>
      </c>
      <c r="F5769" s="77" t="inlineStr">
        <is>
          <t>Differs from upstream baseline</t>
        </is>
      </c>
      <c r="G5769" s="7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77" t="inlineStr">
        <is>
          <t>2026-10-04</t>
        </is>
      </c>
      <c r="B5771" s="77" t="inlineStr">
        <is>
          <t>Moves</t>
        </is>
      </c>
      <c r="C5771" s="77" t="inlineStr">
        <is>
          <t>Energy Ball power</t>
        </is>
      </c>
      <c r="D5771" s="77" t="n">
        <v>90</v>
      </c>
      <c r="E5771" s="77" t="n">
        <v>80</v>
      </c>
      <c r="F5771" s="77" t="inlineStr">
        <is>
          <t>Differs from upstream baseline</t>
        </is>
      </c>
      <c r="G5771" s="7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77" t="inlineStr">
        <is>
          <t>2026-10-04</t>
        </is>
      </c>
      <c r="B5773" s="77" t="inlineStr">
        <is>
          <t>Moves</t>
        </is>
      </c>
      <c r="C5773" s="77" t="inlineStr">
        <is>
          <t>Extrasensory pp</t>
        </is>
      </c>
      <c r="D5773" s="77" t="n">
        <v>20</v>
      </c>
      <c r="E5773" s="77" t="n">
        <v>30</v>
      </c>
      <c r="F5773" s="77" t="inlineStr">
        <is>
          <t>Differs from upstream baseline</t>
        </is>
      </c>
      <c r="G5773" s="7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77" t="inlineStr">
        <is>
          <t>2026-10-04</t>
        </is>
      </c>
      <c r="B5775" s="77" t="inlineStr">
        <is>
          <t>Moves</t>
        </is>
      </c>
      <c r="C5775" s="77" t="inlineStr">
        <is>
          <t>Extreme Speed pp</t>
        </is>
      </c>
      <c r="D5775" s="77" t="n">
        <v>5</v>
      </c>
      <c r="E5775" s="77" t="n">
        <v>8</v>
      </c>
      <c r="F5775" s="77" t="inlineStr">
        <is>
          <t>Differs from upstream baseline</t>
        </is>
      </c>
      <c r="G5775" s="7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77" t="inlineStr">
        <is>
          <t>2026-10-04</t>
        </is>
      </c>
      <c r="B5777" s="77" t="inlineStr">
        <is>
          <t>Moves</t>
        </is>
      </c>
      <c r="C5777" s="77" t="inlineStr">
        <is>
          <t>Fairy Wind power</t>
        </is>
      </c>
      <c r="D5777" s="77" t="n">
        <v>40</v>
      </c>
      <c r="E5777" s="77" t="n">
        <v>50</v>
      </c>
      <c r="F5777" s="77" t="inlineStr">
        <is>
          <t>Differs from upstream baseline</t>
        </is>
      </c>
      <c r="G5777" s="7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77" t="inlineStr">
        <is>
          <t>2026-10-04</t>
        </is>
      </c>
      <c r="B5779" s="77" t="inlineStr">
        <is>
          <t>Moves</t>
        </is>
      </c>
      <c r="C5779" s="77" t="inlineStr">
        <is>
          <t>Fake Tears pp</t>
        </is>
      </c>
      <c r="D5779" s="77" t="n">
        <v>20</v>
      </c>
      <c r="E5779" s="77" t="n">
        <v>3</v>
      </c>
      <c r="F5779" s="77" t="inlineStr">
        <is>
          <t>Differs from upstream baseline</t>
        </is>
      </c>
      <c r="G5779" s="7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77" t="inlineStr">
        <is>
          <t>2026-10-04</t>
        </is>
      </c>
      <c r="B5781" s="77" t="inlineStr">
        <is>
          <t>Moves</t>
        </is>
      </c>
      <c r="C5781" s="77" t="inlineStr">
        <is>
          <t>Feint power</t>
        </is>
      </c>
      <c r="D5781" s="77" t="n">
        <v>30</v>
      </c>
      <c r="E5781" s="77" t="n">
        <v>80</v>
      </c>
      <c r="F5781" s="77" t="inlineStr">
        <is>
          <t>Differs from upstream baseline</t>
        </is>
      </c>
      <c r="G5781" s="7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77" t="inlineStr">
        <is>
          <t>2026-10-04</t>
        </is>
      </c>
      <c r="B5783" s="77" t="inlineStr">
        <is>
          <t>Moves</t>
        </is>
      </c>
      <c r="C5783" s="77" t="inlineStr">
        <is>
          <t>Fell Stinger pp</t>
        </is>
      </c>
      <c r="D5783" s="77" t="n">
        <v>25</v>
      </c>
      <c r="E5783" s="77" t="n">
        <v>20</v>
      </c>
      <c r="F5783" s="77" t="inlineStr">
        <is>
          <t>Differs from upstream baseline</t>
        </is>
      </c>
      <c r="G5783" s="7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77" t="inlineStr">
        <is>
          <t>2026-10-04</t>
        </is>
      </c>
      <c r="B5785" s="77" t="inlineStr">
        <is>
          <t>Moves</t>
        </is>
      </c>
      <c r="C5785" s="77" t="inlineStr">
        <is>
          <t>Fire Blast power</t>
        </is>
      </c>
      <c r="D5785" s="77" t="n">
        <v>110</v>
      </c>
      <c r="E5785" s="77" t="n">
        <v>120</v>
      </c>
      <c r="F5785" s="77" t="inlineStr">
        <is>
          <t>Differs from upstream baseline</t>
        </is>
      </c>
      <c r="G5785" s="7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77" t="inlineStr">
        <is>
          <t>2026-10-04</t>
        </is>
      </c>
      <c r="B5787" s="77" t="inlineStr">
        <is>
          <t>Moves</t>
        </is>
      </c>
      <c r="C5787" s="77" t="inlineStr">
        <is>
          <t>Fire Fang accuracy</t>
        </is>
      </c>
      <c r="D5787" s="77" t="n">
        <v>95</v>
      </c>
      <c r="E5787" s="77" t="n">
        <v>100</v>
      </c>
      <c r="F5787" s="77" t="inlineStr">
        <is>
          <t>Differs from upstream baseline</t>
        </is>
      </c>
      <c r="G5787" s="7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77" t="inlineStr">
        <is>
          <t>2026-10-04</t>
        </is>
      </c>
      <c r="B5789" s="77" t="inlineStr">
        <is>
          <t>Moves</t>
        </is>
      </c>
      <c r="C5789" s="77" t="inlineStr">
        <is>
          <t>Fire Spin power</t>
        </is>
      </c>
      <c r="D5789" s="77" t="n">
        <v>35</v>
      </c>
      <c r="E5789" s="77" t="n">
        <v>90</v>
      </c>
      <c r="F5789" s="77" t="inlineStr">
        <is>
          <t>Differs from upstream baseline</t>
        </is>
      </c>
      <c r="G5789" s="7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77" t="inlineStr">
        <is>
          <t>2026-10-04</t>
        </is>
      </c>
      <c r="B5791" s="77" t="inlineStr">
        <is>
          <t>Moves</t>
        </is>
      </c>
      <c r="C5791" s="77" t="inlineStr">
        <is>
          <t>Flamethrower power</t>
        </is>
      </c>
      <c r="D5791" s="77" t="n">
        <v>90</v>
      </c>
      <c r="E5791" s="77" t="n">
        <v>95</v>
      </c>
      <c r="F5791" s="77" t="inlineStr">
        <is>
          <t>Differs from upstream baseline</t>
        </is>
      </c>
      <c r="G5791" s="7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77" t="inlineStr">
        <is>
          <t>2026-10-04</t>
        </is>
      </c>
      <c r="B5793" s="77" t="inlineStr">
        <is>
          <t>Moves</t>
        </is>
      </c>
      <c r="C5793" s="77" t="inlineStr">
        <is>
          <t>Flame Charge power</t>
        </is>
      </c>
      <c r="D5793" s="77" t="n">
        <v>50</v>
      </c>
      <c r="E5793" s="77" t="n">
        <v>60</v>
      </c>
      <c r="F5793" s="77" t="inlineStr">
        <is>
          <t>Differs from upstream baseline</t>
        </is>
      </c>
      <c r="G5793" s="7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77" t="inlineStr">
        <is>
          <t>2026-10-04</t>
        </is>
      </c>
      <c r="B5795" s="77" t="inlineStr">
        <is>
          <t>Moves</t>
        </is>
      </c>
      <c r="C5795" s="77" t="inlineStr">
        <is>
          <t>Flare Blitz pp</t>
        </is>
      </c>
      <c r="D5795" s="77" t="n">
        <v>15</v>
      </c>
      <c r="E5795" s="77" t="n">
        <v>8</v>
      </c>
      <c r="F5795" s="77" t="inlineStr">
        <is>
          <t>Differs from upstream baseline</t>
        </is>
      </c>
      <c r="G5795" s="7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77" t="inlineStr">
        <is>
          <t>2026-10-04</t>
        </is>
      </c>
      <c r="B5797" s="77" t="inlineStr">
        <is>
          <t>Moves</t>
        </is>
      </c>
      <c r="C5797" s="77" t="inlineStr">
        <is>
          <t>Flying Press power</t>
        </is>
      </c>
      <c r="D5797" s="77" t="n">
        <v>100</v>
      </c>
      <c r="E5797" s="77" t="n">
        <v>110</v>
      </c>
      <c r="F5797" s="77" t="inlineStr">
        <is>
          <t>Differs from upstream baseline</t>
        </is>
      </c>
      <c r="G5797" s="7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77" t="inlineStr">
        <is>
          <t>2026-10-04</t>
        </is>
      </c>
      <c r="B5799" s="77" t="inlineStr">
        <is>
          <t>Moves</t>
        </is>
      </c>
      <c r="C5799" s="77" t="inlineStr">
        <is>
          <t>Focus Blast accuracy</t>
        </is>
      </c>
      <c r="D5799" s="77" t="n">
        <v>70</v>
      </c>
      <c r="E5799" s="77" t="n">
        <v>85</v>
      </c>
      <c r="F5799" s="77" t="inlineStr">
        <is>
          <t>Differs from upstream baseline</t>
        </is>
      </c>
      <c r="G5799" s="7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77" t="inlineStr">
        <is>
          <t>2026-10-04</t>
        </is>
      </c>
      <c r="B5801" s="77" t="inlineStr">
        <is>
          <t>Moves</t>
        </is>
      </c>
      <c r="C5801" s="77" t="inlineStr">
        <is>
          <t>Follow Me accuracy</t>
        </is>
      </c>
      <c r="D5801" s="77" t="n">
        <v>100</v>
      </c>
      <c r="E5801" s="77" t="n">
        <v>0</v>
      </c>
      <c r="F5801" s="77" t="inlineStr">
        <is>
          <t>Differs from upstream baseline</t>
        </is>
      </c>
      <c r="G5801" s="7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77" t="inlineStr">
        <is>
          <t>2026-10-04</t>
        </is>
      </c>
      <c r="B5803" s="77" t="inlineStr">
        <is>
          <t>Moves</t>
        </is>
      </c>
      <c r="C5803" s="77" t="inlineStr">
        <is>
          <t>Foresight pp</t>
        </is>
      </c>
      <c r="D5803" s="77" t="n">
        <v>40</v>
      </c>
      <c r="E5803" s="77" t="n">
        <v>5</v>
      </c>
      <c r="F5803" s="77" t="inlineStr">
        <is>
          <t>Differs from upstream baseline</t>
        </is>
      </c>
      <c r="G5803" s="7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77" t="inlineStr">
        <is>
          <t>2026-10-04</t>
        </is>
      </c>
      <c r="B5805" s="77" t="inlineStr">
        <is>
          <t>Moves</t>
        </is>
      </c>
      <c r="C5805" s="77" t="inlineStr">
        <is>
          <t>Freeze Shock accuracy</t>
        </is>
      </c>
      <c r="D5805" s="77" t="n">
        <v>90</v>
      </c>
      <c r="E5805" s="77" t="n">
        <v>95</v>
      </c>
      <c r="F5805" s="77" t="inlineStr">
        <is>
          <t>Differs from upstream baseline</t>
        </is>
      </c>
      <c r="G5805" s="7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77" t="inlineStr">
        <is>
          <t>2026-10-04</t>
        </is>
      </c>
      <c r="B5807" s="77" t="inlineStr">
        <is>
          <t>Moves</t>
        </is>
      </c>
      <c r="C5807" s="77" t="inlineStr">
        <is>
          <t>Frost Breath power</t>
        </is>
      </c>
      <c r="D5807" s="77" t="n">
        <v>60</v>
      </c>
      <c r="E5807" s="77" t="n">
        <v>70</v>
      </c>
      <c r="F5807" s="77" t="inlineStr">
        <is>
          <t>Differs from upstream baseline</t>
        </is>
      </c>
      <c r="G5807" s="7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77" t="inlineStr">
        <is>
          <t>2026-10-04</t>
        </is>
      </c>
      <c r="B5809" s="77" t="inlineStr">
        <is>
          <t>Moves</t>
        </is>
      </c>
      <c r="C5809" s="77" t="inlineStr">
        <is>
          <t>Frustration power</t>
        </is>
      </c>
      <c r="D5809" s="77" t="n">
        <v>1</v>
      </c>
      <c r="E5809" s="77" t="n">
        <v>121</v>
      </c>
      <c r="F5809" s="77" t="inlineStr">
        <is>
          <t>Differs from upstream baseline</t>
        </is>
      </c>
      <c r="G5809" s="7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77" t="inlineStr">
        <is>
          <t>2026-10-04</t>
        </is>
      </c>
      <c r="B5811" s="77" t="inlineStr">
        <is>
          <t>Moves</t>
        </is>
      </c>
      <c r="C5811" s="77" t="inlineStr">
        <is>
          <t>Fury Cutter power</t>
        </is>
      </c>
      <c r="D5811" s="77" t="n">
        <v>40</v>
      </c>
      <c r="E5811" s="77" t="n">
        <v>30</v>
      </c>
      <c r="F5811" s="77" t="inlineStr">
        <is>
          <t>Differs from upstream baseline</t>
        </is>
      </c>
      <c r="G5811" s="7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77" t="inlineStr">
        <is>
          <t>2026-10-04</t>
        </is>
      </c>
      <c r="B5813" s="77" t="inlineStr">
        <is>
          <t>Moves</t>
        </is>
      </c>
      <c r="C5813" s="77" t="inlineStr">
        <is>
          <t>Fury Swipes power</t>
        </is>
      </c>
      <c r="D5813" s="77" t="n">
        <v>18</v>
      </c>
      <c r="E5813" s="77" t="n">
        <v>30</v>
      </c>
      <c r="F5813" s="77" t="inlineStr">
        <is>
          <t>Differs from upstream baseline</t>
        </is>
      </c>
      <c r="G5813" s="7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77" t="inlineStr">
        <is>
          <t>2026-10-04</t>
        </is>
      </c>
      <c r="B5815" s="77" t="inlineStr">
        <is>
          <t>Moves</t>
        </is>
      </c>
      <c r="C5815" s="77" t="inlineStr">
        <is>
          <t>Future Sight pp</t>
        </is>
      </c>
      <c r="D5815" s="77" t="n">
        <v>10</v>
      </c>
      <c r="E5815" s="77" t="n">
        <v>15</v>
      </c>
      <c r="F5815" s="77" t="inlineStr">
        <is>
          <t>Differs from upstream baseline</t>
        </is>
      </c>
      <c r="G5815" s="7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77" t="inlineStr">
        <is>
          <t>2026-10-04</t>
        </is>
      </c>
      <c r="B5817" s="77" t="inlineStr">
        <is>
          <t>Moves</t>
        </is>
      </c>
      <c r="C5817" s="77" t="inlineStr">
        <is>
          <t>Gear Grind accuracy</t>
        </is>
      </c>
      <c r="D5817" s="77" t="n">
        <v>85</v>
      </c>
      <c r="E5817" s="77" t="n">
        <v>95</v>
      </c>
      <c r="F5817" s="77" t="inlineStr">
        <is>
          <t>Differs from upstream baseline</t>
        </is>
      </c>
      <c r="G5817" s="7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77" t="inlineStr">
        <is>
          <t>2026-10-04</t>
        </is>
      </c>
      <c r="B5819" s="77" t="inlineStr">
        <is>
          <t>Moves</t>
        </is>
      </c>
      <c r="C5819" s="77" t="inlineStr">
        <is>
          <t>Giga Drain pp</t>
        </is>
      </c>
      <c r="D5819" s="77" t="n">
        <v>10</v>
      </c>
      <c r="E5819" s="77" t="n">
        <v>15</v>
      </c>
      <c r="F5819" s="77" t="inlineStr">
        <is>
          <t>Differs from upstream baseline</t>
        </is>
      </c>
      <c r="G5819" s="7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77" t="inlineStr">
        <is>
          <t>2026-10-04</t>
        </is>
      </c>
      <c r="B5821" s="77" t="inlineStr">
        <is>
          <t>Moves</t>
        </is>
      </c>
      <c r="C5821" s="77" t="inlineStr">
        <is>
          <t>Giga Impact accuracy</t>
        </is>
      </c>
      <c r="D5821" s="77" t="n">
        <v>90</v>
      </c>
      <c r="E5821" s="77" t="n">
        <v>100</v>
      </c>
      <c r="F5821" s="77" t="inlineStr">
        <is>
          <t>Differs from upstream baseline</t>
        </is>
      </c>
      <c r="G5821" s="7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77" t="inlineStr">
        <is>
          <t>2026-10-04</t>
        </is>
      </c>
      <c r="B5823" s="77" t="inlineStr">
        <is>
          <t>Moves</t>
        </is>
      </c>
      <c r="C5823" s="77" t="inlineStr">
        <is>
          <t>Glaciate accuracy</t>
        </is>
      </c>
      <c r="D5823" s="77" t="n">
        <v>95</v>
      </c>
      <c r="E5823" s="77" t="n">
        <v>100</v>
      </c>
      <c r="F5823" s="77" t="inlineStr">
        <is>
          <t>Differs from upstream baseline</t>
        </is>
      </c>
      <c r="G5823" s="7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77" t="inlineStr">
        <is>
          <t>2026-10-04</t>
        </is>
      </c>
      <c r="B5825" s="77" t="inlineStr">
        <is>
          <t>Moves</t>
        </is>
      </c>
      <c r="C5825" s="77" t="inlineStr">
        <is>
          <t>Grass Whistle accuracy</t>
        </is>
      </c>
      <c r="D5825" s="77" t="n">
        <v>55</v>
      </c>
      <c r="E5825" s="77" t="n">
        <v>70</v>
      </c>
      <c r="F5825" s="77" t="inlineStr">
        <is>
          <t>Differs from upstream baseline</t>
        </is>
      </c>
      <c r="G5825" s="7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77" t="inlineStr">
        <is>
          <t>2026-10-04</t>
        </is>
      </c>
      <c r="B5827" s="77" t="inlineStr">
        <is>
          <t>Moves</t>
        </is>
      </c>
      <c r="C5827" s="77" t="inlineStr">
        <is>
          <t>Grudge accuracy</t>
        </is>
      </c>
      <c r="D5827" s="77" t="n">
        <v>100</v>
      </c>
      <c r="E5827" s="77" t="n">
        <v>0</v>
      </c>
      <c r="F5827" s="77" t="inlineStr">
        <is>
          <t>Differs from upstream baseline</t>
        </is>
      </c>
      <c r="G5827" s="7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77" t="inlineStr">
        <is>
          <t>2026-10-04</t>
        </is>
      </c>
      <c r="B5829" s="77" t="inlineStr">
        <is>
          <t>Moves</t>
        </is>
      </c>
      <c r="C5829" s="77" t="inlineStr">
        <is>
          <t>Guillotine pp</t>
        </is>
      </c>
      <c r="D5829" s="77" t="n">
        <v>5</v>
      </c>
      <c r="E5829" s="77" t="n">
        <v>8</v>
      </c>
      <c r="F5829" s="77" t="inlineStr">
        <is>
          <t>Differs from upstream baseline</t>
        </is>
      </c>
      <c r="G5829" s="7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77" t="inlineStr">
        <is>
          <t>2026-10-04</t>
        </is>
      </c>
      <c r="B5831" s="77" t="inlineStr">
        <is>
          <t>Moves</t>
        </is>
      </c>
      <c r="C5831" s="77" t="inlineStr">
        <is>
          <t>Gunk Shot pp</t>
        </is>
      </c>
      <c r="D5831" s="77" t="n">
        <v>5</v>
      </c>
      <c r="E5831" s="77" t="n">
        <v>8</v>
      </c>
      <c r="F5831" s="77" t="inlineStr">
        <is>
          <t>Differs from upstream baseline</t>
        </is>
      </c>
      <c r="G5831" s="7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77" t="inlineStr">
        <is>
          <t>2026-10-04</t>
        </is>
      </c>
      <c r="B5833" s="77" t="inlineStr">
        <is>
          <t>Moves</t>
        </is>
      </c>
      <c r="C5833" s="77" t="inlineStr">
        <is>
          <t>Hail pp</t>
        </is>
      </c>
      <c r="D5833" s="77" t="n">
        <v>10</v>
      </c>
      <c r="E5833" s="77" t="n">
        <v>1</v>
      </c>
      <c r="F5833" s="77" t="inlineStr">
        <is>
          <t>Differs from upstream baseline</t>
        </is>
      </c>
      <c r="G5833" s="7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77" t="inlineStr">
        <is>
          <t>2026-10-04</t>
        </is>
      </c>
      <c r="B5835" s="77" t="inlineStr">
        <is>
          <t>Moves</t>
        </is>
      </c>
      <c r="C5835" s="77" t="inlineStr">
        <is>
          <t>Harden pp</t>
        </is>
      </c>
      <c r="D5835" s="77" t="n">
        <v>30</v>
      </c>
      <c r="E5835" s="77" t="n">
        <v>5</v>
      </c>
      <c r="F5835" s="77" t="inlineStr">
        <is>
          <t>Differs from upstream baseline</t>
        </is>
      </c>
      <c r="G5835" s="7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77" t="inlineStr">
        <is>
          <t>2026-10-04</t>
        </is>
      </c>
      <c r="B5837" s="77" t="inlineStr">
        <is>
          <t>Moves</t>
        </is>
      </c>
      <c r="C5837" s="77" t="inlineStr">
        <is>
          <t>Heal Bell pp</t>
        </is>
      </c>
      <c r="D5837" s="77" t="n">
        <v>5</v>
      </c>
      <c r="E5837" s="77" t="n">
        <v>1</v>
      </c>
      <c r="F5837" s="77" t="inlineStr">
        <is>
          <t>Differs from upstream baseline</t>
        </is>
      </c>
      <c r="G5837" s="7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77" t="inlineStr">
        <is>
          <t>2026-10-04</t>
        </is>
      </c>
      <c r="B5839" s="77" t="inlineStr">
        <is>
          <t>Moves</t>
        </is>
      </c>
      <c r="C5839" s="77" t="inlineStr">
        <is>
          <t>Heart Swap power</t>
        </is>
      </c>
      <c r="D5839" s="77" t="n">
        <v>0</v>
      </c>
      <c r="E5839" s="77" t="n">
        <v>95</v>
      </c>
      <c r="F5839" s="77" t="inlineStr">
        <is>
          <t>Differs from upstream baseline</t>
        </is>
      </c>
      <c r="G5839" s="7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77" t="inlineStr">
        <is>
          <t>2026-10-04</t>
        </is>
      </c>
      <c r="B5841" s="77" t="inlineStr">
        <is>
          <t>Moves</t>
        </is>
      </c>
      <c r="C5841" s="77" t="inlineStr">
        <is>
          <t>Heat Wave power</t>
        </is>
      </c>
      <c r="D5841" s="77" t="n">
        <v>95</v>
      </c>
      <c r="E5841" s="77" t="n">
        <v>100</v>
      </c>
      <c r="F5841" s="77" t="inlineStr">
        <is>
          <t>Differs from upstream baseline</t>
        </is>
      </c>
      <c r="G5841" s="7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77" t="inlineStr">
        <is>
          <t>2026-10-04</t>
        </is>
      </c>
      <c r="B5843" s="77" t="inlineStr">
        <is>
          <t>Moves</t>
        </is>
      </c>
      <c r="C5843" s="77" t="inlineStr">
        <is>
          <t>Helping Hand accuracy</t>
        </is>
      </c>
      <c r="D5843" s="77" t="n">
        <v>100</v>
      </c>
      <c r="E5843" s="77" t="n">
        <v>0</v>
      </c>
      <c r="F5843" s="77" t="inlineStr">
        <is>
          <t>Differs from upstream baseline</t>
        </is>
      </c>
      <c r="G5843" s="7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77" t="inlineStr">
        <is>
          <t>2026-10-04</t>
        </is>
      </c>
      <c r="B5845" s="77" t="inlineStr">
        <is>
          <t>Moves</t>
        </is>
      </c>
      <c r="C5845" s="77" t="inlineStr">
        <is>
          <t>Hidden Power power</t>
        </is>
      </c>
      <c r="D5845" s="77" t="n">
        <v>60</v>
      </c>
      <c r="E5845" s="77" t="n">
        <v>1</v>
      </c>
      <c r="F5845" s="77" t="inlineStr">
        <is>
          <t>Differs from upstream baseline</t>
        </is>
      </c>
      <c r="G5845" s="7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77" t="inlineStr">
        <is>
          <t>2026-10-04</t>
        </is>
      </c>
      <c r="B5847" s="77" t="inlineStr">
        <is>
          <t>Moves</t>
        </is>
      </c>
      <c r="C5847" s="77" t="inlineStr">
        <is>
          <t>High Jump Kick pp</t>
        </is>
      </c>
      <c r="D5847" s="77" t="n">
        <v>10</v>
      </c>
      <c r="E5847" s="77" t="n">
        <v>20</v>
      </c>
      <c r="F5847" s="77" t="inlineStr">
        <is>
          <t>Differs from upstream baseline</t>
        </is>
      </c>
      <c r="G5847" s="7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77" t="inlineStr">
        <is>
          <t>2026-10-04</t>
        </is>
      </c>
      <c r="B5849" s="77" t="inlineStr">
        <is>
          <t>Moves</t>
        </is>
      </c>
      <c r="C5849" s="77" t="inlineStr">
        <is>
          <t>Horn Leech power</t>
        </is>
      </c>
      <c r="D5849" s="77" t="n">
        <v>75</v>
      </c>
      <c r="E5849" s="77" t="n">
        <v>80</v>
      </c>
      <c r="F5849" s="77" t="inlineStr">
        <is>
          <t>Differs from upstream baseline</t>
        </is>
      </c>
      <c r="G5849" s="7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77" t="inlineStr">
        <is>
          <t>2026-10-04</t>
        </is>
      </c>
      <c r="B5851" s="77" t="inlineStr">
        <is>
          <t>Moves</t>
        </is>
      </c>
      <c r="C5851" s="77" t="inlineStr">
        <is>
          <t>Hurricane power</t>
        </is>
      </c>
      <c r="D5851" s="77" t="n">
        <v>110</v>
      </c>
      <c r="E5851" s="77" t="n">
        <v>120</v>
      </c>
      <c r="F5851" s="77" t="inlineStr">
        <is>
          <t>Differs from upstream baseline</t>
        </is>
      </c>
      <c r="G5851" s="7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77" t="inlineStr">
        <is>
          <t>2026-10-04</t>
        </is>
      </c>
      <c r="B5853" s="77" t="inlineStr">
        <is>
          <t>Moves</t>
        </is>
      </c>
      <c r="C5853" s="77" t="inlineStr">
        <is>
          <t>Hydro Cannon accuracy</t>
        </is>
      </c>
      <c r="D5853" s="77" t="n">
        <v>90</v>
      </c>
      <c r="E5853" s="77" t="n">
        <v>95</v>
      </c>
      <c r="F5853" s="77" t="inlineStr">
        <is>
          <t>Differs from upstream baseline</t>
        </is>
      </c>
      <c r="G5853" s="7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77" t="inlineStr">
        <is>
          <t>2026-10-04</t>
        </is>
      </c>
      <c r="B5855" s="77" t="inlineStr">
        <is>
          <t>Moves</t>
        </is>
      </c>
      <c r="C5855" s="77" t="inlineStr">
        <is>
          <t>Hydro Pump accuracy</t>
        </is>
      </c>
      <c r="D5855" s="77" t="n">
        <v>80</v>
      </c>
      <c r="E5855" s="77" t="n">
        <v>85</v>
      </c>
      <c r="F5855" s="77" t="inlineStr">
        <is>
          <t>Differs from upstream baseline</t>
        </is>
      </c>
      <c r="G5855" s="7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77" t="inlineStr">
        <is>
          <t>2026-10-04</t>
        </is>
      </c>
      <c r="B5857" s="77" t="inlineStr">
        <is>
          <t>Moves</t>
        </is>
      </c>
      <c r="C5857" s="77" t="inlineStr">
        <is>
          <t>Hyperspace Fury power</t>
        </is>
      </c>
      <c r="D5857" s="77" t="n">
        <v>100</v>
      </c>
      <c r="E5857" s="77" t="n">
        <v>110</v>
      </c>
      <c r="F5857" s="77" t="inlineStr">
        <is>
          <t>Differs from upstream baseline</t>
        </is>
      </c>
      <c r="G5857" s="7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77" t="inlineStr">
        <is>
          <t>2026-10-04</t>
        </is>
      </c>
      <c r="B5859" s="77" t="inlineStr">
        <is>
          <t>Moves</t>
        </is>
      </c>
      <c r="C5859" s="77" t="inlineStr">
        <is>
          <t>Hyper Beam power</t>
        </is>
      </c>
      <c r="D5859" s="77" t="n">
        <v>150</v>
      </c>
      <c r="E5859" s="77" t="n">
        <v>180</v>
      </c>
      <c r="F5859" s="77" t="inlineStr">
        <is>
          <t>Differs from upstream baseline</t>
        </is>
      </c>
      <c r="G5859" s="7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77" t="inlineStr">
        <is>
          <t>2026-10-04</t>
        </is>
      </c>
      <c r="B5861" s="77" t="inlineStr">
        <is>
          <t>Moves</t>
        </is>
      </c>
      <c r="C5861" s="77" t="inlineStr">
        <is>
          <t>Hyper Beam pp</t>
        </is>
      </c>
      <c r="D5861" s="77" t="n">
        <v>5</v>
      </c>
      <c r="E5861" s="77" t="n">
        <v>8</v>
      </c>
      <c r="F5861" s="77" t="inlineStr">
        <is>
          <t>Differs from upstream baseline</t>
        </is>
      </c>
      <c r="G5861" s="7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77" t="inlineStr">
        <is>
          <t>2026-10-04</t>
        </is>
      </c>
      <c r="B5863" s="77" t="inlineStr">
        <is>
          <t>Moves</t>
        </is>
      </c>
      <c r="C5863" s="77" t="inlineStr">
        <is>
          <t>Hyper Fang accuracy</t>
        </is>
      </c>
      <c r="D5863" s="77" t="n">
        <v>90</v>
      </c>
      <c r="E5863" s="77" t="n">
        <v>100</v>
      </c>
      <c r="F5863" s="77" t="inlineStr">
        <is>
          <t>Differs from upstream baseline</t>
        </is>
      </c>
      <c r="G5863" s="7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77" t="inlineStr">
        <is>
          <t>2026-10-04</t>
        </is>
      </c>
      <c r="B5865" s="77" t="inlineStr">
        <is>
          <t>Moves</t>
        </is>
      </c>
      <c r="C5865" s="77" t="inlineStr">
        <is>
          <t>Hypnosis accuracy</t>
        </is>
      </c>
      <c r="D5865" s="77" t="n">
        <v>60</v>
      </c>
      <c r="E5865" s="77" t="n">
        <v>70</v>
      </c>
      <c r="F5865" s="77" t="inlineStr">
        <is>
          <t>Differs from upstream baseline</t>
        </is>
      </c>
      <c r="G5865" s="7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77" t="inlineStr">
        <is>
          <t>2026-10-04</t>
        </is>
      </c>
      <c r="B5867" s="77" t="inlineStr">
        <is>
          <t>Moves</t>
        </is>
      </c>
      <c r="C5867" s="77" t="inlineStr">
        <is>
          <t>Ice Ball accuracy</t>
        </is>
      </c>
      <c r="D5867" s="77" t="n">
        <v>90</v>
      </c>
      <c r="E5867" s="77" t="n">
        <v>70</v>
      </c>
      <c r="F5867" s="77" t="inlineStr">
        <is>
          <t>Differs from upstream baseline</t>
        </is>
      </c>
      <c r="G5867" s="7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77" t="inlineStr">
        <is>
          <t>2026-10-04</t>
        </is>
      </c>
      <c r="B5869" s="77" t="inlineStr">
        <is>
          <t>Moves</t>
        </is>
      </c>
      <c r="C5869" s="77" t="inlineStr">
        <is>
          <t>Ice Burn accuracy</t>
        </is>
      </c>
      <c r="D5869" s="77" t="n">
        <v>90</v>
      </c>
      <c r="E5869" s="77" t="n">
        <v>95</v>
      </c>
      <c r="F5869" s="77" t="inlineStr">
        <is>
          <t>Differs from upstream baseline</t>
        </is>
      </c>
      <c r="G5869" s="7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77" t="inlineStr">
        <is>
          <t>2026-10-04</t>
        </is>
      </c>
      <c r="B5871" s="77" t="inlineStr">
        <is>
          <t>Moves</t>
        </is>
      </c>
      <c r="C5871" s="77" t="inlineStr">
        <is>
          <t>Ice Fang accuracy</t>
        </is>
      </c>
      <c r="D5871" s="77" t="n">
        <v>95</v>
      </c>
      <c r="E5871" s="77" t="n">
        <v>100</v>
      </c>
      <c r="F5871" s="77" t="inlineStr">
        <is>
          <t>Differs from upstream baseline</t>
        </is>
      </c>
      <c r="G5871" s="7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77" t="inlineStr">
        <is>
          <t>2026-10-04</t>
        </is>
      </c>
      <c r="B5873" s="77" t="inlineStr">
        <is>
          <t>Moves</t>
        </is>
      </c>
      <c r="C5873" s="77" t="inlineStr">
        <is>
          <t>Ice Shard pp</t>
        </is>
      </c>
      <c r="D5873" s="77" t="n">
        <v>30</v>
      </c>
      <c r="E5873" s="77" t="n">
        <v>10</v>
      </c>
      <c r="F5873" s="77" t="inlineStr">
        <is>
          <t>Differs from upstream baseline</t>
        </is>
      </c>
      <c r="G5873" s="7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77" t="inlineStr">
        <is>
          <t>2026-10-04</t>
        </is>
      </c>
      <c r="B5875" s="77" t="inlineStr">
        <is>
          <t>Moves</t>
        </is>
      </c>
      <c r="C5875" s="77" t="inlineStr">
        <is>
          <t>Icicle Crash accuracy</t>
        </is>
      </c>
      <c r="D5875" s="77" t="n">
        <v>90</v>
      </c>
      <c r="E5875" s="77" t="n">
        <v>100</v>
      </c>
      <c r="F5875" s="77" t="inlineStr">
        <is>
          <t>Differs from upstream baseline</t>
        </is>
      </c>
      <c r="G5875" s="7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77" t="inlineStr">
        <is>
          <t>2026-10-04</t>
        </is>
      </c>
      <c r="B5877" s="77" t="inlineStr">
        <is>
          <t>Moves</t>
        </is>
      </c>
      <c r="C5877" s="77" t="inlineStr">
        <is>
          <t>Incinerate power</t>
        </is>
      </c>
      <c r="D5877" s="77" t="n">
        <v>60</v>
      </c>
      <c r="E5877" s="77" t="n">
        <v>70</v>
      </c>
      <c r="F5877" s="77" t="inlineStr">
        <is>
          <t>Differs from upstream baseline</t>
        </is>
      </c>
      <c r="G5877" s="7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77" t="inlineStr">
        <is>
          <t>2026-10-04</t>
        </is>
      </c>
      <c r="B5879" s="77" t="inlineStr">
        <is>
          <t>Moves</t>
        </is>
      </c>
      <c r="C5879" s="77" t="inlineStr">
        <is>
          <t>Infestation power</t>
        </is>
      </c>
      <c r="D5879" s="77" t="n">
        <v>20</v>
      </c>
      <c r="E5879" s="77" t="n">
        <v>30</v>
      </c>
      <c r="F5879" s="77" t="inlineStr">
        <is>
          <t>Differs from upstream baseline</t>
        </is>
      </c>
      <c r="G5879" s="7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77" t="inlineStr">
        <is>
          <t>2026-10-04</t>
        </is>
      </c>
      <c r="B5881" s="77" t="inlineStr">
        <is>
          <t>Moves</t>
        </is>
      </c>
      <c r="C5881" s="77" t="inlineStr">
        <is>
          <t>Ingrain pp</t>
        </is>
      </c>
      <c r="D5881" s="77" t="n">
        <v>20</v>
      </c>
      <c r="E5881" s="77" t="n">
        <v>1</v>
      </c>
      <c r="F5881" s="77" t="inlineStr">
        <is>
          <t>Differs from upstream baseline</t>
        </is>
      </c>
      <c r="G5881" s="7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77" t="inlineStr">
        <is>
          <t>2026-10-04</t>
        </is>
      </c>
      <c r="B5883" s="77" t="inlineStr">
        <is>
          <t>Moves</t>
        </is>
      </c>
      <c r="C5883" s="77" t="inlineStr">
        <is>
          <t>Iron Tail power</t>
        </is>
      </c>
      <c r="D5883" s="77" t="n">
        <v>100</v>
      </c>
      <c r="E5883" s="77" t="n">
        <v>120</v>
      </c>
      <c r="F5883" s="77" t="inlineStr">
        <is>
          <t>Differs from upstream baseline</t>
        </is>
      </c>
      <c r="G5883" s="7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77" t="inlineStr">
        <is>
          <t>2026-10-04</t>
        </is>
      </c>
      <c r="B5885" s="77" t="inlineStr">
        <is>
          <t>Moves</t>
        </is>
      </c>
      <c r="C5885" s="77" t="inlineStr">
        <is>
          <t>Judgment power</t>
        </is>
      </c>
      <c r="D5885" s="77" t="n">
        <v>100</v>
      </c>
      <c r="E5885" s="77" t="n">
        <v>120</v>
      </c>
      <c r="F5885" s="77" t="inlineStr">
        <is>
          <t>Differs from upstream baseline</t>
        </is>
      </c>
      <c r="G5885" s="7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77" t="inlineStr">
        <is>
          <t>2026-10-04</t>
        </is>
      </c>
      <c r="B5887" s="77" t="inlineStr">
        <is>
          <t>Moves</t>
        </is>
      </c>
      <c r="C5887" s="77" t="inlineStr">
        <is>
          <t>Jump Kick accuracy</t>
        </is>
      </c>
      <c r="D5887" s="77" t="n">
        <v>95</v>
      </c>
      <c r="E5887" s="77" t="n">
        <v>90</v>
      </c>
      <c r="F5887" s="77" t="inlineStr">
        <is>
          <t>Differs from upstream baseline</t>
        </is>
      </c>
      <c r="G5887" s="7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77" t="inlineStr">
        <is>
          <t>2026-10-04</t>
        </is>
      </c>
      <c r="B5889" s="77" t="inlineStr">
        <is>
          <t>Moves</t>
        </is>
      </c>
      <c r="C5889" s="77" t="inlineStr">
        <is>
          <t>Kinesis accuracy</t>
        </is>
      </c>
      <c r="D5889" s="77" t="n">
        <v>80</v>
      </c>
      <c r="E5889" s="77" t="n">
        <v>100</v>
      </c>
      <c r="F5889" s="77" t="inlineStr">
        <is>
          <t>Differs from upstream baseline</t>
        </is>
      </c>
      <c r="G5889" s="7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77" t="inlineStr">
        <is>
          <t>2026-10-04</t>
        </is>
      </c>
      <c r="B5891" s="77" t="inlineStr">
        <is>
          <t>Moves</t>
        </is>
      </c>
      <c r="C5891" s="77" t="inlineStr">
        <is>
          <t>Land's Wrath power</t>
        </is>
      </c>
      <c r="D5891" s="77" t="n">
        <v>90</v>
      </c>
      <c r="E5891" s="77" t="n">
        <v>95</v>
      </c>
      <c r="F5891" s="77" t="inlineStr">
        <is>
          <t>Differs from upstream baseline</t>
        </is>
      </c>
      <c r="G5891" s="7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77" t="inlineStr">
        <is>
          <t>2026-10-04</t>
        </is>
      </c>
      <c r="B5893" s="77" t="inlineStr">
        <is>
          <t>Moves</t>
        </is>
      </c>
      <c r="C5893" s="77" t="inlineStr">
        <is>
          <t>Leaf Blade power</t>
        </is>
      </c>
      <c r="D5893" s="77" t="n">
        <v>90</v>
      </c>
      <c r="E5893" s="77" t="n">
        <v>95</v>
      </c>
      <c r="F5893" s="77" t="inlineStr">
        <is>
          <t>Differs from upstream baseline</t>
        </is>
      </c>
      <c r="G5893" s="7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77" t="inlineStr">
        <is>
          <t>2026-10-04</t>
        </is>
      </c>
      <c r="B5895" s="77" t="inlineStr">
        <is>
          <t>Moves</t>
        </is>
      </c>
      <c r="C5895" s="77" t="inlineStr">
        <is>
          <t>Leaf Storm accuracy</t>
        </is>
      </c>
      <c r="D5895" s="77" t="n">
        <v>90</v>
      </c>
      <c r="E5895" s="77" t="n">
        <v>85</v>
      </c>
      <c r="F5895" s="77" t="inlineStr">
        <is>
          <t>Differs from upstream baseline</t>
        </is>
      </c>
      <c r="G5895" s="7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77" t="inlineStr">
        <is>
          <t>2026-10-04</t>
        </is>
      </c>
      <c r="B5897" s="77" t="inlineStr">
        <is>
          <t>Moves</t>
        </is>
      </c>
      <c r="C5897" s="77" t="inlineStr">
        <is>
          <t>Leaf Tornado accuracy</t>
        </is>
      </c>
      <c r="D5897" s="77" t="n">
        <v>90</v>
      </c>
      <c r="E5897" s="77" t="n">
        <v>100</v>
      </c>
      <c r="F5897" s="77" t="inlineStr">
        <is>
          <t>Differs from upstream baseline</t>
        </is>
      </c>
      <c r="G5897" s="7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77" t="inlineStr">
        <is>
          <t>2026-10-04</t>
        </is>
      </c>
      <c r="B5899" s="77" t="inlineStr">
        <is>
          <t>Moves</t>
        </is>
      </c>
      <c r="C5899" s="77" t="inlineStr">
        <is>
          <t>Leech Seed accuracy</t>
        </is>
      </c>
      <c r="D5899" s="77" t="n">
        <v>90</v>
      </c>
      <c r="E5899" s="77" t="n">
        <v>0</v>
      </c>
      <c r="F5899" s="77" t="inlineStr">
        <is>
          <t>Differs from upstream baseline</t>
        </is>
      </c>
      <c r="G5899" s="7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77" t="inlineStr">
        <is>
          <t>2026-10-04</t>
        </is>
      </c>
      <c r="B5901" s="77" t="inlineStr">
        <is>
          <t>Moves</t>
        </is>
      </c>
      <c r="C5901" s="77" t="inlineStr">
        <is>
          <t>Lick pp</t>
        </is>
      </c>
      <c r="D5901" s="77" t="n">
        <v>30</v>
      </c>
      <c r="E5901" s="77" t="n">
        <v>15</v>
      </c>
      <c r="F5901" s="77" t="inlineStr">
        <is>
          <t>Differs from upstream baseline</t>
        </is>
      </c>
      <c r="G5901" s="7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77" t="inlineStr">
        <is>
          <t>2026-10-04</t>
        </is>
      </c>
      <c r="B5903" s="77" t="inlineStr">
        <is>
          <t>Moves</t>
        </is>
      </c>
      <c r="C5903" s="77" t="inlineStr">
        <is>
          <t>Light Screen pp</t>
        </is>
      </c>
      <c r="D5903" s="77" t="n">
        <v>30</v>
      </c>
      <c r="E5903" s="77" t="n">
        <v>2</v>
      </c>
      <c r="F5903" s="77" t="inlineStr">
        <is>
          <t>Differs from upstream baseline</t>
        </is>
      </c>
      <c r="G5903" s="7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77" t="inlineStr">
        <is>
          <t>2026-10-04</t>
        </is>
      </c>
      <c r="B5905" s="77" t="inlineStr">
        <is>
          <t>Moves</t>
        </is>
      </c>
      <c r="C5905" s="77" t="inlineStr">
        <is>
          <t>Low Sweep power</t>
        </is>
      </c>
      <c r="D5905" s="77" t="n">
        <v>65</v>
      </c>
      <c r="E5905" s="77" t="n">
        <v>70</v>
      </c>
      <c r="F5905" s="77" t="inlineStr">
        <is>
          <t>Differs from upstream baseline</t>
        </is>
      </c>
      <c r="G5905" s="7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77" t="inlineStr">
        <is>
          <t>2026-10-04</t>
        </is>
      </c>
      <c r="B5907" s="77" t="inlineStr">
        <is>
          <t>Moves</t>
        </is>
      </c>
      <c r="C5907" s="77" t="inlineStr">
        <is>
          <t>Mach Punch pp</t>
        </is>
      </c>
      <c r="D5907" s="77" t="n">
        <v>30</v>
      </c>
      <c r="E5907" s="77" t="n">
        <v>15</v>
      </c>
      <c r="F5907" s="77" t="inlineStr">
        <is>
          <t>Differs from upstream baseline</t>
        </is>
      </c>
      <c r="G5907" s="7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77" t="inlineStr">
        <is>
          <t>2026-10-04</t>
        </is>
      </c>
      <c r="B5909" s="77" t="inlineStr">
        <is>
          <t>Moves</t>
        </is>
      </c>
      <c r="C5909" s="77" t="inlineStr">
        <is>
          <t>Magic Coat accuracy</t>
        </is>
      </c>
      <c r="D5909" s="77" t="n">
        <v>100</v>
      </c>
      <c r="E5909" s="77" t="n">
        <v>0</v>
      </c>
      <c r="F5909" s="77" t="inlineStr">
        <is>
          <t>Differs from upstream baseline</t>
        </is>
      </c>
      <c r="G5909" s="7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77" t="inlineStr">
        <is>
          <t>2026-10-04</t>
        </is>
      </c>
      <c r="B5911" s="77" t="inlineStr">
        <is>
          <t>Moves</t>
        </is>
      </c>
      <c r="C5911" s="77" t="inlineStr">
        <is>
          <t>Magma Storm accuracy</t>
        </is>
      </c>
      <c r="D5911" s="77" t="n">
        <v>75</v>
      </c>
      <c r="E5911" s="77" t="n">
        <v>100</v>
      </c>
      <c r="F5911" s="77" t="inlineStr">
        <is>
          <t>Differs from upstream baseline</t>
        </is>
      </c>
      <c r="G5911" s="7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77" t="inlineStr">
        <is>
          <t>2026-10-04</t>
        </is>
      </c>
      <c r="B5913" s="77" t="inlineStr">
        <is>
          <t>Moves</t>
        </is>
      </c>
      <c r="C5913" s="77" t="inlineStr">
        <is>
          <t>Meditate pp</t>
        </is>
      </c>
      <c r="D5913" s="77" t="n">
        <v>40</v>
      </c>
      <c r="E5913" s="77" t="n">
        <v>1</v>
      </c>
      <c r="F5913" s="77" t="inlineStr">
        <is>
          <t>Differs from upstream baseline</t>
        </is>
      </c>
      <c r="G5913" s="7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77" t="inlineStr">
        <is>
          <t>2026-10-04</t>
        </is>
      </c>
      <c r="B5915" s="77" t="inlineStr">
        <is>
          <t>Moves</t>
        </is>
      </c>
      <c r="C5915" s="77" t="inlineStr">
        <is>
          <t>Mega Kick power</t>
        </is>
      </c>
      <c r="D5915" s="77" t="n">
        <v>120</v>
      </c>
      <c r="E5915" s="77" t="n">
        <v>140</v>
      </c>
      <c r="F5915" s="77" t="inlineStr">
        <is>
          <t>Differs from upstream baseline</t>
        </is>
      </c>
      <c r="G5915" s="7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77" t="inlineStr">
        <is>
          <t>2026-10-04</t>
        </is>
      </c>
      <c r="B5917" s="77" t="inlineStr">
        <is>
          <t>Moves</t>
        </is>
      </c>
      <c r="C5917" s="77" t="inlineStr">
        <is>
          <t>Mega Kick pp</t>
        </is>
      </c>
      <c r="D5917" s="77" t="n">
        <v>5</v>
      </c>
      <c r="E5917" s="77" t="n">
        <v>8</v>
      </c>
      <c r="F5917" s="77" t="inlineStr">
        <is>
          <t>Differs from upstream baseline</t>
        </is>
      </c>
      <c r="G5917" s="7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77" t="inlineStr">
        <is>
          <t>2026-10-04</t>
        </is>
      </c>
      <c r="B5919" s="77" t="inlineStr">
        <is>
          <t>Moves</t>
        </is>
      </c>
      <c r="C5919" s="77" t="inlineStr">
        <is>
          <t>Memento power</t>
        </is>
      </c>
      <c r="D5919" s="77" t="n">
        <v>0</v>
      </c>
      <c r="E5919" s="77" t="n">
        <v>255</v>
      </c>
      <c r="F5919" s="77" t="inlineStr">
        <is>
          <t>Differs from upstream baseline</t>
        </is>
      </c>
      <c r="G5919" s="7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77" t="inlineStr">
        <is>
          <t>2026-10-04</t>
        </is>
      </c>
      <c r="B5921" s="77" t="inlineStr">
        <is>
          <t>Moves</t>
        </is>
      </c>
      <c r="C5921" s="77" t="inlineStr">
        <is>
          <t>Metal Claw accuracy</t>
        </is>
      </c>
      <c r="D5921" s="77" t="n">
        <v>95</v>
      </c>
      <c r="E5921" s="77" t="n">
        <v>100</v>
      </c>
      <c r="F5921" s="77" t="inlineStr">
        <is>
          <t>Differs from upstream baseline</t>
        </is>
      </c>
      <c r="G5921" s="7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77" t="inlineStr">
        <is>
          <t>2026-10-04</t>
        </is>
      </c>
      <c r="B5923" s="77" t="inlineStr">
        <is>
          <t>Moves</t>
        </is>
      </c>
      <c r="C5923" s="77" t="inlineStr">
        <is>
          <t>Metal Sound pp</t>
        </is>
      </c>
      <c r="D5923" s="77" t="n">
        <v>40</v>
      </c>
      <c r="E5923" s="77" t="n">
        <v>3</v>
      </c>
      <c r="F5923" s="77" t="inlineStr">
        <is>
          <t>Differs from upstream baseline</t>
        </is>
      </c>
      <c r="G5923" s="7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77" t="inlineStr">
        <is>
          <t>2026-10-04</t>
        </is>
      </c>
      <c r="B5925" s="77" t="inlineStr">
        <is>
          <t>Moves</t>
        </is>
      </c>
      <c r="C5925" s="77" t="inlineStr">
        <is>
          <t>Meteor Mash accuracy</t>
        </is>
      </c>
      <c r="D5925" s="77" t="n">
        <v>90</v>
      </c>
      <c r="E5925" s="77" t="n">
        <v>100</v>
      </c>
      <c r="F5925" s="77" t="inlineStr">
        <is>
          <t>Differs from upstream baseline</t>
        </is>
      </c>
      <c r="G5925" s="7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77" t="inlineStr">
        <is>
          <t>2026-10-04</t>
        </is>
      </c>
      <c r="B5927" s="77" t="inlineStr">
        <is>
          <t>Moves</t>
        </is>
      </c>
      <c r="C5927" s="77" t="inlineStr">
        <is>
          <t>Milk Drink pp</t>
        </is>
      </c>
      <c r="D5927" s="77" t="n">
        <v>5</v>
      </c>
      <c r="E5927" s="77" t="n">
        <v>10</v>
      </c>
      <c r="F5927" s="77" t="inlineStr">
        <is>
          <t>Differs from upstream baseline</t>
        </is>
      </c>
      <c r="G5927" s="7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77" t="inlineStr">
        <is>
          <t>2026-10-04</t>
        </is>
      </c>
      <c r="B5929" s="77" t="inlineStr">
        <is>
          <t>Moves</t>
        </is>
      </c>
      <c r="C5929" s="77" t="inlineStr">
        <is>
          <t>Mirror Shot power</t>
        </is>
      </c>
      <c r="D5929" s="77" t="n">
        <v>65</v>
      </c>
      <c r="E5929" s="77" t="n">
        <v>120</v>
      </c>
      <c r="F5929" s="77" t="inlineStr">
        <is>
          <t>Differs from upstream baseline</t>
        </is>
      </c>
      <c r="G5929" s="7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77" t="inlineStr">
        <is>
          <t>2026-10-04</t>
        </is>
      </c>
      <c r="B5931" s="77" t="inlineStr">
        <is>
          <t>Moves</t>
        </is>
      </c>
      <c r="C5931" s="77" t="inlineStr">
        <is>
          <t>Mist pp</t>
        </is>
      </c>
      <c r="D5931" s="77" t="n">
        <v>30</v>
      </c>
      <c r="E5931" s="77" t="n">
        <v>3</v>
      </c>
      <c r="F5931" s="77" t="inlineStr">
        <is>
          <t>Differs from upstream baseline</t>
        </is>
      </c>
      <c r="G5931" s="7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77" t="inlineStr">
        <is>
          <t>2026-10-04</t>
        </is>
      </c>
      <c r="B5933" s="77" t="inlineStr">
        <is>
          <t>Moves</t>
        </is>
      </c>
      <c r="C5933" s="77" t="inlineStr">
        <is>
          <t>Muddy Water power</t>
        </is>
      </c>
      <c r="D5933" s="77" t="n">
        <v>90</v>
      </c>
      <c r="E5933" s="77" t="n">
        <v>95</v>
      </c>
      <c r="F5933" s="77" t="inlineStr">
        <is>
          <t>Differs from upstream baseline</t>
        </is>
      </c>
      <c r="G5933" s="7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77" t="inlineStr">
        <is>
          <t>2026-10-04</t>
        </is>
      </c>
      <c r="B5935" s="77" t="inlineStr">
        <is>
          <t>Moves</t>
        </is>
      </c>
      <c r="C5935" s="77" t="inlineStr">
        <is>
          <t>Mud Bomb accuracy</t>
        </is>
      </c>
      <c r="D5935" s="77" t="n">
        <v>85</v>
      </c>
      <c r="E5935" s="77" t="n">
        <v>100</v>
      </c>
      <c r="F5935" s="77" t="inlineStr">
        <is>
          <t>Differs from upstream baseline</t>
        </is>
      </c>
      <c r="G5935" s="7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77" t="inlineStr">
        <is>
          <t>2026-10-04</t>
        </is>
      </c>
      <c r="B5937" s="77" t="inlineStr">
        <is>
          <t>Moves</t>
        </is>
      </c>
      <c r="C5937" s="77" t="inlineStr">
        <is>
          <t>Mystical Fire accuracy</t>
        </is>
      </c>
      <c r="D5937" s="77" t="n">
        <v>100</v>
      </c>
      <c r="E5937" s="77" t="n">
        <v>0</v>
      </c>
      <c r="F5937" s="77" t="inlineStr">
        <is>
          <t>Differs from upstream baseline</t>
        </is>
      </c>
      <c r="G5937" s="7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77" t="inlineStr">
        <is>
          <t>2026-10-04</t>
        </is>
      </c>
      <c r="B5939" s="77" t="inlineStr">
        <is>
          <t>Moves</t>
        </is>
      </c>
      <c r="C5939" s="77" t="inlineStr">
        <is>
          <t>Nasty Plot pp</t>
        </is>
      </c>
      <c r="D5939" s="77" t="n">
        <v>20</v>
      </c>
      <c r="E5939" s="77" t="n">
        <v>1</v>
      </c>
      <c r="F5939" s="77" t="inlineStr">
        <is>
          <t>Differs from upstream baseline</t>
        </is>
      </c>
      <c r="G5939" s="7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77" t="inlineStr">
        <is>
          <t>2026-10-04</t>
        </is>
      </c>
      <c r="B5941" s="77" t="inlineStr">
        <is>
          <t>Moves</t>
        </is>
      </c>
      <c r="C5941" s="77" t="inlineStr">
        <is>
          <t>Natural Gift pp</t>
        </is>
      </c>
      <c r="D5941" s="77" t="n">
        <v>15</v>
      </c>
      <c r="E5941" s="77" t="n">
        <v>1</v>
      </c>
      <c r="F5941" s="77" t="inlineStr">
        <is>
          <t>Differs from upstream baseline</t>
        </is>
      </c>
      <c r="G5941" s="7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77" t="inlineStr">
        <is>
          <t>2026-10-04</t>
        </is>
      </c>
      <c r="B5943" s="77" t="inlineStr">
        <is>
          <t>Moves</t>
        </is>
      </c>
      <c r="C5943" s="77" t="inlineStr">
        <is>
          <t>Needle Arm power</t>
        </is>
      </c>
      <c r="D5943" s="77" t="n">
        <v>60</v>
      </c>
      <c r="E5943" s="77" t="n">
        <v>80</v>
      </c>
      <c r="F5943" s="77" t="inlineStr">
        <is>
          <t>Differs from upstream baseline</t>
        </is>
      </c>
      <c r="G5943" s="7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77" t="inlineStr">
        <is>
          <t>2026-10-04</t>
        </is>
      </c>
      <c r="B5945" s="77" t="inlineStr">
        <is>
          <t>Moves</t>
        </is>
      </c>
      <c r="C5945" s="77" t="inlineStr">
        <is>
          <t>Night Daze accuracy</t>
        </is>
      </c>
      <c r="D5945" s="77" t="n">
        <v>95</v>
      </c>
      <c r="E5945" s="77" t="n">
        <v>100</v>
      </c>
      <c r="F5945" s="77" t="inlineStr">
        <is>
          <t>Differs from upstream baseline</t>
        </is>
      </c>
      <c r="G5945" s="7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77" t="inlineStr">
        <is>
          <t>2026-10-04</t>
        </is>
      </c>
      <c r="B5947" s="77" t="inlineStr">
        <is>
          <t>Moves</t>
        </is>
      </c>
      <c r="C5947" s="77" t="inlineStr">
        <is>
          <t>Nuzzle power</t>
        </is>
      </c>
      <c r="D5947" s="77" t="n">
        <v>20</v>
      </c>
      <c r="E5947" s="77" t="n">
        <v>30</v>
      </c>
      <c r="F5947" s="77" t="inlineStr">
        <is>
          <t>Differs from upstream baseline</t>
        </is>
      </c>
      <c r="G5947" s="7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77" t="inlineStr">
        <is>
          <t>2026-10-04</t>
        </is>
      </c>
      <c r="B5949" s="77" t="inlineStr">
        <is>
          <t>Moves</t>
        </is>
      </c>
      <c r="C5949" s="77" t="inlineStr">
        <is>
          <t>Octazooka power</t>
        </is>
      </c>
      <c r="D5949" s="77" t="n">
        <v>65</v>
      </c>
      <c r="E5949" s="77" t="n">
        <v>95</v>
      </c>
      <c r="F5949" s="77" t="inlineStr">
        <is>
          <t>Differs from upstream baseline</t>
        </is>
      </c>
      <c r="G5949" s="7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77" t="inlineStr">
        <is>
          <t>2026-10-04</t>
        </is>
      </c>
      <c r="B5951" s="77" t="inlineStr">
        <is>
          <t>Moves</t>
        </is>
      </c>
      <c r="C5951" s="77" t="inlineStr">
        <is>
          <t>Ominous Wind power</t>
        </is>
      </c>
      <c r="D5951" s="77" t="n">
        <v>60</v>
      </c>
      <c r="E5951" s="77" t="n">
        <v>80</v>
      </c>
      <c r="F5951" s="77" t="inlineStr">
        <is>
          <t>Differs from upstream baseline</t>
        </is>
      </c>
      <c r="G5951" s="7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77" t="inlineStr">
        <is>
          <t>2026-10-04</t>
        </is>
      </c>
      <c r="B5953" s="77" t="inlineStr">
        <is>
          <t>Moves</t>
        </is>
      </c>
      <c r="C5953" s="77" t="inlineStr">
        <is>
          <t>Origin Pulse power</t>
        </is>
      </c>
      <c r="D5953" s="77" t="n">
        <v>110</v>
      </c>
      <c r="E5953" s="77" t="n">
        <v>120</v>
      </c>
      <c r="F5953" s="77" t="inlineStr">
        <is>
          <t>Differs from upstream baseline</t>
        </is>
      </c>
      <c r="G5953" s="7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77" t="inlineStr">
        <is>
          <t>2026-10-04</t>
        </is>
      </c>
      <c r="B5955" s="77" t="inlineStr">
        <is>
          <t>Moves</t>
        </is>
      </c>
      <c r="C5955" s="77" t="inlineStr">
        <is>
          <t>Outrage pp</t>
        </is>
      </c>
      <c r="D5955" s="77" t="n">
        <v>10</v>
      </c>
      <c r="E5955" s="77" t="n">
        <v>15</v>
      </c>
      <c r="F5955" s="77" t="inlineStr">
        <is>
          <t>Differs from upstream baseline</t>
        </is>
      </c>
      <c r="G5955" s="7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77" t="inlineStr">
        <is>
          <t>2026-10-04</t>
        </is>
      </c>
      <c r="B5957" s="77" t="inlineStr">
        <is>
          <t>Moves</t>
        </is>
      </c>
      <c r="C5957" s="77" t="inlineStr">
        <is>
          <t>Overheat accuracy</t>
        </is>
      </c>
      <c r="D5957" s="77" t="n">
        <v>90</v>
      </c>
      <c r="E5957" s="77" t="n">
        <v>100</v>
      </c>
      <c r="F5957" s="77" t="inlineStr">
        <is>
          <t>Differs from upstream baseline</t>
        </is>
      </c>
      <c r="G5957" s="7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77" t="inlineStr">
        <is>
          <t>2026-10-04</t>
        </is>
      </c>
      <c r="B5959" s="77" t="inlineStr">
        <is>
          <t>Moves</t>
        </is>
      </c>
      <c r="C5959" s="77" t="inlineStr">
        <is>
          <t>Parting Shot pp</t>
        </is>
      </c>
      <c r="D5959" s="77" t="n">
        <v>20</v>
      </c>
      <c r="E5959" s="77" t="n">
        <v>15</v>
      </c>
      <c r="F5959" s="77" t="inlineStr">
        <is>
          <t>Differs from upstream baseline</t>
        </is>
      </c>
      <c r="G5959" s="7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77" t="inlineStr">
        <is>
          <t>2026-10-04</t>
        </is>
      </c>
      <c r="B5961" s="77" t="inlineStr">
        <is>
          <t>Moves</t>
        </is>
      </c>
      <c r="C5961" s="77" t="inlineStr">
        <is>
          <t>Peck power</t>
        </is>
      </c>
      <c r="D5961" s="77" t="n">
        <v>35</v>
      </c>
      <c r="E5961" s="77" t="n">
        <v>40</v>
      </c>
      <c r="F5961" s="77" t="inlineStr">
        <is>
          <t>Differs from upstream baseline</t>
        </is>
      </c>
      <c r="G5961" s="7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77" t="inlineStr">
        <is>
          <t>2026-10-04</t>
        </is>
      </c>
      <c r="B5963" s="77" t="inlineStr">
        <is>
          <t>Moves</t>
        </is>
      </c>
      <c r="C5963" s="77" t="inlineStr">
        <is>
          <t>Petal Dance power</t>
        </is>
      </c>
      <c r="D5963" s="77" t="n">
        <v>120</v>
      </c>
      <c r="E5963" s="77" t="n">
        <v>100</v>
      </c>
      <c r="F5963" s="77" t="inlineStr">
        <is>
          <t>Differs from upstream baseline</t>
        </is>
      </c>
      <c r="G5963" s="7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77" t="inlineStr">
        <is>
          <t>2026-10-04</t>
        </is>
      </c>
      <c r="B5965" s="77" t="inlineStr">
        <is>
          <t>Moves</t>
        </is>
      </c>
      <c r="C5965" s="77" t="inlineStr">
        <is>
          <t>Phantom Force power</t>
        </is>
      </c>
      <c r="D5965" s="77" t="n">
        <v>90</v>
      </c>
      <c r="E5965" s="77" t="n">
        <v>100</v>
      </c>
      <c r="F5965" s="77" t="inlineStr">
        <is>
          <t>Differs from upstream baseline</t>
        </is>
      </c>
      <c r="G5965" s="7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77" t="inlineStr">
        <is>
          <t>2026-10-04</t>
        </is>
      </c>
      <c r="B5967" s="77" t="inlineStr">
        <is>
          <t>Moves</t>
        </is>
      </c>
      <c r="C5967" s="77" t="inlineStr">
        <is>
          <t>Pin Missile pp</t>
        </is>
      </c>
      <c r="D5967" s="77" t="n">
        <v>20</v>
      </c>
      <c r="E5967" s="77" t="n">
        <v>15</v>
      </c>
      <c r="F5967" s="77" t="inlineStr">
        <is>
          <t>Differs from upstream baseline</t>
        </is>
      </c>
      <c r="G5967" s="7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77" t="inlineStr">
        <is>
          <t>2026-10-04</t>
        </is>
      </c>
      <c r="B5969" s="77" t="inlineStr">
        <is>
          <t>Moves</t>
        </is>
      </c>
      <c r="C5969" s="77" t="inlineStr">
        <is>
          <t>Play Rough accuracy</t>
        </is>
      </c>
      <c r="D5969" s="77" t="n">
        <v>90</v>
      </c>
      <c r="E5969" s="77" t="n">
        <v>100</v>
      </c>
      <c r="F5969" s="77" t="inlineStr">
        <is>
          <t>Differs from upstream baseline</t>
        </is>
      </c>
      <c r="G5969" s="7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77" t="inlineStr">
        <is>
          <t>2026-10-04</t>
        </is>
      </c>
      <c r="B5971" s="77" t="inlineStr">
        <is>
          <t>Moves</t>
        </is>
      </c>
      <c r="C5971" s="77" t="inlineStr">
        <is>
          <t>Pluck pp</t>
        </is>
      </c>
      <c r="D5971" s="77" t="n">
        <v>20</v>
      </c>
      <c r="E5971" s="77" t="n">
        <v>5</v>
      </c>
      <c r="F5971" s="77" t="inlineStr">
        <is>
          <t>Differs from upstream baseline</t>
        </is>
      </c>
      <c r="G5971" s="7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77" t="inlineStr">
        <is>
          <t>2026-10-04</t>
        </is>
      </c>
      <c r="B5973" s="77" t="inlineStr">
        <is>
          <t>Moves</t>
        </is>
      </c>
      <c r="C5973" s="77" t="inlineStr">
        <is>
          <t>Poison Gas accuracy</t>
        </is>
      </c>
      <c r="D5973" s="77" t="n">
        <v>90</v>
      </c>
      <c r="E5973" s="77" t="n">
        <v>85</v>
      </c>
      <c r="F5973" s="77" t="inlineStr">
        <is>
          <t>Differs from upstream baseline</t>
        </is>
      </c>
      <c r="G5973" s="7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77" t="inlineStr">
        <is>
          <t>2026-10-04</t>
        </is>
      </c>
      <c r="B5975" s="77" t="inlineStr">
        <is>
          <t>Moves</t>
        </is>
      </c>
      <c r="C5975" s="77" t="inlineStr">
        <is>
          <t>Poison Sting power</t>
        </is>
      </c>
      <c r="D5975" s="77" t="n">
        <v>15</v>
      </c>
      <c r="E5975" s="77" t="n">
        <v>40</v>
      </c>
      <c r="F5975" s="77" t="inlineStr">
        <is>
          <t>Differs from upstream baseline</t>
        </is>
      </c>
      <c r="G5975" s="7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77" t="inlineStr">
        <is>
          <t>2026-10-04</t>
        </is>
      </c>
      <c r="B5977" s="77" t="inlineStr">
        <is>
          <t>Moves</t>
        </is>
      </c>
      <c r="C5977" s="77" t="inlineStr">
        <is>
          <t>Poison Tail pp</t>
        </is>
      </c>
      <c r="D5977" s="77" t="n">
        <v>25</v>
      </c>
      <c r="E5977" s="77" t="n">
        <v>5</v>
      </c>
      <c r="F5977" s="77" t="inlineStr">
        <is>
          <t>Differs from upstream baseline</t>
        </is>
      </c>
      <c r="G5977" s="7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77" t="inlineStr">
        <is>
          <t>2026-10-04</t>
        </is>
      </c>
      <c r="B5979" s="77" t="inlineStr">
        <is>
          <t>Moves</t>
        </is>
      </c>
      <c r="C5979" s="77" t="inlineStr">
        <is>
          <t>Power Swap pp</t>
        </is>
      </c>
      <c r="D5979" s="77" t="n">
        <v>10</v>
      </c>
      <c r="E5979" s="77" t="n">
        <v>3</v>
      </c>
      <c r="F5979" s="77" t="inlineStr">
        <is>
          <t>Differs from upstream baseline</t>
        </is>
      </c>
      <c r="G5979" s="7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77" t="inlineStr">
        <is>
          <t>2026-10-04</t>
        </is>
      </c>
      <c r="B5981" s="77" t="inlineStr">
        <is>
          <t>Moves</t>
        </is>
      </c>
      <c r="C5981" s="77" t="inlineStr">
        <is>
          <t>Power Whip accuracy</t>
        </is>
      </c>
      <c r="D5981" s="77" t="n">
        <v>85</v>
      </c>
      <c r="E5981" s="77" t="n">
        <v>90</v>
      </c>
      <c r="F5981" s="77" t="inlineStr">
        <is>
          <t>Differs from upstream baseline</t>
        </is>
      </c>
      <c r="G5981" s="7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77" t="inlineStr">
        <is>
          <t>2026-10-04</t>
        </is>
      </c>
      <c r="B5983" s="77" t="inlineStr">
        <is>
          <t>Moves</t>
        </is>
      </c>
      <c r="C5983" s="77" t="inlineStr">
        <is>
          <t>Present accuracy</t>
        </is>
      </c>
      <c r="D5983" s="77" t="n">
        <v>90</v>
      </c>
      <c r="E5983" s="77" t="n">
        <v>100</v>
      </c>
      <c r="F5983" s="77" t="inlineStr">
        <is>
          <t>Differs from upstream baseline</t>
        </is>
      </c>
      <c r="G5983" s="7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77" t="inlineStr">
        <is>
          <t>2026-10-04</t>
        </is>
      </c>
      <c r="B5985" s="77" t="inlineStr">
        <is>
          <t>Moves</t>
        </is>
      </c>
      <c r="C5985" s="77" t="inlineStr">
        <is>
          <t>Psycho Cut power</t>
        </is>
      </c>
      <c r="D5985" s="77" t="n">
        <v>70</v>
      </c>
      <c r="E5985" s="77" t="n">
        <v>90</v>
      </c>
      <c r="F5985" s="77" t="inlineStr">
        <is>
          <t>Differs from upstream baseline</t>
        </is>
      </c>
      <c r="G5985" s="7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77" t="inlineStr">
        <is>
          <t>2026-10-04</t>
        </is>
      </c>
      <c r="B5987" s="77" t="inlineStr">
        <is>
          <t>Moves</t>
        </is>
      </c>
      <c r="C5987" s="77" t="inlineStr">
        <is>
          <t>Punishment power</t>
        </is>
      </c>
      <c r="D5987" s="77" t="n">
        <v>60</v>
      </c>
      <c r="E5987" s="77" t="n">
        <v>1</v>
      </c>
      <c r="F5987" s="77" t="inlineStr">
        <is>
          <t>Differs from upstream baseline</t>
        </is>
      </c>
      <c r="G5987" s="7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77" t="inlineStr">
        <is>
          <t>2026-10-04</t>
        </is>
      </c>
      <c r="B5989" s="77" t="inlineStr">
        <is>
          <t>Moves</t>
        </is>
      </c>
      <c r="C5989" s="77" t="inlineStr">
        <is>
          <t>Pursuit pp</t>
        </is>
      </c>
      <c r="D5989" s="77" t="n">
        <v>20</v>
      </c>
      <c r="E5989" s="77" t="n">
        <v>15</v>
      </c>
      <c r="F5989" s="77" t="inlineStr">
        <is>
          <t>Differs from upstream baseline</t>
        </is>
      </c>
      <c r="G5989" s="7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77" t="inlineStr">
        <is>
          <t>2026-10-04</t>
        </is>
      </c>
      <c r="B5991" s="77" t="inlineStr">
        <is>
          <t>Moves</t>
        </is>
      </c>
      <c r="C5991" s="77" t="inlineStr">
        <is>
          <t>Rage power</t>
        </is>
      </c>
      <c r="D5991" s="77" t="n">
        <v>20</v>
      </c>
      <c r="E5991" s="77" t="n">
        <v>70</v>
      </c>
      <c r="F5991" s="77" t="inlineStr">
        <is>
          <t>Differs from upstream baseline</t>
        </is>
      </c>
      <c r="G5991" s="7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77" t="inlineStr">
        <is>
          <t>2026-10-04</t>
        </is>
      </c>
      <c r="B5993" s="77" t="inlineStr">
        <is>
          <t>Moves</t>
        </is>
      </c>
      <c r="C5993" s="77" t="inlineStr">
        <is>
          <t>Rain Dance pp</t>
        </is>
      </c>
      <c r="D5993" s="77" t="n">
        <v>5</v>
      </c>
      <c r="E5993" s="77" t="n">
        <v>1</v>
      </c>
      <c r="F5993" s="77" t="inlineStr">
        <is>
          <t>Differs from upstream baseline</t>
        </is>
      </c>
      <c r="G5993" s="7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77" t="inlineStr">
        <is>
          <t>2026-10-04</t>
        </is>
      </c>
      <c r="B5995" s="77" t="inlineStr">
        <is>
          <t>Moves</t>
        </is>
      </c>
      <c r="C5995" s="77" t="inlineStr">
        <is>
          <t>Rapid Spin pp</t>
        </is>
      </c>
      <c r="D5995" s="77" t="n">
        <v>40</v>
      </c>
      <c r="E5995" s="77" t="n">
        <v>20</v>
      </c>
      <c r="F5995" s="77" t="inlineStr">
        <is>
          <t>Differs from upstream baseline</t>
        </is>
      </c>
      <c r="G5995" s="7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77" t="inlineStr">
        <is>
          <t>2026-10-04</t>
        </is>
      </c>
      <c r="B5997" s="77" t="inlineStr">
        <is>
          <t>Moves</t>
        </is>
      </c>
      <c r="C5997" s="77" t="inlineStr">
        <is>
          <t>Razor Leaf accuracy</t>
        </is>
      </c>
      <c r="D5997" s="77" t="n">
        <v>95</v>
      </c>
      <c r="E5997" s="77" t="n">
        <v>100</v>
      </c>
      <c r="F5997" s="77" t="inlineStr">
        <is>
          <t>Differs from upstream baseline</t>
        </is>
      </c>
      <c r="G5997" s="7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77" t="inlineStr">
        <is>
          <t>2026-10-04</t>
        </is>
      </c>
      <c r="B5999" s="77" t="inlineStr">
        <is>
          <t>Moves</t>
        </is>
      </c>
      <c r="C5999" s="77" t="inlineStr">
        <is>
          <t>Razor Shell accuracy</t>
        </is>
      </c>
      <c r="D5999" s="77" t="n">
        <v>95</v>
      </c>
      <c r="E5999" s="77" t="n">
        <v>100</v>
      </c>
      <c r="F5999" s="77" t="inlineStr">
        <is>
          <t>Differs from upstream baseline</t>
        </is>
      </c>
      <c r="G5999" s="7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77" t="inlineStr">
        <is>
          <t>2026-10-04</t>
        </is>
      </c>
      <c r="B6001" s="77" t="inlineStr">
        <is>
          <t>Moves</t>
        </is>
      </c>
      <c r="C6001" s="77" t="inlineStr">
        <is>
          <t>Recycle accuracy</t>
        </is>
      </c>
      <c r="D6001" s="77" t="n">
        <v>100</v>
      </c>
      <c r="E6001" s="77" t="n">
        <v>0</v>
      </c>
      <c r="F6001" s="77" t="inlineStr">
        <is>
          <t>Differs from upstream baseline</t>
        </is>
      </c>
      <c r="G6001" s="7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77" t="inlineStr">
        <is>
          <t>2026-10-04</t>
        </is>
      </c>
      <c r="B6003" s="77" t="inlineStr">
        <is>
          <t>Moves</t>
        </is>
      </c>
      <c r="C6003" s="77" t="inlineStr">
        <is>
          <t>Reflect pp</t>
        </is>
      </c>
      <c r="D6003" s="77" t="n">
        <v>20</v>
      </c>
      <c r="E6003" s="77" t="n">
        <v>2</v>
      </c>
      <c r="F6003" s="77" t="inlineStr">
        <is>
          <t>Differs from upstream baseline</t>
        </is>
      </c>
      <c r="G6003" s="7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77" t="inlineStr">
        <is>
          <t>2026-10-04</t>
        </is>
      </c>
      <c r="B6005" s="77" t="inlineStr">
        <is>
          <t>Moves</t>
        </is>
      </c>
      <c r="C6005" s="77" t="inlineStr">
        <is>
          <t>Refresh pp</t>
        </is>
      </c>
      <c r="D6005" s="77" t="n">
        <v>20</v>
      </c>
      <c r="E6005" s="77" t="n">
        <v>10</v>
      </c>
      <c r="F6005" s="77" t="inlineStr">
        <is>
          <t>Differs from upstream baseline</t>
        </is>
      </c>
      <c r="G6005" s="7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77" t="inlineStr">
        <is>
          <t>2026-10-04</t>
        </is>
      </c>
      <c r="B6007" s="77" t="inlineStr">
        <is>
          <t>Moves</t>
        </is>
      </c>
      <c r="C6007" s="77" t="inlineStr">
        <is>
          <t>Rest pp</t>
        </is>
      </c>
      <c r="D6007" s="77" t="n">
        <v>5</v>
      </c>
      <c r="E6007" s="77" t="n">
        <v>3</v>
      </c>
      <c r="F6007" s="77" t="inlineStr">
        <is>
          <t>Differs from upstream baseline</t>
        </is>
      </c>
      <c r="G6007" s="7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77" t="inlineStr">
        <is>
          <t>2026-10-04</t>
        </is>
      </c>
      <c r="B6009" s="77" t="inlineStr">
        <is>
          <t>Moves</t>
        </is>
      </c>
      <c r="C6009" s="77" t="inlineStr">
        <is>
          <t>Retaliate pp</t>
        </is>
      </c>
      <c r="D6009" s="77" t="n">
        <v>5</v>
      </c>
      <c r="E6009" s="77" t="n">
        <v>10</v>
      </c>
      <c r="F6009" s="77" t="inlineStr">
        <is>
          <t>Differs from upstream baseline</t>
        </is>
      </c>
      <c r="G6009" s="7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77" t="inlineStr">
        <is>
          <t>2026-10-04</t>
        </is>
      </c>
      <c r="B6011" s="77" t="inlineStr">
        <is>
          <t>Moves</t>
        </is>
      </c>
      <c r="C6011" s="77" t="inlineStr">
        <is>
          <t>Roar accuracy</t>
        </is>
      </c>
      <c r="D6011" s="77" t="n">
        <v>0</v>
      </c>
      <c r="E6011" s="77" t="n">
        <v>100</v>
      </c>
      <c r="F6011" s="77" t="inlineStr">
        <is>
          <t>Differs from upstream baseline</t>
        </is>
      </c>
      <c r="G6011" s="7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77" t="inlineStr">
        <is>
          <t>2026-10-04</t>
        </is>
      </c>
      <c r="B6013" s="77" t="inlineStr">
        <is>
          <t>Moves</t>
        </is>
      </c>
      <c r="C6013" s="77" t="inlineStr">
        <is>
          <t>Rock Blast accuracy</t>
        </is>
      </c>
      <c r="D6013" s="77" t="n">
        <v>90</v>
      </c>
      <c r="E6013" s="77" t="n">
        <v>100</v>
      </c>
      <c r="F6013" s="77" t="inlineStr">
        <is>
          <t>Differs from upstream baseline</t>
        </is>
      </c>
      <c r="G6013" s="7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77" t="inlineStr">
        <is>
          <t>2026-10-04</t>
        </is>
      </c>
      <c r="B6015" s="77" t="inlineStr">
        <is>
          <t>Moves</t>
        </is>
      </c>
      <c r="C6015" s="77" t="inlineStr">
        <is>
          <t>Rock Climb accuracy</t>
        </is>
      </c>
      <c r="D6015" s="77" t="n">
        <v>85</v>
      </c>
      <c r="E6015" s="77" t="n">
        <v>100</v>
      </c>
      <c r="F6015" s="77" t="inlineStr">
        <is>
          <t>Differs from upstream baseline</t>
        </is>
      </c>
      <c r="G6015" s="7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77" t="inlineStr">
        <is>
          <t>2026-10-04</t>
        </is>
      </c>
      <c r="B6017" s="77" t="inlineStr">
        <is>
          <t>Moves</t>
        </is>
      </c>
      <c r="C6017" s="77" t="inlineStr">
        <is>
          <t>Rock Polish pp</t>
        </is>
      </c>
      <c r="D6017" s="77" t="n">
        <v>20</v>
      </c>
      <c r="E6017" s="77" t="n">
        <v>1</v>
      </c>
      <c r="F6017" s="77" t="inlineStr">
        <is>
          <t>Differs from upstream baseline</t>
        </is>
      </c>
      <c r="G6017" s="7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77" t="inlineStr">
        <is>
          <t>2026-10-04</t>
        </is>
      </c>
      <c r="B6019" s="77" t="inlineStr">
        <is>
          <t>Moves</t>
        </is>
      </c>
      <c r="C6019" s="77" t="inlineStr">
        <is>
          <t>Rock Smash power</t>
        </is>
      </c>
      <c r="D6019" s="77" t="n">
        <v>40</v>
      </c>
      <c r="E6019" s="77" t="n">
        <v>60</v>
      </c>
      <c r="F6019" s="77" t="inlineStr">
        <is>
          <t>Differs from upstream baseline</t>
        </is>
      </c>
      <c r="G6019" s="7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77" t="inlineStr">
        <is>
          <t>2026-10-04</t>
        </is>
      </c>
      <c r="B6021" s="77" t="inlineStr">
        <is>
          <t>Moves</t>
        </is>
      </c>
      <c r="C6021" s="77" t="inlineStr">
        <is>
          <t>Rock Tomb power</t>
        </is>
      </c>
      <c r="D6021" s="77" t="n">
        <v>60</v>
      </c>
      <c r="E6021" s="77" t="n">
        <v>70</v>
      </c>
      <c r="F6021" s="77" t="inlineStr">
        <is>
          <t>Differs from upstream baseline</t>
        </is>
      </c>
      <c r="G6021" s="7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77" t="inlineStr">
        <is>
          <t>2026-10-04</t>
        </is>
      </c>
      <c r="B6023" s="77" t="inlineStr">
        <is>
          <t>Moves</t>
        </is>
      </c>
      <c r="C6023" s="77" t="inlineStr">
        <is>
          <t>Rock Tomb pp</t>
        </is>
      </c>
      <c r="D6023" s="77" t="n">
        <v>15</v>
      </c>
      <c r="E6023" s="77" t="n">
        <v>10</v>
      </c>
      <c r="F6023" s="77" t="inlineStr">
        <is>
          <t>Differs from upstream baseline</t>
        </is>
      </c>
      <c r="G6023" s="7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77" t="inlineStr">
        <is>
          <t>2026-10-04</t>
        </is>
      </c>
      <c r="B6025" s="77" t="inlineStr">
        <is>
          <t>Moves</t>
        </is>
      </c>
      <c r="C6025" s="77" t="inlineStr">
        <is>
          <t>Rock Wrecker accuracy</t>
        </is>
      </c>
      <c r="D6025" s="77" t="n">
        <v>90</v>
      </c>
      <c r="E6025" s="77" t="n">
        <v>100</v>
      </c>
      <c r="F6025" s="77" t="inlineStr">
        <is>
          <t>Differs from upstream baseline</t>
        </is>
      </c>
      <c r="G6025" s="7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77" t="inlineStr">
        <is>
          <t>2026-10-04</t>
        </is>
      </c>
      <c r="B6027" s="77" t="inlineStr">
        <is>
          <t>Moves</t>
        </is>
      </c>
      <c r="C6027" s="77" t="inlineStr">
        <is>
          <t>Rolling Kick accuracy</t>
        </is>
      </c>
      <c r="D6027" s="77" t="n">
        <v>85</v>
      </c>
      <c r="E6027" s="77" t="n">
        <v>100</v>
      </c>
      <c r="F6027" s="77" t="inlineStr">
        <is>
          <t>Differs from upstream baseline</t>
        </is>
      </c>
      <c r="G6027" s="7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77" t="inlineStr">
        <is>
          <t>2026-10-04</t>
        </is>
      </c>
      <c r="B6029" s="77" t="inlineStr">
        <is>
          <t>Moves</t>
        </is>
      </c>
      <c r="C6029" s="77" t="inlineStr">
        <is>
          <t>Rollout accuracy</t>
        </is>
      </c>
      <c r="D6029" s="77" t="n">
        <v>90</v>
      </c>
      <c r="E6029" s="77" t="n">
        <v>100</v>
      </c>
      <c r="F6029" s="77" t="inlineStr">
        <is>
          <t>Differs from upstream baseline</t>
        </is>
      </c>
      <c r="G6029" s="7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77" t="inlineStr">
        <is>
          <t>2026-10-04</t>
        </is>
      </c>
      <c r="B6031" s="77" t="inlineStr">
        <is>
          <t>Moves</t>
        </is>
      </c>
      <c r="C6031" s="77" t="inlineStr">
        <is>
          <t>Roost pp</t>
        </is>
      </c>
      <c r="D6031" s="77" t="n">
        <v>5</v>
      </c>
      <c r="E6031" s="77" t="n">
        <v>8</v>
      </c>
      <c r="F6031" s="77" t="inlineStr">
        <is>
          <t>Differs from upstream baseline</t>
        </is>
      </c>
      <c r="G6031" s="7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77" t="inlineStr">
        <is>
          <t>2026-10-04</t>
        </is>
      </c>
      <c r="B6033" s="77" t="inlineStr">
        <is>
          <t>Moves</t>
        </is>
      </c>
      <c r="C6033" s="77" t="inlineStr">
        <is>
          <t>Sacred Fire power</t>
        </is>
      </c>
      <c r="D6033" s="77" t="n">
        <v>100</v>
      </c>
      <c r="E6033" s="77" t="n">
        <v>120</v>
      </c>
      <c r="F6033" s="77" t="inlineStr">
        <is>
          <t>Differs from upstream baseline</t>
        </is>
      </c>
      <c r="G6033" s="7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77" t="inlineStr">
        <is>
          <t>2026-10-04</t>
        </is>
      </c>
      <c r="B6035" s="77" t="inlineStr">
        <is>
          <t>Moves</t>
        </is>
      </c>
      <c r="C6035" s="77" t="inlineStr">
        <is>
          <t>Sacred Sword power</t>
        </is>
      </c>
      <c r="D6035" s="77" t="n">
        <v>90</v>
      </c>
      <c r="E6035" s="77" t="n">
        <v>95</v>
      </c>
      <c r="F6035" s="77" t="inlineStr">
        <is>
          <t>Differs from upstream baseline</t>
        </is>
      </c>
      <c r="G6035" s="7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77" t="inlineStr">
        <is>
          <t>2026-10-04</t>
        </is>
      </c>
      <c r="B6037" s="77" t="inlineStr">
        <is>
          <t>Moves</t>
        </is>
      </c>
      <c r="C6037" s="77" t="inlineStr">
        <is>
          <t>Sandstorm pp</t>
        </is>
      </c>
      <c r="D6037" s="77" t="n">
        <v>10</v>
      </c>
      <c r="E6037" s="77" t="n">
        <v>1</v>
      </c>
      <c r="F6037" s="77" t="inlineStr">
        <is>
          <t>Differs from upstream baseline</t>
        </is>
      </c>
      <c r="G6037" s="7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77" t="inlineStr">
        <is>
          <t>2026-10-04</t>
        </is>
      </c>
      <c r="B6039" s="77" t="inlineStr">
        <is>
          <t>Moves</t>
        </is>
      </c>
      <c r="C6039" s="77" t="inlineStr">
        <is>
          <t>Sand Tomb power</t>
        </is>
      </c>
      <c r="D6039" s="77" t="n">
        <v>35</v>
      </c>
      <c r="E6039" s="77" t="n">
        <v>90</v>
      </c>
      <c r="F6039" s="77" t="inlineStr">
        <is>
          <t>Differs from upstream baseline</t>
        </is>
      </c>
      <c r="G6039" s="7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77" t="inlineStr">
        <is>
          <t>2026-10-04</t>
        </is>
      </c>
      <c r="B6041" s="77" t="inlineStr">
        <is>
          <t>Moves</t>
        </is>
      </c>
      <c r="C6041" s="77" t="inlineStr">
        <is>
          <t>Screech accuracy</t>
        </is>
      </c>
      <c r="D6041" s="77" t="n">
        <v>85</v>
      </c>
      <c r="E6041" s="77" t="n">
        <v>100</v>
      </c>
      <c r="F6041" s="77" t="inlineStr">
        <is>
          <t>Differs from upstream baseline</t>
        </is>
      </c>
      <c r="G6041" s="7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77" t="inlineStr">
        <is>
          <t>2026-10-04</t>
        </is>
      </c>
      <c r="B6043" s="77" t="inlineStr">
        <is>
          <t>Moves</t>
        </is>
      </c>
      <c r="C6043" s="77" t="inlineStr">
        <is>
          <t>Secret Power power</t>
        </is>
      </c>
      <c r="D6043" s="77" t="n">
        <v>70</v>
      </c>
      <c r="E6043" s="77" t="n">
        <v>85</v>
      </c>
      <c r="F6043" s="77" t="inlineStr">
        <is>
          <t>Differs from upstream baseline</t>
        </is>
      </c>
      <c r="G6043" s="7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77" t="inlineStr">
        <is>
          <t>2026-10-04</t>
        </is>
      </c>
      <c r="B6045" s="77" t="inlineStr">
        <is>
          <t>Moves</t>
        </is>
      </c>
      <c r="C6045" s="77" t="inlineStr">
        <is>
          <t>Seed Flare accuracy</t>
        </is>
      </c>
      <c r="D6045" s="77" t="n">
        <v>85</v>
      </c>
      <c r="E6045" s="77" t="n">
        <v>100</v>
      </c>
      <c r="F6045" s="77" t="inlineStr">
        <is>
          <t>Differs from upstream baseline</t>
        </is>
      </c>
      <c r="G6045" s="7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77" t="inlineStr">
        <is>
          <t>2026-10-04</t>
        </is>
      </c>
      <c r="B6047" s="77" t="inlineStr">
        <is>
          <t>Moves</t>
        </is>
      </c>
      <c r="C6047" s="77" t="inlineStr">
        <is>
          <t>Shadow Claw power</t>
        </is>
      </c>
      <c r="D6047" s="77" t="n">
        <v>70</v>
      </c>
      <c r="E6047" s="77" t="n">
        <v>25</v>
      </c>
      <c r="F6047" s="77" t="inlineStr">
        <is>
          <t>Differs from upstream baseline</t>
        </is>
      </c>
      <c r="G6047" s="7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77" t="inlineStr">
        <is>
          <t>2026-10-04</t>
        </is>
      </c>
      <c r="B6049" s="77" t="inlineStr">
        <is>
          <t>Moves</t>
        </is>
      </c>
      <c r="C6049" s="77" t="inlineStr">
        <is>
          <t>Shadow Sneak pp</t>
        </is>
      </c>
      <c r="D6049" s="77" t="n">
        <v>30</v>
      </c>
      <c r="E6049" s="77" t="n">
        <v>10</v>
      </c>
      <c r="F6049" s="77" t="inlineStr">
        <is>
          <t>Differs from upstream baseline</t>
        </is>
      </c>
      <c r="G6049" s="7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77" t="inlineStr">
        <is>
          <t>2026-10-04</t>
        </is>
      </c>
      <c r="B6051" s="77" t="inlineStr">
        <is>
          <t>Moves</t>
        </is>
      </c>
      <c r="C6051" s="77" t="inlineStr">
        <is>
          <t>Sheer Cold power</t>
        </is>
      </c>
      <c r="D6051" s="77" t="n">
        <v>1</v>
      </c>
      <c r="E6051" s="77" t="n">
        <v>70</v>
      </c>
      <c r="F6051" s="77" t="inlineStr">
        <is>
          <t>Differs from upstream baseline</t>
        </is>
      </c>
      <c r="G6051" s="7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77" t="inlineStr">
        <is>
          <t>2026-10-04</t>
        </is>
      </c>
      <c r="B6053" s="77" t="inlineStr">
        <is>
          <t>Moves</t>
        </is>
      </c>
      <c r="C6053" s="77" t="inlineStr">
        <is>
          <t>Shell Smash pp</t>
        </is>
      </c>
      <c r="D6053" s="77" t="n">
        <v>15</v>
      </c>
      <c r="E6053" s="77" t="n">
        <v>3</v>
      </c>
      <c r="F6053" s="77" t="inlineStr">
        <is>
          <t>Differs from upstream baseline</t>
        </is>
      </c>
      <c r="G6053" s="7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77" t="inlineStr">
        <is>
          <t>2026-10-04</t>
        </is>
      </c>
      <c r="B6055" s="77" t="inlineStr">
        <is>
          <t>Moves</t>
        </is>
      </c>
      <c r="C6055" s="77" t="inlineStr">
        <is>
          <t>Shock Wave pp</t>
        </is>
      </c>
      <c r="D6055" s="77" t="n">
        <v>20</v>
      </c>
      <c r="E6055" s="77" t="n">
        <v>15</v>
      </c>
      <c r="F6055" s="77" t="inlineStr">
        <is>
          <t>Differs from upstream baseline</t>
        </is>
      </c>
      <c r="G6055" s="7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77" t="inlineStr">
        <is>
          <t>2026-10-04</t>
        </is>
      </c>
      <c r="B6057" s="77" t="inlineStr">
        <is>
          <t>Moves</t>
        </is>
      </c>
      <c r="C6057" s="77" t="inlineStr">
        <is>
          <t>Silver Wind power</t>
        </is>
      </c>
      <c r="D6057" s="77" t="n">
        <v>60</v>
      </c>
      <c r="E6057" s="77" t="n">
        <v>80</v>
      </c>
      <c r="F6057" s="77" t="inlineStr">
        <is>
          <t>Differs from upstream baseline</t>
        </is>
      </c>
      <c r="G6057" s="7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77" t="inlineStr">
        <is>
          <t>2026-10-04</t>
        </is>
      </c>
      <c r="B6059" s="77" t="inlineStr">
        <is>
          <t>Moves</t>
        </is>
      </c>
      <c r="C6059" s="77" t="inlineStr">
        <is>
          <t>Sing accuracy</t>
        </is>
      </c>
      <c r="D6059" s="77" t="n">
        <v>55</v>
      </c>
      <c r="E6059" s="77" t="n">
        <v>70</v>
      </c>
      <c r="F6059" s="77" t="inlineStr">
        <is>
          <t>Differs from upstream baseline</t>
        </is>
      </c>
      <c r="G6059" s="7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77" t="inlineStr">
        <is>
          <t>2026-10-04</t>
        </is>
      </c>
      <c r="B6061" s="77" t="inlineStr">
        <is>
          <t>Moves</t>
        </is>
      </c>
      <c r="C6061" s="77" t="inlineStr">
        <is>
          <t>Skill Swap pp</t>
        </is>
      </c>
      <c r="D6061" s="77" t="n">
        <v>10</v>
      </c>
      <c r="E6061" s="77" t="n">
        <v>2</v>
      </c>
      <c r="F6061" s="77" t="inlineStr">
        <is>
          <t>Differs from upstream baseline</t>
        </is>
      </c>
      <c r="G6061" s="7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77" t="inlineStr">
        <is>
          <t>2026-10-04</t>
        </is>
      </c>
      <c r="B6063" s="77" t="inlineStr">
        <is>
          <t>Moves</t>
        </is>
      </c>
      <c r="C6063" s="77" t="inlineStr">
        <is>
          <t>Sky Attack accuracy</t>
        </is>
      </c>
      <c r="D6063" s="77" t="n">
        <v>90</v>
      </c>
      <c r="E6063" s="77" t="n">
        <v>100</v>
      </c>
      <c r="F6063" s="77" t="inlineStr">
        <is>
          <t>Differs from upstream baseline</t>
        </is>
      </c>
      <c r="G6063" s="7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77" t="inlineStr">
        <is>
          <t>2026-10-04</t>
        </is>
      </c>
      <c r="B6065" s="77" t="inlineStr">
        <is>
          <t>Moves</t>
        </is>
      </c>
      <c r="C6065" s="77" t="inlineStr">
        <is>
          <t>Sky Uppercut power</t>
        </is>
      </c>
      <c r="D6065" s="77" t="n">
        <v>85</v>
      </c>
      <c r="E6065" s="77" t="n">
        <v>95</v>
      </c>
      <c r="F6065" s="77" t="inlineStr">
        <is>
          <t>Differs from upstream baseline</t>
        </is>
      </c>
      <c r="G6065" s="7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77" t="inlineStr">
        <is>
          <t>2026-10-04</t>
        </is>
      </c>
      <c r="B6067" s="77" t="inlineStr">
        <is>
          <t>Moves</t>
        </is>
      </c>
      <c r="C6067" s="77" t="inlineStr">
        <is>
          <t>Slack Off accuracy</t>
        </is>
      </c>
      <c r="D6067" s="77" t="n">
        <v>100</v>
      </c>
      <c r="E6067" s="77" t="n">
        <v>0</v>
      </c>
      <c r="F6067" s="77" t="inlineStr">
        <is>
          <t>Differs from upstream baseline</t>
        </is>
      </c>
      <c r="G6067" s="7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77" t="inlineStr">
        <is>
          <t>2026-10-04</t>
        </is>
      </c>
      <c r="B6069" s="77" t="inlineStr">
        <is>
          <t>Moves</t>
        </is>
      </c>
      <c r="C6069" s="77" t="inlineStr">
        <is>
          <t>Slam power</t>
        </is>
      </c>
      <c r="D6069" s="77" t="n">
        <v>80</v>
      </c>
      <c r="E6069" s="77" t="n">
        <v>120</v>
      </c>
      <c r="F6069" s="77" t="inlineStr">
        <is>
          <t>Differs from upstream baseline</t>
        </is>
      </c>
      <c r="G6069" s="7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77" t="inlineStr">
        <is>
          <t>2026-10-04</t>
        </is>
      </c>
      <c r="B6071" s="77" t="inlineStr">
        <is>
          <t>Moves</t>
        </is>
      </c>
      <c r="C6071" s="77" t="inlineStr">
        <is>
          <t>Slam pp</t>
        </is>
      </c>
      <c r="D6071" s="77" t="n">
        <v>20</v>
      </c>
      <c r="E6071" s="77" t="n">
        <v>8</v>
      </c>
      <c r="F6071" s="77" t="inlineStr">
        <is>
          <t>Differs from upstream baseline</t>
        </is>
      </c>
      <c r="G6071" s="7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77" t="inlineStr">
        <is>
          <t>2026-10-04</t>
        </is>
      </c>
      <c r="B6073" s="77" t="inlineStr">
        <is>
          <t>Moves</t>
        </is>
      </c>
      <c r="C6073" s="77" t="inlineStr">
        <is>
          <t>Sleep Talk pp</t>
        </is>
      </c>
      <c r="D6073" s="77" t="n">
        <v>10</v>
      </c>
      <c r="E6073" s="77" t="n">
        <v>20</v>
      </c>
      <c r="F6073" s="77" t="inlineStr">
        <is>
          <t>Differs from upstream baseline</t>
        </is>
      </c>
      <c r="G6073" s="7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77" t="inlineStr">
        <is>
          <t>2026-10-04</t>
        </is>
      </c>
      <c r="B6075" s="77" t="inlineStr">
        <is>
          <t>Moves</t>
        </is>
      </c>
      <c r="C6075" s="77" t="inlineStr">
        <is>
          <t>Sludge Bomb power</t>
        </is>
      </c>
      <c r="D6075" s="77" t="n">
        <v>90</v>
      </c>
      <c r="E6075" s="77" t="n">
        <v>95</v>
      </c>
      <c r="F6075" s="77" t="inlineStr">
        <is>
          <t>Differs from upstream baseline</t>
        </is>
      </c>
      <c r="G6075" s="7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77" t="inlineStr">
        <is>
          <t>2026-10-04</t>
        </is>
      </c>
      <c r="B6077" s="77" t="inlineStr">
        <is>
          <t>Moves</t>
        </is>
      </c>
      <c r="C6077" s="77" t="inlineStr">
        <is>
          <t>Smelling Salts power</t>
        </is>
      </c>
      <c r="D6077" s="77" t="n">
        <v>70</v>
      </c>
      <c r="E6077" s="77" t="n">
        <v>90</v>
      </c>
      <c r="F6077" s="77" t="inlineStr">
        <is>
          <t>Differs from upstream baseline</t>
        </is>
      </c>
      <c r="G6077" s="7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77" t="inlineStr">
        <is>
          <t>2026-10-04</t>
        </is>
      </c>
      <c r="B6079" s="77" t="inlineStr">
        <is>
          <t>Moves</t>
        </is>
      </c>
      <c r="C6079" s="77" t="inlineStr">
        <is>
          <t>Smog accuracy</t>
        </is>
      </c>
      <c r="D6079" s="77" t="n">
        <v>70</v>
      </c>
      <c r="E6079" s="77" t="n">
        <v>100</v>
      </c>
      <c r="F6079" s="77" t="inlineStr">
        <is>
          <t>Differs from upstream baseline</t>
        </is>
      </c>
      <c r="G6079" s="7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77" t="inlineStr">
        <is>
          <t>2026-10-04</t>
        </is>
      </c>
      <c r="B6081" s="77" t="inlineStr">
        <is>
          <t>Moves</t>
        </is>
      </c>
      <c r="C6081" s="77" t="inlineStr">
        <is>
          <t>Snarl power</t>
        </is>
      </c>
      <c r="D6081" s="77" t="n">
        <v>55</v>
      </c>
      <c r="E6081" s="77" t="n">
        <v>65</v>
      </c>
      <c r="F6081" s="77" t="inlineStr">
        <is>
          <t>Differs from upstream baseline</t>
        </is>
      </c>
      <c r="G6081" s="7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77" t="inlineStr">
        <is>
          <t>2026-10-04</t>
        </is>
      </c>
      <c r="B6083" s="77" t="inlineStr">
        <is>
          <t>Moves</t>
        </is>
      </c>
      <c r="C6083" s="77" t="inlineStr">
        <is>
          <t>Snore power</t>
        </is>
      </c>
      <c r="D6083" s="77" t="n">
        <v>50</v>
      </c>
      <c r="E6083" s="77" t="n">
        <v>80</v>
      </c>
      <c r="F6083" s="77" t="inlineStr">
        <is>
          <t>Differs from upstream baseline</t>
        </is>
      </c>
      <c r="G6083" s="7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77" t="inlineStr">
        <is>
          <t>2026-10-04</t>
        </is>
      </c>
      <c r="B6085" s="77" t="inlineStr">
        <is>
          <t>Moves</t>
        </is>
      </c>
      <c r="C6085" s="77" t="inlineStr">
        <is>
          <t>Soft-Boiled pp</t>
        </is>
      </c>
      <c r="D6085" s="77" t="n">
        <v>5</v>
      </c>
      <c r="E6085" s="77" t="n">
        <v>25</v>
      </c>
      <c r="F6085" s="77" t="inlineStr">
        <is>
          <t>Differs from upstream baseline</t>
        </is>
      </c>
      <c r="G6085" s="7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77" t="inlineStr">
        <is>
          <t>2026-10-04</t>
        </is>
      </c>
      <c r="B6087" s="77" t="inlineStr">
        <is>
          <t>Moves</t>
        </is>
      </c>
      <c r="C6087" s="77" t="inlineStr">
        <is>
          <t>Sonic Boom accuracy</t>
        </is>
      </c>
      <c r="D6087" s="77" t="n">
        <v>90</v>
      </c>
      <c r="E6087" s="77" t="n">
        <v>100</v>
      </c>
      <c r="F6087" s="77" t="inlineStr">
        <is>
          <t>Differs from upstream baseline</t>
        </is>
      </c>
      <c r="G6087" s="7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77" t="inlineStr">
        <is>
          <t>2026-10-04</t>
        </is>
      </c>
      <c r="B6089" s="77" t="inlineStr">
        <is>
          <t>Moves</t>
        </is>
      </c>
      <c r="C6089" s="77" t="inlineStr">
        <is>
          <t>Spacial Rend accuracy</t>
        </is>
      </c>
      <c r="D6089" s="77" t="n">
        <v>95</v>
      </c>
      <c r="E6089" s="77" t="n">
        <v>100</v>
      </c>
      <c r="F6089" s="77" t="inlineStr">
        <is>
          <t>Differs from upstream baseline</t>
        </is>
      </c>
      <c r="G6089" s="7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77" t="inlineStr">
        <is>
          <t>2026-10-04</t>
        </is>
      </c>
      <c r="B6091" s="77" t="inlineStr">
        <is>
          <t>Moves</t>
        </is>
      </c>
      <c r="C6091" s="77" t="inlineStr">
        <is>
          <t>Spike Cannon power</t>
        </is>
      </c>
      <c r="D6091" s="77" t="n">
        <v>20</v>
      </c>
      <c r="E6091" s="77" t="n">
        <v>35</v>
      </c>
      <c r="F6091" s="77" t="inlineStr">
        <is>
          <t>Differs from upstream baseline</t>
        </is>
      </c>
      <c r="G6091" s="7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77" t="inlineStr">
        <is>
          <t>2026-10-04</t>
        </is>
      </c>
      <c r="B6093" s="77" t="inlineStr">
        <is>
          <t>Moves</t>
        </is>
      </c>
      <c r="C6093" s="77" t="inlineStr">
        <is>
          <t>Steam Eruption power</t>
        </is>
      </c>
      <c r="D6093" s="77" t="n">
        <v>110</v>
      </c>
      <c r="E6093" s="77" t="n">
        <v>120</v>
      </c>
      <c r="F6093" s="77" t="inlineStr">
        <is>
          <t>Differs from upstream baseline</t>
        </is>
      </c>
      <c r="G6093" s="7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77" t="inlineStr">
        <is>
          <t>2026-10-04</t>
        </is>
      </c>
      <c r="B6095" s="77" t="inlineStr">
        <is>
          <t>Moves</t>
        </is>
      </c>
      <c r="C6095" s="77" t="inlineStr">
        <is>
          <t>Steel Wing accuracy</t>
        </is>
      </c>
      <c r="D6095" s="77" t="n">
        <v>90</v>
      </c>
      <c r="E6095" s="77" t="n">
        <v>100</v>
      </c>
      <c r="F6095" s="77" t="inlineStr">
        <is>
          <t>Differs from upstream baseline</t>
        </is>
      </c>
      <c r="G6095" s="7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77" t="inlineStr">
        <is>
          <t>2026-10-04</t>
        </is>
      </c>
      <c r="B6097" s="77" t="inlineStr">
        <is>
          <t>Moves</t>
        </is>
      </c>
      <c r="C6097" s="77" t="inlineStr">
        <is>
          <t>Stomp power</t>
        </is>
      </c>
      <c r="D6097" s="77" t="n">
        <v>65</v>
      </c>
      <c r="E6097" s="77" t="n">
        <v>90</v>
      </c>
      <c r="F6097" s="77" t="inlineStr">
        <is>
          <t>Differs from upstream baseline</t>
        </is>
      </c>
      <c r="G6097" s="7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77" t="inlineStr">
        <is>
          <t>2026-10-04</t>
        </is>
      </c>
      <c r="B6099" s="77" t="inlineStr">
        <is>
          <t>Moves</t>
        </is>
      </c>
      <c r="C6099" s="77" t="inlineStr">
        <is>
          <t>Stone Edge power</t>
        </is>
      </c>
      <c r="D6099" s="77" t="n">
        <v>100</v>
      </c>
      <c r="E6099" s="77" t="n">
        <v>120</v>
      </c>
      <c r="F6099" s="77" t="inlineStr">
        <is>
          <t>Differs from upstream baseline</t>
        </is>
      </c>
      <c r="G6099" s="7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77" t="inlineStr">
        <is>
          <t>2026-10-04</t>
        </is>
      </c>
      <c r="B6101" s="77" t="inlineStr">
        <is>
          <t>Moves</t>
        </is>
      </c>
      <c r="C6101" s="77" t="inlineStr">
        <is>
          <t>String Shot accuracy</t>
        </is>
      </c>
      <c r="D6101" s="77" t="n">
        <v>95</v>
      </c>
      <c r="E6101" s="77" t="n">
        <v>100</v>
      </c>
      <c r="F6101" s="77" t="inlineStr">
        <is>
          <t>Differs from upstream baseline</t>
        </is>
      </c>
      <c r="G6101" s="7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77" t="inlineStr">
        <is>
          <t>2026-10-04</t>
        </is>
      </c>
      <c r="B6103" s="77" t="inlineStr">
        <is>
          <t>Moves</t>
        </is>
      </c>
      <c r="C6103" s="77" t="inlineStr">
        <is>
          <t>Stun Spore accuracy</t>
        </is>
      </c>
      <c r="D6103" s="77" t="n">
        <v>75</v>
      </c>
      <c r="E6103" s="77" t="n">
        <v>90</v>
      </c>
      <c r="F6103" s="77" t="inlineStr">
        <is>
          <t>Differs from upstream baseline</t>
        </is>
      </c>
      <c r="G6103" s="7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77" t="inlineStr">
        <is>
          <t>2026-10-04</t>
        </is>
      </c>
      <c r="B6105" s="77" t="inlineStr">
        <is>
          <t>Moves</t>
        </is>
      </c>
      <c r="C6105" s="77" t="inlineStr">
        <is>
          <t>Submission accuracy</t>
        </is>
      </c>
      <c r="D6105" s="77" t="n">
        <v>80</v>
      </c>
      <c r="E6105" s="77" t="n">
        <v>100</v>
      </c>
      <c r="F6105" s="77" t="inlineStr">
        <is>
          <t>Differs from upstream baseline</t>
        </is>
      </c>
      <c r="G6105" s="7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77" t="inlineStr">
        <is>
          <t>2026-10-04</t>
        </is>
      </c>
      <c r="B6107" s="77" t="inlineStr">
        <is>
          <t>Moves</t>
        </is>
      </c>
      <c r="C6107" s="77" t="inlineStr">
        <is>
          <t>Substitute pp</t>
        </is>
      </c>
      <c r="D6107" s="77" t="n">
        <v>10</v>
      </c>
      <c r="E6107" s="77" t="n">
        <v>2</v>
      </c>
      <c r="F6107" s="77" t="inlineStr">
        <is>
          <t>Differs from upstream baseline</t>
        </is>
      </c>
      <c r="G6107" s="7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77" t="inlineStr">
        <is>
          <t>2026-10-04</t>
        </is>
      </c>
      <c r="B6109" s="77" t="inlineStr">
        <is>
          <t>Moves</t>
        </is>
      </c>
      <c r="C6109" s="77" t="inlineStr">
        <is>
          <t>Sunny Day pp</t>
        </is>
      </c>
      <c r="D6109" s="77" t="n">
        <v>5</v>
      </c>
      <c r="E6109" s="77" t="n">
        <v>1</v>
      </c>
      <c r="F6109" s="77" t="inlineStr">
        <is>
          <t>Differs from upstream baseline</t>
        </is>
      </c>
      <c r="G6109" s="7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77" t="inlineStr">
        <is>
          <t>2026-10-04</t>
        </is>
      </c>
      <c r="B6111" s="77" t="inlineStr">
        <is>
          <t>Moves</t>
        </is>
      </c>
      <c r="C6111" s="77" t="inlineStr">
        <is>
          <t>Supersonic accuracy</t>
        </is>
      </c>
      <c r="D6111" s="77" t="n">
        <v>55</v>
      </c>
      <c r="E6111" s="77" t="n">
        <v>70</v>
      </c>
      <c r="F6111" s="77" t="inlineStr">
        <is>
          <t>Differs from upstream baseline</t>
        </is>
      </c>
      <c r="G6111" s="7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77" t="inlineStr">
        <is>
          <t>2026-10-04</t>
        </is>
      </c>
      <c r="B6113" s="77" t="inlineStr">
        <is>
          <t>Moves</t>
        </is>
      </c>
      <c r="C6113" s="77" t="inlineStr">
        <is>
          <t>Super Fang type</t>
        </is>
      </c>
      <c r="D6113" s="77" t="inlineStr">
        <is>
          <t>TYPE_NORMAL</t>
        </is>
      </c>
      <c r="E6113" s="77" t="inlineStr">
        <is>
          <t>TYPE_DARK</t>
        </is>
      </c>
      <c r="F6113" s="77" t="inlineStr">
        <is>
          <t>Differs from upstream baseline</t>
        </is>
      </c>
      <c r="G6113" s="7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77" t="inlineStr">
        <is>
          <t>2026-10-04</t>
        </is>
      </c>
      <c r="B6115" s="77" t="inlineStr">
        <is>
          <t>Moves</t>
        </is>
      </c>
      <c r="C6115" s="77" t="inlineStr">
        <is>
          <t>Swagger accuracy</t>
        </is>
      </c>
      <c r="D6115" s="77" t="n">
        <v>85</v>
      </c>
      <c r="E6115" s="77" t="n">
        <v>100</v>
      </c>
      <c r="F6115" s="77" t="inlineStr">
        <is>
          <t>Differs from upstream baseline</t>
        </is>
      </c>
      <c r="G6115" s="7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77" t="inlineStr">
        <is>
          <t>2026-10-04</t>
        </is>
      </c>
      <c r="B6117" s="77" t="inlineStr">
        <is>
          <t>Moves</t>
        </is>
      </c>
      <c r="C6117" s="77" t="inlineStr">
        <is>
          <t>Swallow accuracy</t>
        </is>
      </c>
      <c r="D6117" s="77" t="n">
        <v>0</v>
      </c>
      <c r="E6117" s="77" t="n">
        <v>100</v>
      </c>
      <c r="F6117" s="77" t="inlineStr">
        <is>
          <t>Differs from upstream baseline</t>
        </is>
      </c>
      <c r="G6117" s="7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77" t="inlineStr">
        <is>
          <t>2026-10-04</t>
        </is>
      </c>
      <c r="B6119" s="77" t="inlineStr">
        <is>
          <t>Moves</t>
        </is>
      </c>
      <c r="C6119" s="77" t="inlineStr">
        <is>
          <t>Sweet Kiss accuracy</t>
        </is>
      </c>
      <c r="D6119" s="77" t="n">
        <v>75</v>
      </c>
      <c r="E6119" s="77" t="n">
        <v>100</v>
      </c>
      <c r="F6119" s="77" t="inlineStr">
        <is>
          <t>Differs from upstream baseline</t>
        </is>
      </c>
      <c r="G6119" s="7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77" t="inlineStr">
        <is>
          <t>2026-10-04</t>
        </is>
      </c>
      <c r="B6121" s="77" t="inlineStr">
        <is>
          <t>Moves</t>
        </is>
      </c>
      <c r="C6121" s="77" t="inlineStr">
        <is>
          <t>Swords Dance pp</t>
        </is>
      </c>
      <c r="D6121" s="77" t="n">
        <v>20</v>
      </c>
      <c r="E6121" s="77" t="n">
        <v>30</v>
      </c>
      <c r="F6121" s="77" t="inlineStr">
        <is>
          <t>Differs from upstream baseline</t>
        </is>
      </c>
      <c r="G6121" s="7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77" t="inlineStr">
        <is>
          <t>2026-10-04</t>
        </is>
      </c>
      <c r="B6123" s="77" t="inlineStr">
        <is>
          <t>Moves</t>
        </is>
      </c>
      <c r="C6123" s="77" t="inlineStr">
        <is>
          <t>Tailwind pp</t>
        </is>
      </c>
      <c r="D6123" s="77" t="n">
        <v>15</v>
      </c>
      <c r="E6123" s="77" t="n">
        <v>30</v>
      </c>
      <c r="F6123" s="77" t="inlineStr">
        <is>
          <t>Differs from upstream baseline</t>
        </is>
      </c>
      <c r="G6123" s="7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77" t="inlineStr">
        <is>
          <t>2026-10-04</t>
        </is>
      </c>
      <c r="B6125" s="77" t="inlineStr">
        <is>
          <t>Moves</t>
        </is>
      </c>
      <c r="C6125" s="77" t="inlineStr">
        <is>
          <t>Tail Slap accuracy</t>
        </is>
      </c>
      <c r="D6125" s="77" t="n">
        <v>85</v>
      </c>
      <c r="E6125" s="77" t="n">
        <v>95</v>
      </c>
      <c r="F6125" s="77" t="inlineStr">
        <is>
          <t>Differs from upstream baseline</t>
        </is>
      </c>
      <c r="G6125" s="7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77" t="inlineStr">
        <is>
          <t>2026-10-04</t>
        </is>
      </c>
      <c r="B6127" s="77" t="inlineStr">
        <is>
          <t>Moves</t>
        </is>
      </c>
      <c r="C6127" s="77" t="inlineStr">
        <is>
          <t>Take Down accuracy</t>
        </is>
      </c>
      <c r="D6127" s="77" t="n">
        <v>85</v>
      </c>
      <c r="E6127" s="77" t="n">
        <v>100</v>
      </c>
      <c r="F6127" s="77" t="inlineStr">
        <is>
          <t>Differs from upstream baseline</t>
        </is>
      </c>
      <c r="G6127" s="7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77" t="inlineStr">
        <is>
          <t>2026-10-04</t>
        </is>
      </c>
      <c r="B6129" s="77" t="inlineStr">
        <is>
          <t>Moves</t>
        </is>
      </c>
      <c r="C6129" s="77" t="inlineStr">
        <is>
          <t>Thief power</t>
        </is>
      </c>
      <c r="D6129" s="77" t="n">
        <v>60</v>
      </c>
      <c r="E6129" s="77" t="n">
        <v>40</v>
      </c>
      <c r="F6129" s="77" t="inlineStr">
        <is>
          <t>Differs from upstream baseline</t>
        </is>
      </c>
      <c r="G6129" s="7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77" t="inlineStr">
        <is>
          <t>2026-10-04</t>
        </is>
      </c>
      <c r="B6131" s="77" t="inlineStr">
        <is>
          <t>Moves</t>
        </is>
      </c>
      <c r="C6131" s="77" t="inlineStr">
        <is>
          <t>Thousand Arrows power</t>
        </is>
      </c>
      <c r="D6131" s="77" t="n">
        <v>90</v>
      </c>
      <c r="E6131" s="77" t="n">
        <v>95</v>
      </c>
      <c r="F6131" s="77" t="inlineStr">
        <is>
          <t>Differs from upstream baseline</t>
        </is>
      </c>
      <c r="G6131" s="7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77" t="inlineStr">
        <is>
          <t>2026-10-04</t>
        </is>
      </c>
      <c r="B6133" s="77" t="inlineStr">
        <is>
          <t>Moves</t>
        </is>
      </c>
      <c r="C6133" s="77" t="inlineStr">
        <is>
          <t>Thrash pp</t>
        </is>
      </c>
      <c r="D6133" s="77" t="n">
        <v>10</v>
      </c>
      <c r="E6133" s="77" t="n">
        <v>20</v>
      </c>
      <c r="F6133" s="77" t="inlineStr">
        <is>
          <t>Differs from upstream baseline</t>
        </is>
      </c>
      <c r="G6133" s="7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77" t="inlineStr">
        <is>
          <t>2026-10-04</t>
        </is>
      </c>
      <c r="B6135" s="77" t="inlineStr">
        <is>
          <t>Moves</t>
        </is>
      </c>
      <c r="C6135" s="77" t="inlineStr">
        <is>
          <t>Thunderbolt power</t>
        </is>
      </c>
      <c r="D6135" s="77" t="n">
        <v>90</v>
      </c>
      <c r="E6135" s="77" t="n">
        <v>95</v>
      </c>
      <c r="F6135" s="77" t="inlineStr">
        <is>
          <t>Differs from upstream baseline</t>
        </is>
      </c>
      <c r="G6135" s="7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77" t="inlineStr">
        <is>
          <t>2026-10-04</t>
        </is>
      </c>
      <c r="B6137" s="77" t="inlineStr">
        <is>
          <t>Moves</t>
        </is>
      </c>
      <c r="C6137" s="77" t="inlineStr">
        <is>
          <t>Thunder Fang accuracy</t>
        </is>
      </c>
      <c r="D6137" s="77" t="n">
        <v>95</v>
      </c>
      <c r="E6137" s="77" t="n">
        <v>100</v>
      </c>
      <c r="F6137" s="77" t="inlineStr">
        <is>
          <t>Differs from upstream baseline</t>
        </is>
      </c>
      <c r="G6137" s="7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77" t="inlineStr">
        <is>
          <t>2026-10-04</t>
        </is>
      </c>
      <c r="B6139" s="77" t="inlineStr">
        <is>
          <t>Moves</t>
        </is>
      </c>
      <c r="C6139" s="77" t="inlineStr">
        <is>
          <t>Thunder Wave accuracy</t>
        </is>
      </c>
      <c r="D6139" s="77" t="n">
        <v>90</v>
      </c>
      <c r="E6139" s="77" t="n">
        <v>100</v>
      </c>
      <c r="F6139" s="77" t="inlineStr">
        <is>
          <t>Differs from upstream baseline</t>
        </is>
      </c>
      <c r="G6139" s="7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77" t="inlineStr">
        <is>
          <t>2026-10-04</t>
        </is>
      </c>
      <c r="B6141" s="77" t="inlineStr">
        <is>
          <t>Moves</t>
        </is>
      </c>
      <c r="C6141" s="77" t="inlineStr">
        <is>
          <t>Toxic accuracy</t>
        </is>
      </c>
      <c r="D6141" s="77" t="n">
        <v>90</v>
      </c>
      <c r="E6141" s="77" t="n">
        <v>100</v>
      </c>
      <c r="F6141" s="77" t="inlineStr">
        <is>
          <t>Differs from upstream baseline</t>
        </is>
      </c>
      <c r="G6141" s="7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77" t="inlineStr">
        <is>
          <t>2026-10-04</t>
        </is>
      </c>
      <c r="B6143" s="77" t="inlineStr">
        <is>
          <t>Moves</t>
        </is>
      </c>
      <c r="C6143" s="77" t="inlineStr">
        <is>
          <t>Triple Axel power</t>
        </is>
      </c>
      <c r="D6143" s="77" t="n">
        <v>20</v>
      </c>
      <c r="E6143" s="77" t="n">
        <v>40</v>
      </c>
      <c r="F6143" s="77" t="inlineStr">
        <is>
          <t>Differs from upstream baseline</t>
        </is>
      </c>
      <c r="G6143" s="7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77" t="inlineStr">
        <is>
          <t>2026-10-04</t>
        </is>
      </c>
      <c r="B6145" s="77" t="inlineStr">
        <is>
          <t>Moves</t>
        </is>
      </c>
      <c r="C6145" s="77" t="inlineStr">
        <is>
          <t>Triple Axel pp</t>
        </is>
      </c>
      <c r="D6145" s="77" t="n">
        <v>10</v>
      </c>
      <c r="E6145" s="77" t="n">
        <v>15</v>
      </c>
      <c r="F6145" s="77" t="inlineStr">
        <is>
          <t>Differs from upstream baseline</t>
        </is>
      </c>
      <c r="G6145" s="7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77" t="inlineStr">
        <is>
          <t>2026-10-04</t>
        </is>
      </c>
      <c r="B6147" s="77" t="inlineStr">
        <is>
          <t>Moves</t>
        </is>
      </c>
      <c r="C6147" s="77" t="inlineStr">
        <is>
          <t>Triple Kick accuracy</t>
        </is>
      </c>
      <c r="D6147" s="77" t="n">
        <v>90</v>
      </c>
      <c r="E6147" s="77" t="n">
        <v>100</v>
      </c>
      <c r="F6147" s="77" t="inlineStr">
        <is>
          <t>Differs from upstream baseline</t>
        </is>
      </c>
      <c r="G6147" s="7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77" t="inlineStr">
        <is>
          <t>2026-10-04</t>
        </is>
      </c>
      <c r="B6149" s="77" t="inlineStr">
        <is>
          <t>Moves</t>
        </is>
      </c>
      <c r="C6149" s="77" t="inlineStr">
        <is>
          <t>Trump Card pp</t>
        </is>
      </c>
      <c r="D6149" s="77" t="n">
        <v>5</v>
      </c>
      <c r="E6149" s="77" t="n">
        <v>1</v>
      </c>
      <c r="F6149" s="77" t="inlineStr">
        <is>
          <t>Differs from upstream baseline</t>
        </is>
      </c>
      <c r="G6149" s="7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77" t="inlineStr">
        <is>
          <t>2026-10-04</t>
        </is>
      </c>
      <c r="B6151" s="77" t="inlineStr">
        <is>
          <t>Moves</t>
        </is>
      </c>
      <c r="C6151" s="77" t="inlineStr">
        <is>
          <t>Twister power</t>
        </is>
      </c>
      <c r="D6151" s="77" t="n">
        <v>40</v>
      </c>
      <c r="E6151" s="77" t="n">
        <v>90</v>
      </c>
      <c r="F6151" s="77" t="inlineStr">
        <is>
          <t>Differs from upstream baseline</t>
        </is>
      </c>
      <c r="G6151" s="7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77" t="inlineStr">
        <is>
          <t>2026-10-04</t>
        </is>
      </c>
      <c r="B6153" s="77" t="inlineStr">
        <is>
          <t>Moves</t>
        </is>
      </c>
      <c r="C6153" s="77" t="inlineStr">
        <is>
          <t>Uproar power</t>
        </is>
      </c>
      <c r="D6153" s="77" t="n">
        <v>90</v>
      </c>
      <c r="E6153" s="77" t="n">
        <v>50</v>
      </c>
      <c r="F6153" s="77" t="inlineStr">
        <is>
          <t>Differs from upstream baseline</t>
        </is>
      </c>
      <c r="G6153" s="7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77" t="inlineStr">
        <is>
          <t>2026-10-04</t>
        </is>
      </c>
      <c r="B6155" s="77" t="inlineStr">
        <is>
          <t>Moves</t>
        </is>
      </c>
      <c r="C6155" s="77" t="inlineStr">
        <is>
          <t>Venoshock power</t>
        </is>
      </c>
      <c r="D6155" s="77" t="n">
        <v>65</v>
      </c>
      <c r="E6155" s="77" t="n">
        <v>75</v>
      </c>
      <c r="F6155" s="77" t="inlineStr">
        <is>
          <t>Differs from upstream baseline</t>
        </is>
      </c>
      <c r="G6155" s="7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77" t="inlineStr">
        <is>
          <t>2026-10-04</t>
        </is>
      </c>
      <c r="B6157" s="77" t="inlineStr">
        <is>
          <t>Moves</t>
        </is>
      </c>
      <c r="C6157" s="77" t="inlineStr">
        <is>
          <t>Vine Whip pp</t>
        </is>
      </c>
      <c r="D6157" s="77" t="n">
        <v>25</v>
      </c>
      <c r="E6157" s="77" t="n">
        <v>15</v>
      </c>
      <c r="F6157" s="77" t="inlineStr">
        <is>
          <t>Differs from upstream baseline</t>
        </is>
      </c>
      <c r="G6157" s="7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77" t="inlineStr">
        <is>
          <t>2026-10-04</t>
        </is>
      </c>
      <c r="B6159" s="77" t="inlineStr">
        <is>
          <t>Moves</t>
        </is>
      </c>
      <c r="C6159" s="77" t="inlineStr">
        <is>
          <t>Vital Throw power</t>
        </is>
      </c>
      <c r="D6159" s="77" t="n">
        <v>70</v>
      </c>
      <c r="E6159" s="77" t="n">
        <v>90</v>
      </c>
      <c r="F6159" s="77" t="inlineStr">
        <is>
          <t>Differs from upstream baseline</t>
        </is>
      </c>
      <c r="G6159" s="7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77" t="inlineStr">
        <is>
          <t>2026-10-04</t>
        </is>
      </c>
      <c r="B6161" s="77" t="inlineStr">
        <is>
          <t>Moves</t>
        </is>
      </c>
      <c r="C6161" s="77" t="inlineStr">
        <is>
          <t>Volt Tackle power</t>
        </is>
      </c>
      <c r="D6161" s="77" t="n">
        <v>120</v>
      </c>
      <c r="E6161" s="77" t="n">
        <v>150</v>
      </c>
      <c r="F6161" s="77" t="inlineStr">
        <is>
          <t>Differs from upstream baseline</t>
        </is>
      </c>
      <c r="G6161" s="7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77" t="inlineStr">
        <is>
          <t>2026-10-04</t>
        </is>
      </c>
      <c r="B6163" s="77" t="inlineStr">
        <is>
          <t>Moves</t>
        </is>
      </c>
      <c r="C6163" s="77" t="inlineStr">
        <is>
          <t>Wake-Up Slap power</t>
        </is>
      </c>
      <c r="D6163" s="77" t="n">
        <v>70</v>
      </c>
      <c r="E6163" s="77" t="n">
        <v>60</v>
      </c>
      <c r="F6163" s="77" t="inlineStr">
        <is>
          <t>Differs from upstream baseline</t>
        </is>
      </c>
      <c r="G6163" s="7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77" t="inlineStr">
        <is>
          <t>2026-10-04</t>
        </is>
      </c>
      <c r="B6165" s="77" t="inlineStr">
        <is>
          <t>Moves</t>
        </is>
      </c>
      <c r="C6165" s="77" t="inlineStr">
        <is>
          <t>Water Shuriken power</t>
        </is>
      </c>
      <c r="D6165" s="77" t="n">
        <v>15</v>
      </c>
      <c r="E6165" s="77" t="n">
        <v>20</v>
      </c>
      <c r="F6165" s="77" t="inlineStr">
        <is>
          <t>Differs from upstream baseline</t>
        </is>
      </c>
      <c r="G6165" s="7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77" t="inlineStr">
        <is>
          <t>2026-10-04</t>
        </is>
      </c>
      <c r="B6167" s="77" t="inlineStr">
        <is>
          <t>Moves</t>
        </is>
      </c>
      <c r="C6167" s="77" t="inlineStr">
        <is>
          <t>Whirlpool accuracy</t>
        </is>
      </c>
      <c r="D6167" s="77" t="n">
        <v>85</v>
      </c>
      <c r="E6167" s="77" t="n">
        <v>100</v>
      </c>
      <c r="F6167" s="77" t="inlineStr">
        <is>
          <t>Differs from upstream baseline</t>
        </is>
      </c>
      <c r="G6167" s="7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77" t="inlineStr">
        <is>
          <t>2026-10-04</t>
        </is>
      </c>
      <c r="B6169" s="77" t="inlineStr">
        <is>
          <t>Moves</t>
        </is>
      </c>
      <c r="C6169" s="77" t="inlineStr">
        <is>
          <t>Wild Charge power</t>
        </is>
      </c>
      <c r="D6169" s="77" t="n">
        <v>90</v>
      </c>
      <c r="E6169" s="77" t="n">
        <v>120</v>
      </c>
      <c r="F6169" s="77" t="inlineStr">
        <is>
          <t>Differs from upstream baseline</t>
        </is>
      </c>
      <c r="G6169" s="7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77" t="inlineStr">
        <is>
          <t>2026-10-04</t>
        </is>
      </c>
      <c r="B6171" s="77" t="inlineStr">
        <is>
          <t>Moves</t>
        </is>
      </c>
      <c r="C6171" s="77" t="inlineStr">
        <is>
          <t>Will-O-Wisp accuracy</t>
        </is>
      </c>
      <c r="D6171" s="77" t="n">
        <v>85</v>
      </c>
      <c r="E6171" s="77" t="n">
        <v>90</v>
      </c>
      <c r="F6171" s="77" t="inlineStr">
        <is>
          <t>Differs from upstream baseline</t>
        </is>
      </c>
      <c r="G6171" s="7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77" t="inlineStr">
        <is>
          <t>2026-10-04</t>
        </is>
      </c>
      <c r="B6173" s="77" t="inlineStr">
        <is>
          <t>Moves</t>
        </is>
      </c>
      <c r="C6173" s="77" t="inlineStr">
        <is>
          <t>Work Up pp</t>
        </is>
      </c>
      <c r="D6173" s="77" t="n">
        <v>30</v>
      </c>
      <c r="E6173" s="77" t="n">
        <v>15</v>
      </c>
      <c r="F6173" s="77" t="inlineStr">
        <is>
          <t>Differs from upstream baseline</t>
        </is>
      </c>
      <c r="G6173" s="7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77" t="inlineStr">
        <is>
          <t>2026-10-04</t>
        </is>
      </c>
      <c r="B6175" s="77" t="inlineStr">
        <is>
          <t>Moves</t>
        </is>
      </c>
      <c r="C6175" s="77" t="inlineStr">
        <is>
          <t>Wring Out power</t>
        </is>
      </c>
      <c r="D6175" s="77" t="n">
        <v>120</v>
      </c>
      <c r="E6175" s="77" t="n">
        <v>75</v>
      </c>
      <c r="F6175" s="77" t="inlineStr">
        <is>
          <t>Differs from upstream baseline</t>
        </is>
      </c>
      <c r="G6175" s="7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77" t="inlineStr">
        <is>
          <t>2026-10-04</t>
        </is>
      </c>
      <c r="B6177" s="77" t="inlineStr">
        <is>
          <t>Moves</t>
        </is>
      </c>
      <c r="C6177" s="77" t="inlineStr">
        <is>
          <t>Zen Headbutt accuracy</t>
        </is>
      </c>
      <c r="D6177" s="77" t="n">
        <v>90</v>
      </c>
      <c r="E6177" s="77" t="n">
        <v>100</v>
      </c>
      <c r="F6177" s="77" t="inlineStr">
        <is>
          <t>Differs from upstream baseline</t>
        </is>
      </c>
      <c r="G6177" s="7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77" t="inlineStr">
        <is>
          <t>2026-10-04</t>
        </is>
      </c>
      <c r="B6179" s="77" t="inlineStr">
        <is>
          <t>Abilities</t>
        </is>
      </c>
      <c r="C6179" s="77" t="inlineStr">
        <is>
          <t>Cinccino abilities</t>
        </is>
      </c>
      <c r="D6179" s="77" t="inlineStr">
        <is>
          <t>Cute Charm / Technician / Skill Link</t>
        </is>
      </c>
      <c r="E6179" s="77" t="inlineStr">
        <is>
          <t>Skill Link / Technician / Cute Charm</t>
        </is>
      </c>
      <c r="F6179" s="77" t="inlineStr">
        <is>
          <t>Differs from upstream baseline</t>
        </is>
      </c>
      <c r="G6179" s="7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77" t="inlineStr">
        <is>
          <t>2026-10-04</t>
        </is>
      </c>
      <c r="B6181" s="77" t="inlineStr">
        <is>
          <t>Evolutions</t>
        </is>
      </c>
      <c r="C6181" s="77" t="inlineStr">
        <is>
          <t>Deerling evolution</t>
        </is>
      </c>
      <c r="D6181" s="77" t="inlineStr">
        <is>
          <t>Lv 34 -&gt; Sawsbuck Spring</t>
        </is>
      </c>
      <c r="E6181" s="77" t="inlineStr">
        <is>
          <t>Lv 28 -&gt; Sawsbuck Spring</t>
        </is>
      </c>
      <c r="F6181" s="77" t="inlineStr">
        <is>
          <t>Differs from upstream baseline</t>
        </is>
      </c>
      <c r="G6181" s="7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77" t="inlineStr">
        <is>
          <t>2026-10-04</t>
        </is>
      </c>
      <c r="B6183" s="77" t="inlineStr">
        <is>
          <t>Evolutions</t>
        </is>
      </c>
      <c r="C6183" s="77" t="inlineStr">
        <is>
          <t>Deerling evolution</t>
        </is>
      </c>
      <c r="D6183" s="77" t="inlineStr">
        <is>
          <t>Lv 34 -&gt; Sawsbuck Winter</t>
        </is>
      </c>
      <c r="E6183" s="77" t="inlineStr">
        <is>
          <t>Lv 28 -&gt; Sawsbuck Winter</t>
        </is>
      </c>
      <c r="F6183" s="77" t="inlineStr">
        <is>
          <t>Differs from upstream baseline</t>
        </is>
      </c>
      <c r="G6183" s="7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77" t="inlineStr">
        <is>
          <t>2026-10-04</t>
        </is>
      </c>
      <c r="B6185" s="77" t="inlineStr">
        <is>
          <t>Evolutions</t>
        </is>
      </c>
      <c r="C6185" s="77" t="inlineStr">
        <is>
          <t>Patrat evolution</t>
        </is>
      </c>
      <c r="D6185" s="77" t="inlineStr">
        <is>
          <t>Lv 20 -&gt; Watchog</t>
        </is>
      </c>
      <c r="E6185" s="77" t="inlineStr">
        <is>
          <t>Lv 17 -&gt; Watchog</t>
        </is>
      </c>
      <c r="F6185" s="77" t="inlineStr">
        <is>
          <t>Differs from upstream baseline</t>
        </is>
      </c>
      <c r="G6185" s="7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77" t="inlineStr">
        <is>
          <t>2026-10-04</t>
        </is>
      </c>
      <c r="B6187" s="77" t="inlineStr">
        <is>
          <t>Evolutions</t>
        </is>
      </c>
      <c r="C6187" s="77" t="inlineStr">
        <is>
          <t>Sewaddle evolution</t>
        </is>
      </c>
      <c r="D6187" s="77" t="inlineStr">
        <is>
          <t>Lv 20 -&gt; Swadloon</t>
        </is>
      </c>
      <c r="E6187" s="77" t="inlineStr">
        <is>
          <t>Lv 16 -&gt; Swadloon</t>
        </is>
      </c>
      <c r="F6187" s="77" t="inlineStr">
        <is>
          <t>Differs from upstream baseline</t>
        </is>
      </c>
      <c r="G6187" s="7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77" t="inlineStr">
        <is>
          <t>2026-10-04</t>
        </is>
      </c>
      <c r="B6189" s="77" t="inlineStr">
        <is>
          <t>Evolutions</t>
        </is>
      </c>
      <c r="C6189" s="77" t="inlineStr">
        <is>
          <t>Swadloon evolution</t>
        </is>
      </c>
      <c r="D6189" s="77" t="inlineStr">
        <is>
          <t>Friendship -&gt; Leavanny</t>
        </is>
      </c>
      <c r="E6189" s="77" t="inlineStr">
        <is>
          <t>Lv 23 -&gt; Leavanny</t>
        </is>
      </c>
      <c r="F6189" s="77" t="inlineStr">
        <is>
          <t>Differs from upstream baseline</t>
        </is>
      </c>
      <c r="G6189" s="7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77" t="inlineStr">
        <is>
          <t>2026-10-04</t>
        </is>
      </c>
      <c r="B6191" s="77" t="inlineStr">
        <is>
          <t>Evolutions</t>
        </is>
      </c>
      <c r="C6191" s="77" t="inlineStr">
        <is>
          <t>Woobat evolution</t>
        </is>
      </c>
      <c r="D6191" s="77" t="inlineStr">
        <is>
          <t>Friendship -&gt; Swoobat</t>
        </is>
      </c>
      <c r="E6191" s="77" t="inlineStr">
        <is>
          <t>Lv 22 -&gt; Swoobat</t>
        </is>
      </c>
      <c r="F6191" s="77" t="inlineStr">
        <is>
          <t>Differs from upstream baseline</t>
        </is>
      </c>
      <c r="G6191" s="7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77" t="inlineStr">
        <is>
          <t>2026-10-05</t>
        </is>
      </c>
      <c r="B6193" s="77" t="inlineStr">
        <is>
          <t>Abilities</t>
        </is>
      </c>
      <c r="C6193" s="77" t="inlineStr">
        <is>
          <t>Abomasnow abilities</t>
        </is>
      </c>
      <c r="D6193" s="77" t="inlineStr">
        <is>
          <t>Snow Warning / Snow Warning / Snow Warning</t>
        </is>
      </c>
      <c r="E6193" s="77" t="inlineStr">
        <is>
          <t>Sap Sipper / Sap Sipper / Sap Sipper</t>
        </is>
      </c>
      <c r="F6193" s="77" t="inlineStr">
        <is>
          <t>Differs from upstream baseline</t>
        </is>
      </c>
      <c r="G6193" s="7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77" t="inlineStr">
        <is>
          <t>2026-10-05</t>
        </is>
      </c>
      <c r="B6195" s="77" t="inlineStr">
        <is>
          <t>Pokemon Stats</t>
        </is>
      </c>
      <c r="C6195" s="77" t="inlineStr">
        <is>
          <t>Absol baseHP</t>
        </is>
      </c>
      <c r="D6195" s="77" t="n">
        <v>65</v>
      </c>
      <c r="E6195" s="77" t="n">
        <v>70</v>
      </c>
      <c r="F6195" s="77" t="inlineStr">
        <is>
          <t>Differs from upstream baseline</t>
        </is>
      </c>
      <c r="G6195" s="7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77" t="inlineStr">
        <is>
          <t>2026-10-05</t>
        </is>
      </c>
      <c r="B6197" s="77" t="inlineStr">
        <is>
          <t>Pokemon Stats</t>
        </is>
      </c>
      <c r="C6197" s="77" t="inlineStr">
        <is>
          <t>Absol baseSpeed</t>
        </is>
      </c>
      <c r="D6197" s="77" t="n">
        <v>75</v>
      </c>
      <c r="E6197" s="77" t="n">
        <v>95</v>
      </c>
      <c r="F6197" s="77" t="inlineStr">
        <is>
          <t>Differs from upstream baseline</t>
        </is>
      </c>
      <c r="G6197" s="7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77" t="inlineStr">
        <is>
          <t>2026-10-05</t>
        </is>
      </c>
      <c r="B6199" s="77" t="inlineStr">
        <is>
          <t>Pokemon Stats</t>
        </is>
      </c>
      <c r="C6199" s="77" t="inlineStr">
        <is>
          <t>Absol baseSpAttack</t>
        </is>
      </c>
      <c r="D6199" s="77" t="n">
        <v>115</v>
      </c>
      <c r="E6199" s="77" t="n">
        <v>155</v>
      </c>
      <c r="F6199" s="77" t="inlineStr">
        <is>
          <t>Differs from upstream baseline</t>
        </is>
      </c>
      <c r="G6199" s="7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77" t="inlineStr">
        <is>
          <t>2026-10-05</t>
        </is>
      </c>
      <c r="B6201" s="77" t="inlineStr">
        <is>
          <t>Pokemon Stats</t>
        </is>
      </c>
      <c r="C6201" s="77" t="inlineStr">
        <is>
          <t>Accelgor baseHP</t>
        </is>
      </c>
      <c r="D6201" s="77" t="n">
        <v>80</v>
      </c>
      <c r="E6201" s="77" t="n">
        <v>81</v>
      </c>
      <c r="F6201" s="77" t="inlineStr">
        <is>
          <t>Differs from upstream baseline</t>
        </is>
      </c>
      <c r="G6201" s="7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77" t="inlineStr">
        <is>
          <t>2026-10-05</t>
        </is>
      </c>
      <c r="B6203" s="77" t="inlineStr">
        <is>
          <t>Pokemon Stats</t>
        </is>
      </c>
      <c r="C6203" s="77" t="inlineStr">
        <is>
          <t>Accelgor baseDefense</t>
        </is>
      </c>
      <c r="D6203" s="77" t="n">
        <v>40</v>
      </c>
      <c r="E6203" s="77" t="n">
        <v>52</v>
      </c>
      <c r="F6203" s="77" t="inlineStr">
        <is>
          <t>Differs from upstream baseline</t>
        </is>
      </c>
      <c r="G6203" s="7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77" t="inlineStr">
        <is>
          <t>2026-10-05</t>
        </is>
      </c>
      <c r="B6205" s="77" t="inlineStr">
        <is>
          <t>Pokemon Stats</t>
        </is>
      </c>
      <c r="C6205" s="77" t="inlineStr">
        <is>
          <t>Accelgor baseSpDefense</t>
        </is>
      </c>
      <c r="D6205" s="77" t="n">
        <v>60</v>
      </c>
      <c r="E6205" s="77" t="n">
        <v>68</v>
      </c>
      <c r="F6205" s="77" t="inlineStr">
        <is>
          <t>Differs from upstream baseline</t>
        </is>
      </c>
      <c r="G6205" s="7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77" t="inlineStr">
        <is>
          <t>2026-10-05</t>
        </is>
      </c>
      <c r="B6207" s="77" t="inlineStr">
        <is>
          <t>Pokemon Stats</t>
        </is>
      </c>
      <c r="C6207" s="77" t="inlineStr">
        <is>
          <t>Aegislash baseAttack</t>
        </is>
      </c>
      <c r="D6207" s="77" t="n">
        <v>50</v>
      </c>
      <c r="E6207" s="77" t="n">
        <v>58</v>
      </c>
      <c r="F6207" s="77" t="inlineStr">
        <is>
          <t>Differs from upstream baseline</t>
        </is>
      </c>
      <c r="G6207" s="7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77" t="inlineStr">
        <is>
          <t>2026-10-05</t>
        </is>
      </c>
      <c r="B6209" s="77" t="inlineStr">
        <is>
          <t>Pokemon Stats</t>
        </is>
      </c>
      <c r="C6209" s="77" t="inlineStr">
        <is>
          <t>Aegislash baseSpeed</t>
        </is>
      </c>
      <c r="D6209" s="77" t="n">
        <v>60</v>
      </c>
      <c r="E6209" s="77" t="n">
        <v>64</v>
      </c>
      <c r="F6209" s="77" t="inlineStr">
        <is>
          <t>Differs from upstream baseline</t>
        </is>
      </c>
      <c r="G6209" s="7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77" t="inlineStr">
        <is>
          <t>2026-10-05</t>
        </is>
      </c>
      <c r="B6211" s="77" t="inlineStr">
        <is>
          <t>Abilities</t>
        </is>
      </c>
      <c r="C6211" s="77" t="inlineStr">
        <is>
          <t>Aggron abilities</t>
        </is>
      </c>
      <c r="D6211" s="77" t="inlineStr">
        <is>
          <t>Sturdy / Rock Head / Heavy Metal</t>
        </is>
      </c>
      <c r="E6211" s="77" t="inlineStr">
        <is>
          <t>Rock Head / Rock Head / Heavy Metal</t>
        </is>
      </c>
      <c r="F6211" s="77" t="inlineStr">
        <is>
          <t>Differs from upstream baseline</t>
        </is>
      </c>
      <c r="G6211" s="7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77" t="inlineStr">
        <is>
          <t>2026-10-05</t>
        </is>
      </c>
      <c r="B6213" s="77" t="inlineStr">
        <is>
          <t>Pokemon Stats</t>
        </is>
      </c>
      <c r="C6213" s="77" t="inlineStr">
        <is>
          <t>Alakazam baseSpDefense</t>
        </is>
      </c>
      <c r="D6213" s="77" t="n">
        <v>95</v>
      </c>
      <c r="E6213" s="77" t="n">
        <v>85</v>
      </c>
      <c r="F6213" s="77" t="inlineStr">
        <is>
          <t>Differs from upstream baseline</t>
        </is>
      </c>
      <c r="G6213" s="7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77" t="inlineStr">
        <is>
          <t>2026-10-05</t>
        </is>
      </c>
      <c r="B6215" s="77" t="inlineStr">
        <is>
          <t>Pokemon Stats</t>
        </is>
      </c>
      <c r="C6215" s="77" t="inlineStr">
        <is>
          <t>Alakazam baseSpDefense</t>
        </is>
      </c>
      <c r="D6215" s="77" t="n">
        <v>10</v>
      </c>
      <c r="E6215" s="77" t="n">
        <v>95</v>
      </c>
      <c r="F6215" s="77" t="inlineStr">
        <is>
          <t>Differs from upstream baseline</t>
        </is>
      </c>
      <c r="G6215" s="7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77" t="inlineStr">
        <is>
          <t>2026-10-05</t>
        </is>
      </c>
      <c r="B6217" s="77" t="inlineStr">
        <is>
          <t>Pokemon Stats</t>
        </is>
      </c>
      <c r="C6217" s="77" t="inlineStr">
        <is>
          <t>Alomomola baseDefense</t>
        </is>
      </c>
      <c r="D6217" s="77" t="n">
        <v>80</v>
      </c>
      <c r="E6217" s="77" t="n">
        <v>81</v>
      </c>
      <c r="F6217" s="77" t="inlineStr">
        <is>
          <t>Differs from upstream baseline</t>
        </is>
      </c>
      <c r="G6217" s="7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77" t="inlineStr">
        <is>
          <t>2026-10-05</t>
        </is>
      </c>
      <c r="B6219" s="77" t="inlineStr">
        <is>
          <t>Pokemon Stats</t>
        </is>
      </c>
      <c r="C6219" s="77" t="inlineStr">
        <is>
          <t>Alomomola baseSpeed</t>
        </is>
      </c>
      <c r="D6219" s="77" t="n">
        <v>65</v>
      </c>
      <c r="E6219" s="77" t="n">
        <v>78</v>
      </c>
      <c r="F6219" s="77" t="inlineStr">
        <is>
          <t>Differs from upstream baseline</t>
        </is>
      </c>
      <c r="G6219" s="7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77" t="inlineStr">
        <is>
          <t>2026-10-05</t>
        </is>
      </c>
      <c r="B6221" s="77" t="inlineStr">
        <is>
          <t>Pokemon Stats</t>
        </is>
      </c>
      <c r="C6221" s="77" t="inlineStr">
        <is>
          <t>Altaria baseSpAttack</t>
        </is>
      </c>
      <c r="D6221" s="77" t="n">
        <v>70</v>
      </c>
      <c r="E6221" s="77" t="n">
        <v>80</v>
      </c>
      <c r="F6221" s="77" t="inlineStr">
        <is>
          <t>Differs from upstream baseline</t>
        </is>
      </c>
      <c r="G6221" s="7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77" t="inlineStr">
        <is>
          <t>2026-10-05</t>
        </is>
      </c>
      <c r="B6223" s="77" t="inlineStr">
        <is>
          <t>Pokemon Stats</t>
        </is>
      </c>
      <c r="C6223" s="77" t="inlineStr">
        <is>
          <t>Altaria baseAttack</t>
        </is>
      </c>
      <c r="D6223" s="77" t="n">
        <v>110</v>
      </c>
      <c r="E6223" s="77" t="n">
        <v>120</v>
      </c>
      <c r="F6223" s="77" t="inlineStr">
        <is>
          <t>Differs from upstream baseline</t>
        </is>
      </c>
      <c r="G6223" s="7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77" t="inlineStr">
        <is>
          <t>2026-10-05</t>
        </is>
      </c>
      <c r="B6225" s="77" t="inlineStr">
        <is>
          <t>Abilities</t>
        </is>
      </c>
      <c r="C6225" s="77" t="inlineStr">
        <is>
          <t>Amaura abilities</t>
        </is>
      </c>
      <c r="D6225" s="77" t="inlineStr">
        <is>
          <t>Refrigerate / Snow Warning</t>
        </is>
      </c>
      <c r="E6225" s="77" t="inlineStr">
        <is>
          <t>Refrigerate / Thick Fat</t>
        </is>
      </c>
      <c r="F6225" s="77" t="inlineStr">
        <is>
          <t>Differs from upstream baseline</t>
        </is>
      </c>
      <c r="G6225" s="7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77" t="inlineStr">
        <is>
          <t>2026-10-05</t>
        </is>
      </c>
      <c r="B6227" s="77" t="inlineStr">
        <is>
          <t>Pokemon Stats</t>
        </is>
      </c>
      <c r="C6227" s="77" t="inlineStr">
        <is>
          <t>Amoonguss baseDefense</t>
        </is>
      </c>
      <c r="D6227" s="77" t="n">
        <v>70</v>
      </c>
      <c r="E6227" s="77" t="n">
        <v>71</v>
      </c>
      <c r="F6227" s="77" t="inlineStr">
        <is>
          <t>Differs from upstream baseline</t>
        </is>
      </c>
      <c r="G6227" s="7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77" t="inlineStr">
        <is>
          <t>2026-10-05</t>
        </is>
      </c>
      <c r="B6229" s="77" t="inlineStr">
        <is>
          <t>Pokemon Stats</t>
        </is>
      </c>
      <c r="C6229" s="77" t="inlineStr">
        <is>
          <t>Ampharos baseDefense</t>
        </is>
      </c>
      <c r="D6229" s="77" t="n">
        <v>85</v>
      </c>
      <c r="E6229" s="77" t="n">
        <v>75</v>
      </c>
      <c r="F6229" s="77" t="inlineStr">
        <is>
          <t>Differs from upstream baseline</t>
        </is>
      </c>
      <c r="G6229" s="7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77" t="inlineStr">
        <is>
          <t>2026-10-05</t>
        </is>
      </c>
      <c r="B6231" s="77" t="inlineStr">
        <is>
          <t>Abilities</t>
        </is>
      </c>
      <c r="C6231" s="77" t="inlineStr">
        <is>
          <t>Ampharos abilities</t>
        </is>
      </c>
      <c r="D6231" s="77" t="inlineStr">
        <is>
          <t>Static / Plus</t>
        </is>
      </c>
      <c r="E6231" s="77" t="inlineStr">
        <is>
          <t>No Guard / Plus</t>
        </is>
      </c>
      <c r="F6231" s="77" t="inlineStr">
        <is>
          <t>Differs from upstream baseline</t>
        </is>
      </c>
      <c r="G6231" s="7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77" t="inlineStr">
        <is>
          <t>2026-10-05</t>
        </is>
      </c>
      <c r="B6233" s="77" t="inlineStr">
        <is>
          <t>Pokemon Stats</t>
        </is>
      </c>
      <c r="C6233" s="77" t="inlineStr">
        <is>
          <t>Ampharos baseSpAttack</t>
        </is>
      </c>
      <c r="D6233" s="77" t="n">
        <v>165</v>
      </c>
      <c r="E6233" s="77" t="n">
        <v>175</v>
      </c>
      <c r="F6233" s="77" t="inlineStr">
        <is>
          <t>Differs from upstream baseline</t>
        </is>
      </c>
      <c r="G6233" s="7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77" t="inlineStr">
        <is>
          <t>2026-10-05</t>
        </is>
      </c>
      <c r="B6235" s="77" t="inlineStr">
        <is>
          <t>Pokemon Stats</t>
        </is>
      </c>
      <c r="C6235" s="77" t="inlineStr">
        <is>
          <t>Annihilape baseSpAttack</t>
        </is>
      </c>
      <c r="D6235" s="77" t="n">
        <v>50</v>
      </c>
      <c r="E6235" s="77" t="n">
        <v>30</v>
      </c>
      <c r="F6235" s="77" t="inlineStr">
        <is>
          <t>Differs from upstream baseline</t>
        </is>
      </c>
      <c r="G6235" s="7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77" t="inlineStr">
        <is>
          <t>2026-10-05</t>
        </is>
      </c>
      <c r="B6237" s="77" t="inlineStr">
        <is>
          <t>Abilities</t>
        </is>
      </c>
      <c r="C6237" s="77" t="inlineStr">
        <is>
          <t>Anorith abilities</t>
        </is>
      </c>
      <c r="D6237" s="77" t="inlineStr">
        <is>
          <t>Battle Armor / Swift Swim</t>
        </is>
      </c>
      <c r="E6237" s="77" t="inlineStr">
        <is>
          <t>Swift Swim / Battle Armor / Swift Swim</t>
        </is>
      </c>
      <c r="F6237" s="77" t="inlineStr">
        <is>
          <t>Differs from upstream baseline</t>
        </is>
      </c>
      <c r="G6237" s="7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77" t="inlineStr">
        <is>
          <t>2026-10-05</t>
        </is>
      </c>
      <c r="B6239" s="77" t="inlineStr">
        <is>
          <t>Abilities</t>
        </is>
      </c>
      <c r="C6239" s="77" t="inlineStr">
        <is>
          <t>Arcanine abilities</t>
        </is>
      </c>
      <c r="D6239" s="77" t="inlineStr">
        <is>
          <t>Intimidate / Flash Fire / Justified</t>
        </is>
      </c>
      <c r="E6239" s="77" t="inlineStr">
        <is>
          <t>Intimidate / Intimidate / Justified</t>
        </is>
      </c>
      <c r="F6239" s="77" t="inlineStr">
        <is>
          <t>Differs from upstream baseline</t>
        </is>
      </c>
      <c r="G6239" s="7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77" t="inlineStr">
        <is>
          <t>2026-10-05</t>
        </is>
      </c>
      <c r="B6241" s="77" t="inlineStr">
        <is>
          <t>Pokemon Stats</t>
        </is>
      </c>
      <c r="C6241" s="77" t="inlineStr">
        <is>
          <t>Archeops baseAttack</t>
        </is>
      </c>
      <c r="D6241" s="77" t="n">
        <v>140</v>
      </c>
      <c r="E6241" s="77" t="n">
        <v>130</v>
      </c>
      <c r="F6241" s="77" t="inlineStr">
        <is>
          <t>Differs from upstream baseline</t>
        </is>
      </c>
      <c r="G6241" s="7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77" t="inlineStr">
        <is>
          <t>2026-10-05</t>
        </is>
      </c>
      <c r="B6243" s="77" t="inlineStr">
        <is>
          <t>Pokemon Stats</t>
        </is>
      </c>
      <c r="C6243" s="77" t="inlineStr">
        <is>
          <t>Ariados baseAttack</t>
        </is>
      </c>
      <c r="D6243" s="77" t="n">
        <v>90</v>
      </c>
      <c r="E6243" s="77" t="n">
        <v>95</v>
      </c>
      <c r="F6243" s="77" t="inlineStr">
        <is>
          <t>Differs from upstream baseline</t>
        </is>
      </c>
      <c r="G6243" s="7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77" t="inlineStr">
        <is>
          <t>2026-10-05</t>
        </is>
      </c>
      <c r="B6245" s="77" t="inlineStr">
        <is>
          <t>Pokemon Stats</t>
        </is>
      </c>
      <c r="C6245" s="77" t="inlineStr">
        <is>
          <t>Ariados baseSpDefense</t>
        </is>
      </c>
      <c r="D6245" s="77" t="n">
        <v>70</v>
      </c>
      <c r="E6245" s="77" t="n">
        <v>80</v>
      </c>
      <c r="F6245" s="77" t="inlineStr">
        <is>
          <t>Differs from upstream baseline</t>
        </is>
      </c>
      <c r="G6245" s="7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77" t="inlineStr">
        <is>
          <t>2026-10-05</t>
        </is>
      </c>
      <c r="B6247" s="77" t="inlineStr">
        <is>
          <t>Abilities</t>
        </is>
      </c>
      <c r="C6247" s="77" t="inlineStr">
        <is>
          <t>Ariados abilities</t>
        </is>
      </c>
      <c r="D6247" s="77" t="inlineStr">
        <is>
          <t>Swarm / Insomnia / Sniper</t>
        </is>
      </c>
      <c r="E6247" s="77" t="inlineStr">
        <is>
          <t>Intimidate / Insomnia / Sniper</t>
        </is>
      </c>
      <c r="F6247" s="77" t="inlineStr">
        <is>
          <t>Differs from upstream baseline</t>
        </is>
      </c>
      <c r="G6247" s="7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77" t="inlineStr">
        <is>
          <t>2026-10-05</t>
        </is>
      </c>
      <c r="B6249" s="77" t="inlineStr">
        <is>
          <t>Pokemon Stats</t>
        </is>
      </c>
      <c r="C6249" s="77" t="inlineStr">
        <is>
          <t>Aromatisse baseHP</t>
        </is>
      </c>
      <c r="D6249" s="77" t="n">
        <v>101</v>
      </c>
      <c r="E6249" s="77" t="n">
        <v>111</v>
      </c>
      <c r="F6249" s="77" t="inlineStr">
        <is>
          <t>Differs from upstream baseline</t>
        </is>
      </c>
      <c r="G6249" s="7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77" t="inlineStr">
        <is>
          <t>2026-10-05</t>
        </is>
      </c>
      <c r="B6251" s="77" t="inlineStr">
        <is>
          <t>Pokemon Stats</t>
        </is>
      </c>
      <c r="C6251" s="77" t="inlineStr">
        <is>
          <t>Aromatisse baseSpAttack</t>
        </is>
      </c>
      <c r="D6251" s="77" t="n">
        <v>99</v>
      </c>
      <c r="E6251" s="77" t="n">
        <v>109</v>
      </c>
      <c r="F6251" s="77" t="inlineStr">
        <is>
          <t>Differs from upstream baseline</t>
        </is>
      </c>
      <c r="G6251" s="7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77" t="inlineStr">
        <is>
          <t>2026-10-05</t>
        </is>
      </c>
      <c r="B6253" s="77" t="inlineStr">
        <is>
          <t>Abilities</t>
        </is>
      </c>
      <c r="C6253" s="77" t="inlineStr">
        <is>
          <t>Aromatisse abilities</t>
        </is>
      </c>
      <c r="D6253" s="77" t="inlineStr">
        <is>
          <t>Healer / Aroma Veil</t>
        </is>
      </c>
      <c r="E6253" s="77" t="inlineStr">
        <is>
          <t>Healer / Aroma Veil / Regenerator</t>
        </is>
      </c>
      <c r="F6253" s="77" t="inlineStr">
        <is>
          <t>Differs from upstream baseline</t>
        </is>
      </c>
      <c r="G6253" s="7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77" t="inlineStr">
        <is>
          <t>2026-10-05</t>
        </is>
      </c>
      <c r="B6255" s="77" t="inlineStr">
        <is>
          <t>Abilities</t>
        </is>
      </c>
      <c r="C6255" s="77" t="inlineStr">
        <is>
          <t>Aron abilities</t>
        </is>
      </c>
      <c r="D6255" s="77" t="inlineStr">
        <is>
          <t>Sturdy / Rock Head / Heavy Metal</t>
        </is>
      </c>
      <c r="E6255" s="77" t="inlineStr">
        <is>
          <t>Rock Head / Rock Head / Heavy Metal</t>
        </is>
      </c>
      <c r="F6255" s="77" t="inlineStr">
        <is>
          <t>Differs from upstream baseline</t>
        </is>
      </c>
      <c r="G6255" s="7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77" t="inlineStr">
        <is>
          <t>2026-10-05</t>
        </is>
      </c>
      <c r="B6257" s="77" t="inlineStr">
        <is>
          <t>Pokemon Stats</t>
        </is>
      </c>
      <c r="C6257" s="77" t="inlineStr">
        <is>
          <t>Articuno baseSpDefense</t>
        </is>
      </c>
      <c r="D6257" s="77" t="n">
        <v>125</v>
      </c>
      <c r="E6257" s="77" t="n">
        <v>115</v>
      </c>
      <c r="F6257" s="77" t="inlineStr">
        <is>
          <t>Differs from upstream baseline</t>
        </is>
      </c>
      <c r="G6257" s="7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77" t="inlineStr">
        <is>
          <t>2026-10-05</t>
        </is>
      </c>
      <c r="B6259" s="77" t="inlineStr">
        <is>
          <t>Pokemon Stats</t>
        </is>
      </c>
      <c r="C6259" s="77" t="inlineStr">
        <is>
          <t>Audino baseAttack</t>
        </is>
      </c>
      <c r="D6259" s="77" t="n">
        <v>60</v>
      </c>
      <c r="E6259" s="77" t="n">
        <v>80</v>
      </c>
      <c r="F6259" s="77" t="inlineStr">
        <is>
          <t>Differs from upstream baseline</t>
        </is>
      </c>
      <c r="G6259" s="7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77" t="inlineStr">
        <is>
          <t>2026-10-05</t>
        </is>
      </c>
      <c r="B6261" s="77" t="inlineStr">
        <is>
          <t>Pokemon Stats</t>
        </is>
      </c>
      <c r="C6261" s="77" t="inlineStr">
        <is>
          <t>Audino baseSpAttack</t>
        </is>
      </c>
      <c r="D6261" s="77" t="n">
        <v>60</v>
      </c>
      <c r="E6261" s="77" t="n">
        <v>78</v>
      </c>
      <c r="F6261" s="77" t="inlineStr">
        <is>
          <t>Differs from upstream baseline</t>
        </is>
      </c>
      <c r="G6261" s="7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77" t="inlineStr">
        <is>
          <t>2026-10-05</t>
        </is>
      </c>
      <c r="B6263" s="77" t="inlineStr">
        <is>
          <t>Abilities</t>
        </is>
      </c>
      <c r="C6263" s="77" t="inlineStr">
        <is>
          <t>Audino abilities</t>
        </is>
      </c>
      <c r="D6263" s="77" t="inlineStr">
        <is>
          <t>Healer / Regenerator / Klutz</t>
        </is>
      </c>
      <c r="E6263" s="77" t="inlineStr">
        <is>
          <t>Regenerator / Healer / Friend Guard</t>
        </is>
      </c>
      <c r="F6263" s="77" t="inlineStr">
        <is>
          <t>Differs from upstream baseline</t>
        </is>
      </c>
      <c r="G6263" s="7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77" t="inlineStr">
        <is>
          <t>2026-10-05</t>
        </is>
      </c>
      <c r="B6265" s="77" t="inlineStr">
        <is>
          <t>Pokemon Stats</t>
        </is>
      </c>
      <c r="C6265" s="77" t="inlineStr">
        <is>
          <t>Aurorus baseDefense</t>
        </is>
      </c>
      <c r="D6265" s="77" t="n">
        <v>72</v>
      </c>
      <c r="E6265" s="77" t="n">
        <v>87</v>
      </c>
      <c r="F6265" s="77" t="inlineStr">
        <is>
          <t>Differs from upstream baseline</t>
        </is>
      </c>
      <c r="G6265" s="7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77" t="inlineStr">
        <is>
          <t>2026-10-05</t>
        </is>
      </c>
      <c r="B6267" s="77" t="inlineStr">
        <is>
          <t>Pokemon Stats</t>
        </is>
      </c>
      <c r="C6267" s="77" t="inlineStr">
        <is>
          <t>Avalugg baseAttack</t>
        </is>
      </c>
      <c r="D6267" s="77" t="n">
        <v>117</v>
      </c>
      <c r="E6267" s="77" t="n">
        <v>131</v>
      </c>
      <c r="F6267" s="77" t="inlineStr">
        <is>
          <t>Differs from upstream baseline</t>
        </is>
      </c>
      <c r="G6267" s="7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77" t="inlineStr">
        <is>
          <t>2026-10-05</t>
        </is>
      </c>
      <c r="B6269" s="77" t="inlineStr">
        <is>
          <t>Pokemon Stats</t>
        </is>
      </c>
      <c r="C6269" s="77" t="inlineStr">
        <is>
          <t>Avalugg baseSpDefense</t>
        </is>
      </c>
      <c r="D6269" s="77" t="n">
        <v>46</v>
      </c>
      <c r="E6269" s="77" t="n">
        <v>61</v>
      </c>
      <c r="F6269" s="77" t="inlineStr">
        <is>
          <t>Differs from upstream baseline</t>
        </is>
      </c>
      <c r="G6269" s="7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77" t="inlineStr">
        <is>
          <t>2026-10-05</t>
        </is>
      </c>
      <c r="B6271" s="77" t="inlineStr">
        <is>
          <t>Pokemon Stats</t>
        </is>
      </c>
      <c r="C6271" s="77" t="inlineStr">
        <is>
          <t>Azelf baseSpAttack</t>
        </is>
      </c>
      <c r="D6271" s="77" t="n">
        <v>125</v>
      </c>
      <c r="E6271" s="77" t="n">
        <v>135</v>
      </c>
      <c r="F6271" s="77" t="inlineStr">
        <is>
          <t>Differs from upstream baseline</t>
        </is>
      </c>
      <c r="G6271" s="7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77" t="inlineStr">
        <is>
          <t>2026-10-05</t>
        </is>
      </c>
      <c r="B6273" s="77" t="inlineStr">
        <is>
          <t>Pokemon Stats</t>
        </is>
      </c>
      <c r="C6273" s="77" t="inlineStr">
        <is>
          <t>Azumarill baseSpAttack</t>
        </is>
      </c>
      <c r="D6273" s="77" t="n">
        <v>60</v>
      </c>
      <c r="E6273" s="77" t="n">
        <v>50</v>
      </c>
      <c r="F6273" s="77" t="inlineStr">
        <is>
          <t>Differs from upstream baseline</t>
        </is>
      </c>
      <c r="G6273" s="7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77" t="inlineStr">
        <is>
          <t>2026-10-05</t>
        </is>
      </c>
      <c r="B6275" s="77" t="inlineStr">
        <is>
          <t>Pokemon Stats</t>
        </is>
      </c>
      <c r="C6275" s="77" t="inlineStr">
        <is>
          <t>Azurill baseAttack</t>
        </is>
      </c>
      <c r="D6275" s="77" t="n">
        <v>20</v>
      </c>
      <c r="E6275" s="77" t="n">
        <v>30</v>
      </c>
      <c r="F6275" s="77" t="inlineStr">
        <is>
          <t>Differs from upstream baseline</t>
        </is>
      </c>
      <c r="G6275" s="7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77" t="inlineStr">
        <is>
          <t>2026-10-05</t>
        </is>
      </c>
      <c r="B6277" s="77" t="inlineStr">
        <is>
          <t>Evolutions</t>
        </is>
      </c>
      <c r="C6277" s="77" t="inlineStr">
        <is>
          <t>Azurill evolution</t>
        </is>
      </c>
      <c r="D6277" s="77" t="inlineStr">
        <is>
          <t>Friendship -&gt; Marill</t>
        </is>
      </c>
      <c r="E6277" s="77" t="inlineStr">
        <is>
          <t>Lv 15 -&gt; Marill</t>
        </is>
      </c>
      <c r="F6277" s="77" t="inlineStr">
        <is>
          <t>Differs from upstream baseline</t>
        </is>
      </c>
      <c r="G6277" s="7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77" t="inlineStr">
        <is>
          <t>2026-10-05</t>
        </is>
      </c>
      <c r="B6279" s="77" t="inlineStr">
        <is>
          <t>Pokemon Stats</t>
        </is>
      </c>
      <c r="C6279" s="77" t="inlineStr">
        <is>
          <t>Banette baseAttack</t>
        </is>
      </c>
      <c r="D6279" s="77" t="n">
        <v>115</v>
      </c>
      <c r="E6279" s="77" t="n">
        <v>125</v>
      </c>
      <c r="F6279" s="77" t="inlineStr">
        <is>
          <t>Differs from upstream baseline</t>
        </is>
      </c>
      <c r="G6279" s="7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77" t="inlineStr">
        <is>
          <t>2026-10-05</t>
        </is>
      </c>
      <c r="B6281" s="77" t="inlineStr">
        <is>
          <t>Abilities</t>
        </is>
      </c>
      <c r="C6281" s="77" t="inlineStr">
        <is>
          <t>Banette abilities</t>
        </is>
      </c>
      <c r="D6281" s="77" t="inlineStr">
        <is>
          <t>Insomnia / Frisk / Cursed Body</t>
        </is>
      </c>
      <c r="E6281" s="77" t="inlineStr">
        <is>
          <t>Clear Body / Insomnia / Cursed Body</t>
        </is>
      </c>
      <c r="F6281" s="77" t="inlineStr">
        <is>
          <t>Differs from upstream baseline</t>
        </is>
      </c>
      <c r="G6281" s="7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77" t="inlineStr">
        <is>
          <t>2026-10-05</t>
        </is>
      </c>
      <c r="B6283" s="77" t="inlineStr">
        <is>
          <t>Pokemon Stats</t>
        </is>
      </c>
      <c r="C6283" s="77" t="inlineStr">
        <is>
          <t>Banette baseSpeed</t>
        </is>
      </c>
      <c r="D6283" s="77" t="n">
        <v>75</v>
      </c>
      <c r="E6283" s="77" t="n">
        <v>95</v>
      </c>
      <c r="F6283" s="77" t="inlineStr">
        <is>
          <t>Differs from upstream baseline</t>
        </is>
      </c>
      <c r="G6283" s="7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77" t="inlineStr">
        <is>
          <t>2026-10-05</t>
        </is>
      </c>
      <c r="B6285" s="77" t="inlineStr">
        <is>
          <t>Pokemon Stats</t>
        </is>
      </c>
      <c r="C6285" s="77" t="inlineStr">
        <is>
          <t>Barbaracle baseAttack</t>
        </is>
      </c>
      <c r="D6285" s="77" t="n">
        <v>105</v>
      </c>
      <c r="E6285" s="77" t="n">
        <v>118</v>
      </c>
      <c r="F6285" s="77" t="inlineStr">
        <is>
          <t>Differs from upstream baseline</t>
        </is>
      </c>
      <c r="G6285" s="7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77" t="inlineStr">
        <is>
          <t>2026-10-05</t>
        </is>
      </c>
      <c r="B6287" s="77" t="inlineStr">
        <is>
          <t>Pokemon Stats</t>
        </is>
      </c>
      <c r="C6287" s="77" t="inlineStr">
        <is>
          <t>Barbaracle baseSpDefense</t>
        </is>
      </c>
      <c r="D6287" s="77" t="n">
        <v>86</v>
      </c>
      <c r="E6287" s="77" t="n">
        <v>96</v>
      </c>
      <c r="F6287" s="77" t="inlineStr">
        <is>
          <t>Differs from upstream baseline</t>
        </is>
      </c>
      <c r="G6287" s="7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77" t="inlineStr">
        <is>
          <t>2026-10-05</t>
        </is>
      </c>
      <c r="B6289" s="77" t="inlineStr">
        <is>
          <t>Abilities</t>
        </is>
      </c>
      <c r="C6289" s="77" t="inlineStr">
        <is>
          <t>Barboach abilities</t>
        </is>
      </c>
      <c r="D6289" s="77" t="inlineStr">
        <is>
          <t>Oblivious / Anticipation / Hydration</t>
        </is>
      </c>
      <c r="E6289" s="77" t="inlineStr">
        <is>
          <t>Swift Swim / Swift Swim / Hydration</t>
        </is>
      </c>
      <c r="F6289" s="77" t="inlineStr">
        <is>
          <t>Differs from upstream baseline</t>
        </is>
      </c>
      <c r="G6289" s="7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77" t="inlineStr">
        <is>
          <t>2026-10-05</t>
        </is>
      </c>
      <c r="B6291" s="77" t="inlineStr">
        <is>
          <t>Pokemon Stats</t>
        </is>
      </c>
      <c r="C6291" s="77" t="inlineStr">
        <is>
          <t>Basculin baseSpDefense</t>
        </is>
      </c>
      <c r="D6291" s="77" t="n">
        <v>55</v>
      </c>
      <c r="E6291" s="77" t="n">
        <v>74</v>
      </c>
      <c r="F6291" s="77" t="inlineStr">
        <is>
          <t>Differs from upstream baseline</t>
        </is>
      </c>
      <c r="G6291" s="7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77" t="inlineStr">
        <is>
          <t>2026-10-05</t>
        </is>
      </c>
      <c r="B6293" s="77" t="inlineStr">
        <is>
          <t>Pokemon Stats</t>
        </is>
      </c>
      <c r="C6293" s="77" t="inlineStr">
        <is>
          <t>Basculin baseAttack</t>
        </is>
      </c>
      <c r="D6293" s="77" t="n">
        <v>92</v>
      </c>
      <c r="E6293" s="77" t="n">
        <v>97</v>
      </c>
      <c r="F6293" s="77" t="inlineStr">
        <is>
          <t>Differs from upstream baseline</t>
        </is>
      </c>
      <c r="G6293" s="7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77" t="inlineStr">
        <is>
          <t>2026-10-05</t>
        </is>
      </c>
      <c r="B6295" s="77" t="inlineStr">
        <is>
          <t>Evolutions</t>
        </is>
      </c>
      <c r="C6295" s="77" t="inlineStr">
        <is>
          <t>Basculin evolution</t>
        </is>
      </c>
      <c r="D6295" s="77" t="inlineStr">
        <is>
          <t>Recoil Damage Male 294 -&gt; Basculegion M; Recoil Damage Female 294 -&gt; Basculegion F</t>
        </is>
      </c>
      <c r="E6295" s="77" t="inlineStr">
        <is>
          <t>Level Male 40 -&gt; Basculegion M; Level Female 40 -&gt; Basculegion F</t>
        </is>
      </c>
      <c r="F6295" s="77" t="inlineStr">
        <is>
          <t>Differs from upstream baseline</t>
        </is>
      </c>
      <c r="G6295" s="7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77" t="inlineStr">
        <is>
          <t>2026-10-05</t>
        </is>
      </c>
      <c r="B6297" s="77" t="inlineStr">
        <is>
          <t>Pokemon Stats</t>
        </is>
      </c>
      <c r="C6297" s="77" t="inlineStr">
        <is>
          <t>Bastiodon baseAttack</t>
        </is>
      </c>
      <c r="D6297" s="77" t="n">
        <v>52</v>
      </c>
      <c r="E6297" s="77" t="n">
        <v>92</v>
      </c>
      <c r="F6297" s="77" t="inlineStr">
        <is>
          <t>Differs from upstream baseline</t>
        </is>
      </c>
      <c r="G6297" s="7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77" t="inlineStr">
        <is>
          <t>2026-10-05</t>
        </is>
      </c>
      <c r="B6299" s="77" t="inlineStr">
        <is>
          <t>Abilities</t>
        </is>
      </c>
      <c r="C6299" s="77" t="inlineStr">
        <is>
          <t>Bastiodon abilities</t>
        </is>
      </c>
      <c r="D6299" s="77" t="inlineStr">
        <is>
          <t>Sturdy / Soundproof</t>
        </is>
      </c>
      <c r="E6299" s="77" t="inlineStr">
        <is>
          <t>Solid Rock / Battle Armor / Soundproof</t>
        </is>
      </c>
      <c r="F6299" s="77" t="inlineStr">
        <is>
          <t>Differs from upstream baseline</t>
        </is>
      </c>
      <c r="G6299" s="7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77" t="inlineStr">
        <is>
          <t>2026-10-05</t>
        </is>
      </c>
      <c r="B6301" s="77" t="inlineStr">
        <is>
          <t>Pokemon Stats</t>
        </is>
      </c>
      <c r="C6301" s="77" t="inlineStr">
        <is>
          <t>Beartic baseSpAttack</t>
        </is>
      </c>
      <c r="D6301" s="77" t="n">
        <v>70</v>
      </c>
      <c r="E6301" s="77" t="n">
        <v>30</v>
      </c>
      <c r="F6301" s="77" t="inlineStr">
        <is>
          <t>Differs from upstream baseline</t>
        </is>
      </c>
      <c r="G6301" s="7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77" t="inlineStr">
        <is>
          <t>2026-10-05</t>
        </is>
      </c>
      <c r="B6303" s="77" t="inlineStr">
        <is>
          <t>Pokemon Stats</t>
        </is>
      </c>
      <c r="C6303" s="77" t="inlineStr">
        <is>
          <t>Beartic baseSpeed</t>
        </is>
      </c>
      <c r="D6303" s="77" t="n">
        <v>50</v>
      </c>
      <c r="E6303" s="77" t="n">
        <v>78</v>
      </c>
      <c r="F6303" s="77" t="inlineStr">
        <is>
          <t>Differs from upstream baseline</t>
        </is>
      </c>
      <c r="G6303" s="7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77" t="inlineStr">
        <is>
          <t>2026-10-05</t>
        </is>
      </c>
      <c r="B6305" s="77" t="inlineStr">
        <is>
          <t>Pokemon Stats</t>
        </is>
      </c>
      <c r="C6305" s="77" t="inlineStr">
        <is>
          <t>Beheeyem baseHP</t>
        </is>
      </c>
      <c r="D6305" s="77" t="n">
        <v>75</v>
      </c>
      <c r="E6305" s="77" t="n">
        <v>90</v>
      </c>
      <c r="F6305" s="77" t="inlineStr">
        <is>
          <t>Differs from upstream baseline</t>
        </is>
      </c>
      <c r="G6305" s="7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77" t="inlineStr">
        <is>
          <t>2026-10-05</t>
        </is>
      </c>
      <c r="B6307" s="77" t="inlineStr">
        <is>
          <t>Pokemon Stats</t>
        </is>
      </c>
      <c r="C6307" s="77" t="inlineStr">
        <is>
          <t>Beheeyem baseDefense</t>
        </is>
      </c>
      <c r="D6307" s="77" t="n">
        <v>75</v>
      </c>
      <c r="E6307" s="77" t="n">
        <v>85</v>
      </c>
      <c r="F6307" s="77" t="inlineStr">
        <is>
          <t>Differs from upstream baseline</t>
        </is>
      </c>
      <c r="G6307" s="7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77" t="inlineStr">
        <is>
          <t>2026-10-05</t>
        </is>
      </c>
      <c r="B6309" s="77" t="inlineStr">
        <is>
          <t>Pokemon Stats</t>
        </is>
      </c>
      <c r="C6309" s="77" t="inlineStr">
        <is>
          <t>Beheeyem baseSpDefense</t>
        </is>
      </c>
      <c r="D6309" s="77" t="n">
        <v>95</v>
      </c>
      <c r="E6309" s="77" t="n">
        <v>105</v>
      </c>
      <c r="F6309" s="77" t="inlineStr">
        <is>
          <t>Differs from upstream baseline</t>
        </is>
      </c>
      <c r="G6309" s="7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77" t="inlineStr">
        <is>
          <t>2026-10-05</t>
        </is>
      </c>
      <c r="B6311" s="77" t="inlineStr">
        <is>
          <t>Pokemon Stats</t>
        </is>
      </c>
      <c r="C6311" s="77" t="inlineStr">
        <is>
          <t>Bellossom baseDefense</t>
        </is>
      </c>
      <c r="D6311" s="77" t="n">
        <v>95</v>
      </c>
      <c r="E6311" s="77" t="n">
        <v>85</v>
      </c>
      <c r="F6311" s="77" t="inlineStr">
        <is>
          <t>Differs from upstream baseline</t>
        </is>
      </c>
      <c r="G6311" s="7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77" t="inlineStr">
        <is>
          <t>2026-10-05</t>
        </is>
      </c>
      <c r="B6313" s="77" t="inlineStr">
        <is>
          <t>Pokemon Stats</t>
        </is>
      </c>
      <c r="C6313" s="77" t="inlineStr">
        <is>
          <t>Bergmite baseSpeed</t>
        </is>
      </c>
      <c r="D6313" s="77" t="n">
        <v>28</v>
      </c>
      <c r="E6313" s="77" t="n">
        <v>29</v>
      </c>
      <c r="F6313" s="77" t="inlineStr">
        <is>
          <t>Differs from upstream baseline</t>
        </is>
      </c>
      <c r="G6313" s="7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77" t="inlineStr">
        <is>
          <t>2026-10-05</t>
        </is>
      </c>
      <c r="B6315" s="77" t="inlineStr">
        <is>
          <t>Pokemon Stats</t>
        </is>
      </c>
      <c r="C6315" s="77" t="inlineStr">
        <is>
          <t>Bisharp baseAttack</t>
        </is>
      </c>
      <c r="D6315" s="77" t="n">
        <v>125</v>
      </c>
      <c r="E6315" s="77" t="n">
        <v>141</v>
      </c>
      <c r="F6315" s="77" t="inlineStr">
        <is>
          <t>Differs from upstream baseline</t>
        </is>
      </c>
      <c r="G6315" s="7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77" t="inlineStr">
        <is>
          <t>2026-10-05</t>
        </is>
      </c>
      <c r="B6317" s="77" t="inlineStr">
        <is>
          <t>Pokemon Stats</t>
        </is>
      </c>
      <c r="C6317" s="77" t="inlineStr">
        <is>
          <t>Bisharp baseSpeed</t>
        </is>
      </c>
      <c r="D6317" s="77" t="n">
        <v>70</v>
      </c>
      <c r="E6317" s="77" t="n">
        <v>84</v>
      </c>
      <c r="F6317" s="77" t="inlineStr">
        <is>
          <t>Differs from upstream baseline</t>
        </is>
      </c>
      <c r="G6317" s="7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77" t="inlineStr">
        <is>
          <t>2026-10-05</t>
        </is>
      </c>
      <c r="B6319" s="77" t="inlineStr">
        <is>
          <t>Pokemon Stats</t>
        </is>
      </c>
      <c r="C6319" s="77" t="inlineStr">
        <is>
          <t>Blastoise baseSpAttack</t>
        </is>
      </c>
      <c r="D6319" s="77" t="n">
        <v>85</v>
      </c>
      <c r="E6319" s="77" t="n">
        <v>110</v>
      </c>
      <c r="F6319" s="77" t="inlineStr">
        <is>
          <t>Differs from upstream baseline</t>
        </is>
      </c>
      <c r="G6319" s="7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77" t="inlineStr">
        <is>
          <t>2026-10-05</t>
        </is>
      </c>
      <c r="B6321" s="77" t="inlineStr">
        <is>
          <t>Abilities</t>
        </is>
      </c>
      <c r="C6321" s="77" t="inlineStr">
        <is>
          <t>Blastoise abilities</t>
        </is>
      </c>
      <c r="D6321" s="77" t="inlineStr">
        <is>
          <t>Torrent / Rain Dish</t>
        </is>
      </c>
      <c r="E6321" s="77" t="inlineStr">
        <is>
          <t>Torrent / Shell Armor / Rain Dish</t>
        </is>
      </c>
      <c r="F6321" s="77" t="inlineStr">
        <is>
          <t>Differs from upstream baseline</t>
        </is>
      </c>
      <c r="G6321" s="7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77" t="inlineStr">
        <is>
          <t>2026-10-05</t>
        </is>
      </c>
      <c r="B6323" s="77" t="inlineStr">
        <is>
          <t>Pokemon Stats</t>
        </is>
      </c>
      <c r="C6323" s="77" t="inlineStr">
        <is>
          <t>Blastoise baseSpAttack</t>
        </is>
      </c>
      <c r="D6323" s="77" t="n">
        <v>135</v>
      </c>
      <c r="E6323" s="77" t="n">
        <v>160</v>
      </c>
      <c r="F6323" s="77" t="inlineStr">
        <is>
          <t>Differs from upstream baseline</t>
        </is>
      </c>
      <c r="G6323" s="7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77" t="inlineStr">
        <is>
          <t>2026-10-05</t>
        </is>
      </c>
      <c r="B6325" s="77" t="inlineStr">
        <is>
          <t>Pokemon Stats</t>
        </is>
      </c>
      <c r="C6325" s="77" t="inlineStr">
        <is>
          <t>Blaziken baseSpAttack</t>
        </is>
      </c>
      <c r="D6325" s="77" t="n">
        <v>130</v>
      </c>
      <c r="E6325" s="77" t="n">
        <v>135</v>
      </c>
      <c r="F6325" s="77" t="inlineStr">
        <is>
          <t>Differs from upstream baseline</t>
        </is>
      </c>
      <c r="G6325" s="7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77" t="inlineStr">
        <is>
          <t>2026-10-05</t>
        </is>
      </c>
      <c r="B6327" s="77" t="inlineStr">
        <is>
          <t>Pokemon Stats</t>
        </is>
      </c>
      <c r="C6327" s="77" t="inlineStr">
        <is>
          <t>Blissey baseDefense</t>
        </is>
      </c>
      <c r="D6327" s="77" t="n">
        <v>10</v>
      </c>
      <c r="E6327" s="77" t="n">
        <v>30</v>
      </c>
      <c r="F6327" s="77" t="inlineStr">
        <is>
          <t>Differs from upstream baseline</t>
        </is>
      </c>
      <c r="G6327" s="7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77" t="inlineStr">
        <is>
          <t>2026-10-05</t>
        </is>
      </c>
      <c r="B6329" s="77" t="inlineStr">
        <is>
          <t>Pokemon Stats</t>
        </is>
      </c>
      <c r="C6329" s="77" t="inlineStr">
        <is>
          <t>Blitzle baseHP</t>
        </is>
      </c>
      <c r="D6329" s="77" t="n">
        <v>45</v>
      </c>
      <c r="E6329" s="77" t="n">
        <v>46</v>
      </c>
      <c r="F6329" s="77" t="inlineStr">
        <is>
          <t>Differs from upstream baseline</t>
        </is>
      </c>
      <c r="G6329" s="7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77" t="inlineStr">
        <is>
          <t>2026-10-05</t>
        </is>
      </c>
      <c r="B6331" s="77" t="inlineStr">
        <is>
          <t>Pokemon Stats</t>
        </is>
      </c>
      <c r="C6331" s="77" t="inlineStr">
        <is>
          <t>Blitzle baseSpDefense</t>
        </is>
      </c>
      <c r="D6331" s="77" t="n">
        <v>32</v>
      </c>
      <c r="E6331" s="77" t="n">
        <v>36</v>
      </c>
      <c r="F6331" s="77" t="inlineStr">
        <is>
          <t>Differs from upstream baseline</t>
        </is>
      </c>
      <c r="G6331" s="7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77" t="inlineStr">
        <is>
          <t>2026-10-05</t>
        </is>
      </c>
      <c r="B6333" s="77" t="inlineStr">
        <is>
          <t>Pokemon Stats</t>
        </is>
      </c>
      <c r="C6333" s="77" t="inlineStr">
        <is>
          <t>Boldore baseSpAttack</t>
        </is>
      </c>
      <c r="D6333" s="77" t="n">
        <v>50</v>
      </c>
      <c r="E6333" s="77" t="n">
        <v>30</v>
      </c>
      <c r="F6333" s="77" t="inlineStr">
        <is>
          <t>Differs from upstream baseline</t>
        </is>
      </c>
      <c r="G6333" s="7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77" t="inlineStr">
        <is>
          <t>2026-10-05</t>
        </is>
      </c>
      <c r="B6335" s="77" t="inlineStr">
        <is>
          <t>Pokemon Stats</t>
        </is>
      </c>
      <c r="C6335" s="77" t="inlineStr">
        <is>
          <t>Bouffalant baseHP</t>
        </is>
      </c>
      <c r="D6335" s="77" t="n">
        <v>95</v>
      </c>
      <c r="E6335" s="77" t="n">
        <v>105</v>
      </c>
      <c r="F6335" s="77" t="inlineStr">
        <is>
          <t>Differs from upstream baseline</t>
        </is>
      </c>
      <c r="G6335" s="7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77" t="inlineStr">
        <is>
          <t>2026-10-05</t>
        </is>
      </c>
      <c r="B6337" s="77" t="inlineStr">
        <is>
          <t>Pokemon Stats</t>
        </is>
      </c>
      <c r="C6337" s="77" t="inlineStr">
        <is>
          <t>Bouffalant baseSpAttack</t>
        </is>
      </c>
      <c r="D6337" s="77" t="n">
        <v>40</v>
      </c>
      <c r="E6337" s="77" t="n">
        <v>30</v>
      </c>
      <c r="F6337" s="77" t="inlineStr">
        <is>
          <t>Differs from upstream baseline</t>
        </is>
      </c>
      <c r="G6337" s="7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77" t="inlineStr">
        <is>
          <t>2026-10-05</t>
        </is>
      </c>
      <c r="B6339" s="77" t="inlineStr">
        <is>
          <t>Pokemon Stats</t>
        </is>
      </c>
      <c r="C6339" s="77" t="inlineStr">
        <is>
          <t>Bouffalant baseSpeed</t>
        </is>
      </c>
      <c r="D6339" s="77" t="n">
        <v>55</v>
      </c>
      <c r="E6339" s="77" t="n">
        <v>64</v>
      </c>
      <c r="F6339" s="77" t="inlineStr">
        <is>
          <t>Differs from upstream baseline</t>
        </is>
      </c>
      <c r="G6339" s="7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77" t="inlineStr">
        <is>
          <t>2026-10-05</t>
        </is>
      </c>
      <c r="B6341" s="77" t="inlineStr">
        <is>
          <t>Pokemon Stats</t>
        </is>
      </c>
      <c r="C6341" s="77" t="inlineStr">
        <is>
          <t>Braviary baseSpAttack</t>
        </is>
      </c>
      <c r="D6341" s="77" t="n">
        <v>57</v>
      </c>
      <c r="E6341" s="77" t="n">
        <v>30</v>
      </c>
      <c r="F6341" s="77" t="inlineStr">
        <is>
          <t>Differs from upstream baseline</t>
        </is>
      </c>
      <c r="G6341" s="7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77" t="inlineStr">
        <is>
          <t>2026-10-05</t>
        </is>
      </c>
      <c r="B6343" s="77" t="inlineStr">
        <is>
          <t>Abilities</t>
        </is>
      </c>
      <c r="C6343" s="77" t="inlineStr">
        <is>
          <t>Breloom abilities</t>
        </is>
      </c>
      <c r="D6343" s="77" t="inlineStr">
        <is>
          <t>Effect Spore / Poison Heal / Technician</t>
        </is>
      </c>
      <c r="E6343" s="77" t="inlineStr">
        <is>
          <t>Technician / Technician / Technician</t>
        </is>
      </c>
      <c r="F6343" s="77" t="inlineStr">
        <is>
          <t>Differs from upstream baseline</t>
        </is>
      </c>
      <c r="G6343" s="7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77" t="inlineStr">
        <is>
          <t>2026-10-05</t>
        </is>
      </c>
      <c r="B6345" s="77" t="inlineStr">
        <is>
          <t>Pokemon Stats</t>
        </is>
      </c>
      <c r="C6345" s="77" t="inlineStr">
        <is>
          <t>Bronzong baseAttack</t>
        </is>
      </c>
      <c r="D6345" s="77" t="n">
        <v>89</v>
      </c>
      <c r="E6345" s="77" t="n">
        <v>99</v>
      </c>
      <c r="F6345" s="77" t="inlineStr">
        <is>
          <t>Differs from upstream baseline</t>
        </is>
      </c>
      <c r="G6345" s="7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77" t="inlineStr">
        <is>
          <t>2026-10-05</t>
        </is>
      </c>
      <c r="B6347" s="77" t="inlineStr">
        <is>
          <t>Abilities</t>
        </is>
      </c>
      <c r="C6347" s="77" t="inlineStr">
        <is>
          <t>Bronzong abilities</t>
        </is>
      </c>
      <c r="D6347" s="77" t="inlineStr">
        <is>
          <t>Levitate / Heatproof / Heavy Metal</t>
        </is>
      </c>
      <c r="E6347" s="77" t="inlineStr">
        <is>
          <t>Levitate / Levitate / Heavy Metal</t>
        </is>
      </c>
      <c r="F6347" s="77" t="inlineStr">
        <is>
          <t>Differs from upstream baseline</t>
        </is>
      </c>
      <c r="G6347" s="7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77" t="inlineStr">
        <is>
          <t>2026-10-05</t>
        </is>
      </c>
      <c r="B6349" s="77" t="inlineStr">
        <is>
          <t>Pokemon Stats</t>
        </is>
      </c>
      <c r="C6349" s="77" t="inlineStr">
        <is>
          <t>Bronzor baseAttack</t>
        </is>
      </c>
      <c r="D6349" s="77" t="n">
        <v>24</v>
      </c>
      <c r="E6349" s="77" t="n">
        <v>99</v>
      </c>
      <c r="F6349" s="77" t="inlineStr">
        <is>
          <t>Differs from upstream baseline</t>
        </is>
      </c>
      <c r="G6349" s="7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77" t="inlineStr">
        <is>
          <t>2026-10-05</t>
        </is>
      </c>
      <c r="B6351" s="77" t="inlineStr">
        <is>
          <t>Pokemon Stats</t>
        </is>
      </c>
      <c r="C6351" s="77" t="inlineStr">
        <is>
          <t>Bronzor baseSpAttack</t>
        </is>
      </c>
      <c r="D6351" s="77" t="n">
        <v>24</v>
      </c>
      <c r="E6351" s="77" t="n">
        <v>89</v>
      </c>
      <c r="F6351" s="77" t="inlineStr">
        <is>
          <t>Differs from upstream baseline</t>
        </is>
      </c>
      <c r="G6351" s="7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77" t="inlineStr">
        <is>
          <t>2026-10-05</t>
        </is>
      </c>
      <c r="B6353" s="77" t="inlineStr">
        <is>
          <t>Pokemon Stats</t>
        </is>
      </c>
      <c r="C6353" s="77" t="inlineStr">
        <is>
          <t>Bronzor baseSpeed</t>
        </is>
      </c>
      <c r="D6353" s="77" t="n">
        <v>23</v>
      </c>
      <c r="E6353" s="77" t="n">
        <v>33</v>
      </c>
      <c r="F6353" s="77" t="inlineStr">
        <is>
          <t>Differs from upstream baseline</t>
        </is>
      </c>
      <c r="G6353" s="7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77" t="inlineStr">
        <is>
          <t>2026-10-05</t>
        </is>
      </c>
      <c r="B6355" s="77" t="inlineStr">
        <is>
          <t>Abilities</t>
        </is>
      </c>
      <c r="C6355" s="77" t="inlineStr">
        <is>
          <t>Budew abilities</t>
        </is>
      </c>
      <c r="D6355" s="77" t="inlineStr">
        <is>
          <t>Natural Cure / Poison Point / Leaf Guard</t>
        </is>
      </c>
      <c r="E6355" s="77" t="inlineStr">
        <is>
          <t>Natural Cure / Natural Cure / Leaf Guard</t>
        </is>
      </c>
      <c r="F6355" s="77" t="inlineStr">
        <is>
          <t>Differs from upstream baseline</t>
        </is>
      </c>
      <c r="G6355" s="7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77" t="inlineStr">
        <is>
          <t>2026-10-05</t>
        </is>
      </c>
      <c r="B6357" s="77" t="inlineStr">
        <is>
          <t>Abilities</t>
        </is>
      </c>
      <c r="C6357" s="77" t="inlineStr">
        <is>
          <t>Bulbasaur abilities</t>
        </is>
      </c>
      <c r="D6357" s="77" t="inlineStr">
        <is>
          <t>Overgrow / Chlorophyll</t>
        </is>
      </c>
      <c r="E6357" s="77" t="inlineStr">
        <is>
          <t>Overgrow / Overgrow / Chlorophyll</t>
        </is>
      </c>
      <c r="F6357" s="77" t="inlineStr">
        <is>
          <t>Differs from upstream baseline</t>
        </is>
      </c>
      <c r="G6357" s="7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77" t="inlineStr">
        <is>
          <t>2026-10-05</t>
        </is>
      </c>
      <c r="B6359" s="77" t="inlineStr">
        <is>
          <t>Evolutions</t>
        </is>
      </c>
      <c r="C6359" s="77" t="inlineStr">
        <is>
          <t>Buneary evolution</t>
        </is>
      </c>
      <c r="D6359" s="77" t="inlineStr">
        <is>
          <t>Friendship -&gt; Lopunny</t>
        </is>
      </c>
      <c r="E6359" s="77" t="inlineStr">
        <is>
          <t>Lv 28 -&gt; Lopunny</t>
        </is>
      </c>
      <c r="F6359" s="77" t="inlineStr">
        <is>
          <t>Differs from upstream baseline</t>
        </is>
      </c>
      <c r="G6359" s="7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77" t="inlineStr">
        <is>
          <t>2026-10-05</t>
        </is>
      </c>
      <c r="B6361" s="77" t="inlineStr">
        <is>
          <t>Pokemon Stats</t>
        </is>
      </c>
      <c r="C6361" s="77" t="inlineStr">
        <is>
          <t>Bunnelby baseAttack</t>
        </is>
      </c>
      <c r="D6361" s="77" t="n">
        <v>36</v>
      </c>
      <c r="E6361" s="77" t="n">
        <v>57</v>
      </c>
      <c r="F6361" s="77" t="inlineStr">
        <is>
          <t>Differs from upstream baseline</t>
        </is>
      </c>
      <c r="G6361" s="7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77" t="inlineStr">
        <is>
          <t>2026-10-05</t>
        </is>
      </c>
      <c r="B6363" s="77" t="inlineStr">
        <is>
          <t>Pokemon Stats</t>
        </is>
      </c>
      <c r="C6363" s="77" t="inlineStr">
        <is>
          <t>Bunnelby baseSpAttack</t>
        </is>
      </c>
      <c r="D6363" s="77" t="n">
        <v>32</v>
      </c>
      <c r="E6363" s="77" t="n">
        <v>36</v>
      </c>
      <c r="F6363" s="77" t="inlineStr">
        <is>
          <t>Differs from upstream baseline</t>
        </is>
      </c>
      <c r="G6363" s="7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77" t="inlineStr">
        <is>
          <t>2026-10-05</t>
        </is>
      </c>
      <c r="B6365" s="77" t="inlineStr">
        <is>
          <t>Abilities</t>
        </is>
      </c>
      <c r="C6365" s="77" t="inlineStr">
        <is>
          <t>Burmy abilities</t>
        </is>
      </c>
      <c r="D6365" s="77" t="inlineStr">
        <is>
          <t>Shed Skin / Overcoat</t>
        </is>
      </c>
      <c r="E6365" s="77" t="inlineStr">
        <is>
          <t>Snow Cloak / Overcoat</t>
        </is>
      </c>
      <c r="F6365" s="77" t="inlineStr">
        <is>
          <t>Differs from upstream baseline</t>
        </is>
      </c>
      <c r="G6365" s="7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77" t="inlineStr">
        <is>
          <t>2026-10-05</t>
        </is>
      </c>
      <c r="B6367" s="77" t="inlineStr">
        <is>
          <t>Pokemon Stats</t>
        </is>
      </c>
      <c r="C6367" s="77" t="inlineStr">
        <is>
          <t>Cacnea baseSpDefense</t>
        </is>
      </c>
      <c r="D6367" s="77" t="n">
        <v>40</v>
      </c>
      <c r="E6367" s="77" t="n">
        <v>60</v>
      </c>
      <c r="F6367" s="77" t="inlineStr">
        <is>
          <t>Differs from upstream baseline</t>
        </is>
      </c>
      <c r="G6367" s="7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77" t="inlineStr">
        <is>
          <t>2026-10-05</t>
        </is>
      </c>
      <c r="B6369" s="77" t="inlineStr">
        <is>
          <t>Pokemon Stats</t>
        </is>
      </c>
      <c r="C6369" s="77" t="inlineStr">
        <is>
          <t>Cacturne baseSpDefense</t>
        </is>
      </c>
      <c r="D6369" s="77" t="n">
        <v>60</v>
      </c>
      <c r="E6369" s="77" t="n">
        <v>85</v>
      </c>
      <c r="F6369" s="77" t="inlineStr">
        <is>
          <t>Differs from upstream baseline</t>
        </is>
      </c>
      <c r="G6369" s="7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77" t="inlineStr">
        <is>
          <t>2026-10-05</t>
        </is>
      </c>
      <c r="B6371" s="77" t="inlineStr">
        <is>
          <t>Pokemon Stats</t>
        </is>
      </c>
      <c r="C6371" s="77" t="inlineStr">
        <is>
          <t>Camerupt baseDefense</t>
        </is>
      </c>
      <c r="D6371" s="77" t="n">
        <v>70</v>
      </c>
      <c r="E6371" s="77" t="n">
        <v>80</v>
      </c>
      <c r="F6371" s="77" t="inlineStr">
        <is>
          <t>Differs from upstream baseline</t>
        </is>
      </c>
      <c r="G6371" s="7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77" t="inlineStr">
        <is>
          <t>2026-10-05</t>
        </is>
      </c>
      <c r="B6373" s="77" t="inlineStr">
        <is>
          <t>Pokemon Stats</t>
        </is>
      </c>
      <c r="C6373" s="77" t="inlineStr">
        <is>
          <t>Camerupt baseDefense</t>
        </is>
      </c>
      <c r="D6373" s="77" t="n">
        <v>100</v>
      </c>
      <c r="E6373" s="77" t="n">
        <v>110</v>
      </c>
      <c r="F6373" s="77" t="inlineStr">
        <is>
          <t>Differs from upstream baseline</t>
        </is>
      </c>
      <c r="G6373" s="7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77" t="inlineStr">
        <is>
          <t>2026-10-05</t>
        </is>
      </c>
      <c r="B6375" s="77" t="inlineStr">
        <is>
          <t>Pokemon Stats</t>
        </is>
      </c>
      <c r="C6375" s="77" t="inlineStr">
        <is>
          <t>Carbink baseHP</t>
        </is>
      </c>
      <c r="D6375" s="77" t="n">
        <v>50</v>
      </c>
      <c r="E6375" s="77" t="n">
        <v>60</v>
      </c>
      <c r="F6375" s="77" t="inlineStr">
        <is>
          <t>Differs from upstream baseline</t>
        </is>
      </c>
      <c r="G6375" s="7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77" t="inlineStr">
        <is>
          <t>2026-10-05</t>
        </is>
      </c>
      <c r="B6377" s="77" t="inlineStr">
        <is>
          <t>Abilities</t>
        </is>
      </c>
      <c r="C6377" s="77" t="inlineStr">
        <is>
          <t>Carbink abilities</t>
        </is>
      </c>
      <c r="D6377" s="77" t="inlineStr">
        <is>
          <t>Clear Body / Sturdy</t>
        </is>
      </c>
      <c r="E6377" s="77" t="inlineStr">
        <is>
          <t>Clear Body / Sturdy / Magic Bounce</t>
        </is>
      </c>
      <c r="F6377" s="77" t="inlineStr">
        <is>
          <t>Differs from upstream baseline</t>
        </is>
      </c>
      <c r="G6377" s="7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77" t="inlineStr">
        <is>
          <t>2026-10-05</t>
        </is>
      </c>
      <c r="B6379" s="77" t="inlineStr">
        <is>
          <t>Pokemon Stats</t>
        </is>
      </c>
      <c r="C6379" s="77" t="inlineStr">
        <is>
          <t>Carnivine baseSpAttack</t>
        </is>
      </c>
      <c r="D6379" s="77" t="n">
        <v>90</v>
      </c>
      <c r="E6379" s="77" t="n">
        <v>100</v>
      </c>
      <c r="F6379" s="77" t="inlineStr">
        <is>
          <t>Differs from upstream baseline</t>
        </is>
      </c>
      <c r="G6379" s="7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77" t="inlineStr">
        <is>
          <t>2026-10-05</t>
        </is>
      </c>
      <c r="B6381" s="77" t="inlineStr">
        <is>
          <t>Abilities</t>
        </is>
      </c>
      <c r="C6381" s="77" t="inlineStr">
        <is>
          <t>Carnivine abilities</t>
        </is>
      </c>
      <c r="D6381" s="77" t="inlineStr">
        <is>
          <t>Levitate</t>
        </is>
      </c>
      <c r="E6381" s="77" t="inlineStr">
        <is>
          <t>Chlorophyll / Levitate</t>
        </is>
      </c>
      <c r="F6381" s="77" t="inlineStr">
        <is>
          <t>Differs from upstream baseline</t>
        </is>
      </c>
      <c r="G6381" s="7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77" t="inlineStr">
        <is>
          <t>2026-10-05</t>
        </is>
      </c>
      <c r="B6383" s="77" t="inlineStr">
        <is>
          <t>Pokemon Stats</t>
        </is>
      </c>
      <c r="C6383" s="77" t="inlineStr">
        <is>
          <t>Carracosta baseSpeed</t>
        </is>
      </c>
      <c r="D6383" s="77" t="n">
        <v>32</v>
      </c>
      <c r="E6383" s="77" t="n">
        <v>37</v>
      </c>
      <c r="F6383" s="77" t="inlineStr">
        <is>
          <t>Differs from upstream baseline</t>
        </is>
      </c>
      <c r="G6383" s="7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77" t="inlineStr">
        <is>
          <t>2026-10-05</t>
        </is>
      </c>
      <c r="B6385" s="77" t="inlineStr">
        <is>
          <t>Abilities</t>
        </is>
      </c>
      <c r="C6385" s="77" t="inlineStr">
        <is>
          <t>Cascoon abilities</t>
        </is>
      </c>
      <c r="D6385" s="77" t="inlineStr">
        <is>
          <t>Shed Skin</t>
        </is>
      </c>
      <c r="E6385" s="77" t="inlineStr">
        <is>
          <t>Shed Skin / Shed Skin</t>
        </is>
      </c>
      <c r="F6385" s="77" t="inlineStr">
        <is>
          <t>Differs from upstream baseline</t>
        </is>
      </c>
      <c r="G6385" s="7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77" t="inlineStr">
        <is>
          <t>2026-10-05</t>
        </is>
      </c>
      <c r="B6387" s="77" t="inlineStr">
        <is>
          <t>Pokemon Stats</t>
        </is>
      </c>
      <c r="C6387" s="77" t="inlineStr">
        <is>
          <t>Castform baseSpAttack</t>
        </is>
      </c>
      <c r="D6387" s="77" t="n">
        <v>70</v>
      </c>
      <c r="E6387" s="77" t="n">
        <v>110</v>
      </c>
      <c r="F6387" s="77" t="inlineStr">
        <is>
          <t>Differs from upstream baseline</t>
        </is>
      </c>
      <c r="G6387" s="7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77" t="inlineStr">
        <is>
          <t>2026-10-05</t>
        </is>
      </c>
      <c r="B6389" s="77" t="inlineStr">
        <is>
          <t>Pokemon Stats</t>
        </is>
      </c>
      <c r="C6389" s="77" t="inlineStr">
        <is>
          <t>Castform baseSpeed</t>
        </is>
      </c>
      <c r="D6389" s="77" t="n">
        <v>70</v>
      </c>
      <c r="E6389" s="77" t="n">
        <v>100</v>
      </c>
      <c r="F6389" s="77" t="inlineStr">
        <is>
          <t>Differs from upstream baseline</t>
        </is>
      </c>
      <c r="G6389" s="7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77" t="inlineStr">
        <is>
          <t>2026-10-05</t>
        </is>
      </c>
      <c r="B6391" s="77" t="inlineStr">
        <is>
          <t>Pokemon Stats</t>
        </is>
      </c>
      <c r="C6391" s="77" t="inlineStr">
        <is>
          <t>Chandelure baseAttack</t>
        </is>
      </c>
      <c r="D6391" s="77" t="n">
        <v>55</v>
      </c>
      <c r="E6391" s="77" t="n">
        <v>30</v>
      </c>
      <c r="F6391" s="77" t="inlineStr">
        <is>
          <t>Differs from upstream baseline</t>
        </is>
      </c>
      <c r="G6391" s="7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77" t="inlineStr">
        <is>
          <t>2026-10-05</t>
        </is>
      </c>
      <c r="B6393" s="77" t="inlineStr">
        <is>
          <t>Pokemon Stats</t>
        </is>
      </c>
      <c r="C6393" s="77" t="inlineStr">
        <is>
          <t>Chandelure baseSpeed</t>
        </is>
      </c>
      <c r="D6393" s="77" t="n">
        <v>80</v>
      </c>
      <c r="E6393" s="77" t="n">
        <v>91</v>
      </c>
      <c r="F6393" s="77" t="inlineStr">
        <is>
          <t>Differs from upstream baseline</t>
        </is>
      </c>
      <c r="G6393" s="7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77" t="inlineStr">
        <is>
          <t>2026-10-05</t>
        </is>
      </c>
      <c r="B6395" s="77" t="inlineStr">
        <is>
          <t>Abilities</t>
        </is>
      </c>
      <c r="C6395" s="77" t="inlineStr">
        <is>
          <t>Chansey abilities</t>
        </is>
      </c>
      <c r="D6395" s="77" t="inlineStr">
        <is>
          <t>Natural Cure / Serene Grace / Healer</t>
        </is>
      </c>
      <c r="E6395" s="77" t="inlineStr">
        <is>
          <t>Natural Cure / Natural Cure / Healer</t>
        </is>
      </c>
      <c r="F6395" s="77" t="inlineStr">
        <is>
          <t>Differs from upstream baseline</t>
        </is>
      </c>
      <c r="G6395" s="7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77" t="inlineStr">
        <is>
          <t>2026-10-05</t>
        </is>
      </c>
      <c r="B6397" s="77" t="inlineStr">
        <is>
          <t>Abilities</t>
        </is>
      </c>
      <c r="C6397" s="77" t="inlineStr">
        <is>
          <t>Charizard abilities</t>
        </is>
      </c>
      <c r="D6397" s="77" t="inlineStr">
        <is>
          <t>Blaze / Solar Power</t>
        </is>
      </c>
      <c r="E6397" s="77" t="inlineStr">
        <is>
          <t>Solar Power / Blaze / Solar Power</t>
        </is>
      </c>
      <c r="F6397" s="77" t="inlineStr">
        <is>
          <t>Differs from upstream baseline</t>
        </is>
      </c>
      <c r="G6397" s="7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77" t="inlineStr">
        <is>
          <t>2026-10-05</t>
        </is>
      </c>
      <c r="B6399" s="77" t="inlineStr">
        <is>
          <t>Pokemon Stats</t>
        </is>
      </c>
      <c r="C6399" s="77" t="inlineStr">
        <is>
          <t>Charizard baseSpAttack</t>
        </is>
      </c>
      <c r="D6399" s="77" t="n">
        <v>159</v>
      </c>
      <c r="E6399" s="77" t="n">
        <v>160</v>
      </c>
      <c r="F6399" s="77" t="inlineStr">
        <is>
          <t>Differs from upstream baseline</t>
        </is>
      </c>
      <c r="G6399" s="7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77" t="inlineStr">
        <is>
          <t>2026-10-05</t>
        </is>
      </c>
      <c r="B6401" s="77" t="inlineStr">
        <is>
          <t>Abilities</t>
        </is>
      </c>
      <c r="C6401" s="77" t="inlineStr">
        <is>
          <t>Charmander abilities</t>
        </is>
      </c>
      <c r="D6401" s="77" t="inlineStr">
        <is>
          <t>Blaze / Solar Power</t>
        </is>
      </c>
      <c r="E6401" s="77" t="inlineStr">
        <is>
          <t>Blaze / Blaze / Solar Power</t>
        </is>
      </c>
      <c r="F6401" s="77" t="inlineStr">
        <is>
          <t>Differs from upstream baseline</t>
        </is>
      </c>
      <c r="G6401" s="7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77" t="inlineStr">
        <is>
          <t>2026-10-05</t>
        </is>
      </c>
      <c r="B6403" s="77" t="inlineStr">
        <is>
          <t>Pokemon Stats</t>
        </is>
      </c>
      <c r="C6403" s="77" t="inlineStr">
        <is>
          <t>Chatot baseAttack</t>
        </is>
      </c>
      <c r="D6403" s="77" t="n">
        <v>65</v>
      </c>
      <c r="E6403" s="77" t="n">
        <v>91</v>
      </c>
      <c r="F6403" s="77" t="inlineStr">
        <is>
          <t>Differs from upstream baseline</t>
        </is>
      </c>
      <c r="G6403" s="7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77" t="inlineStr">
        <is>
          <t>2026-10-05</t>
        </is>
      </c>
      <c r="B6405" s="77" t="inlineStr">
        <is>
          <t>Pokemon Stats</t>
        </is>
      </c>
      <c r="C6405" s="77" t="inlineStr">
        <is>
          <t>Chatot baseSpeed</t>
        </is>
      </c>
      <c r="D6405" s="77" t="n">
        <v>91</v>
      </c>
      <c r="E6405" s="77" t="n">
        <v>110</v>
      </c>
      <c r="F6405" s="77" t="inlineStr">
        <is>
          <t>Differs from upstream baseline</t>
        </is>
      </c>
      <c r="G6405" s="7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77" t="inlineStr">
        <is>
          <t>2026-10-05</t>
        </is>
      </c>
      <c r="B6407" s="77" t="inlineStr">
        <is>
          <t>Pokemon Stats</t>
        </is>
      </c>
      <c r="C6407" s="77" t="inlineStr">
        <is>
          <t>Cherrim baseAttack</t>
        </is>
      </c>
      <c r="D6407" s="77" t="n">
        <v>60</v>
      </c>
      <c r="E6407" s="77" t="n">
        <v>87</v>
      </c>
      <c r="F6407" s="77" t="inlineStr">
        <is>
          <t>Differs from upstream baseline</t>
        </is>
      </c>
      <c r="G6407" s="7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77" t="inlineStr">
        <is>
          <t>2026-10-05</t>
        </is>
      </c>
      <c r="B6409" s="77" t="inlineStr">
        <is>
          <t>Pokemon Stats</t>
        </is>
      </c>
      <c r="C6409" s="77" t="inlineStr">
        <is>
          <t>Cherrim baseSpDefense</t>
        </is>
      </c>
      <c r="D6409" s="77" t="n">
        <v>78</v>
      </c>
      <c r="E6409" s="77" t="n">
        <v>98</v>
      </c>
      <c r="F6409" s="77" t="inlineStr">
        <is>
          <t>Differs from upstream baseline</t>
        </is>
      </c>
      <c r="G6409" s="7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77" t="inlineStr">
        <is>
          <t>2026-10-05</t>
        </is>
      </c>
      <c r="B6411" s="77" t="inlineStr">
        <is>
          <t>Abilities</t>
        </is>
      </c>
      <c r="C6411" s="77" t="inlineStr">
        <is>
          <t>Chesnaught abilities</t>
        </is>
      </c>
      <c r="D6411" s="77" t="inlineStr">
        <is>
          <t>Overgrow / Bulletproof</t>
        </is>
      </c>
      <c r="E6411" s="77" t="inlineStr">
        <is>
          <t>Overgrow / Bulletproof / Iron Barbs</t>
        </is>
      </c>
      <c r="F6411" s="77" t="inlineStr">
        <is>
          <t>Differs from upstream baseline</t>
        </is>
      </c>
      <c r="G6411" s="7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77" t="inlineStr">
        <is>
          <t>2026-10-05</t>
        </is>
      </c>
      <c r="B6413" s="77" t="inlineStr">
        <is>
          <t>Pokemon Stats</t>
        </is>
      </c>
      <c r="C6413" s="77" t="inlineStr">
        <is>
          <t>Chimecho baseHP</t>
        </is>
      </c>
      <c r="D6413" s="77" t="n">
        <v>75</v>
      </c>
      <c r="E6413" s="77" t="n">
        <v>65</v>
      </c>
      <c r="F6413" s="77" t="inlineStr">
        <is>
          <t>Differs from upstream baseline</t>
        </is>
      </c>
      <c r="G6413" s="7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77" t="inlineStr">
        <is>
          <t>2026-10-05</t>
        </is>
      </c>
      <c r="B6415" s="77" t="inlineStr">
        <is>
          <t>Pokemon Stats</t>
        </is>
      </c>
      <c r="C6415" s="77" t="inlineStr">
        <is>
          <t>Chimecho baseSpAttack</t>
        </is>
      </c>
      <c r="D6415" s="77" t="n">
        <v>95</v>
      </c>
      <c r="E6415" s="77" t="n">
        <v>105</v>
      </c>
      <c r="F6415" s="77" t="inlineStr">
        <is>
          <t>Differs from upstream baseline</t>
        </is>
      </c>
      <c r="G6415" s="7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77" t="inlineStr">
        <is>
          <t>2026-10-05</t>
        </is>
      </c>
      <c r="B6417" s="77" t="inlineStr">
        <is>
          <t>Pokemon Stats</t>
        </is>
      </c>
      <c r="C6417" s="77" t="inlineStr">
        <is>
          <t>Chimecho baseSpeed</t>
        </is>
      </c>
      <c r="D6417" s="77" t="n">
        <v>65</v>
      </c>
      <c r="E6417" s="77" t="n">
        <v>75</v>
      </c>
      <c r="F6417" s="77" t="inlineStr">
        <is>
          <t>Differs from upstream baseline</t>
        </is>
      </c>
      <c r="G6417" s="7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77" t="inlineStr">
        <is>
          <t>2026-10-05</t>
        </is>
      </c>
      <c r="B6419" s="77" t="inlineStr">
        <is>
          <t>Evolutions</t>
        </is>
      </c>
      <c r="C6419" s="77" t="inlineStr">
        <is>
          <t>Chingling evolution</t>
        </is>
      </c>
      <c r="D6419" s="77" t="inlineStr">
        <is>
          <t>Friendship Night -&gt; Chimecho</t>
        </is>
      </c>
      <c r="E6419" s="77" t="inlineStr">
        <is>
          <t>Lv 18 -&gt; Chimecho</t>
        </is>
      </c>
      <c r="F6419" s="77" t="inlineStr">
        <is>
          <t>Differs from upstream baseline</t>
        </is>
      </c>
      <c r="G6419" s="7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77" t="inlineStr">
        <is>
          <t>2026-10-05</t>
        </is>
      </c>
      <c r="B6421" s="77" t="inlineStr">
        <is>
          <t>Abilities</t>
        </is>
      </c>
      <c r="C6421" s="77" t="inlineStr">
        <is>
          <t>Cinccino abilities</t>
        </is>
      </c>
      <c r="D6421" s="77" t="inlineStr">
        <is>
          <t>Cute Charm / Technician / Skill Link</t>
        </is>
      </c>
      <c r="E6421" s="77" t="inlineStr">
        <is>
          <t>Skill Link / Technician / Cute Charm</t>
        </is>
      </c>
      <c r="F6421" s="77" t="inlineStr">
        <is>
          <t>Differs from upstream baseline</t>
        </is>
      </c>
      <c r="G6421" s="7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77" t="inlineStr">
        <is>
          <t>2026-10-05</t>
        </is>
      </c>
      <c r="B6423" s="77" t="inlineStr">
        <is>
          <t>Pokemon Stats</t>
        </is>
      </c>
      <c r="C6423" s="77" t="inlineStr">
        <is>
          <t>Clawitzer baseAttack</t>
        </is>
      </c>
      <c r="D6423" s="77" t="n">
        <v>73</v>
      </c>
      <c r="E6423" s="77" t="n">
        <v>33</v>
      </c>
      <c r="F6423" s="77" t="inlineStr">
        <is>
          <t>Differs from upstream baseline</t>
        </is>
      </c>
      <c r="G6423" s="7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77" t="inlineStr">
        <is>
          <t>2026-10-05</t>
        </is>
      </c>
      <c r="B6425" s="77" t="inlineStr">
        <is>
          <t>Pokemon Stats</t>
        </is>
      </c>
      <c r="C6425" s="77" t="inlineStr">
        <is>
          <t>Clawitzer baseSpeed</t>
        </is>
      </c>
      <c r="D6425" s="77" t="n">
        <v>59</v>
      </c>
      <c r="E6425" s="77" t="n">
        <v>87</v>
      </c>
      <c r="F6425" s="77" t="inlineStr">
        <is>
          <t>Differs from upstream baseline</t>
        </is>
      </c>
      <c r="G6425" s="7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77" t="inlineStr">
        <is>
          <t>2026-10-05</t>
        </is>
      </c>
      <c r="B6427" s="77" t="inlineStr">
        <is>
          <t>Pokemon Stats</t>
        </is>
      </c>
      <c r="C6427" s="77" t="inlineStr">
        <is>
          <t>Claydol baseHP</t>
        </is>
      </c>
      <c r="D6427" s="77" t="n">
        <v>60</v>
      </c>
      <c r="E6427" s="77" t="n">
        <v>80</v>
      </c>
      <c r="F6427" s="77" t="inlineStr">
        <is>
          <t>Differs from upstream baseline</t>
        </is>
      </c>
      <c r="G6427" s="7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77" t="inlineStr">
        <is>
          <t>2026-10-05</t>
        </is>
      </c>
      <c r="B6429" s="77" t="inlineStr">
        <is>
          <t>Pokemon Stats</t>
        </is>
      </c>
      <c r="C6429" s="77" t="inlineStr">
        <is>
          <t>Claydol baseSpAttack</t>
        </is>
      </c>
      <c r="D6429" s="77" t="n">
        <v>70</v>
      </c>
      <c r="E6429" s="77" t="n">
        <v>80</v>
      </c>
      <c r="F6429" s="77" t="inlineStr">
        <is>
          <t>Differs from upstream baseline</t>
        </is>
      </c>
      <c r="G6429" s="7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77" t="inlineStr">
        <is>
          <t>2026-10-05</t>
        </is>
      </c>
      <c r="B6431" s="77" t="inlineStr">
        <is>
          <t>Pokemon Stats</t>
        </is>
      </c>
      <c r="C6431" s="77" t="inlineStr">
        <is>
          <t>Clefable baseSpeed</t>
        </is>
      </c>
      <c r="D6431" s="77" t="n">
        <v>60</v>
      </c>
      <c r="E6431" s="77" t="n">
        <v>65</v>
      </c>
      <c r="F6431" s="77" t="inlineStr">
        <is>
          <t>Differs from upstream baseline</t>
        </is>
      </c>
      <c r="G6431" s="7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77" t="inlineStr">
        <is>
          <t>2026-10-05</t>
        </is>
      </c>
      <c r="B6433" s="77" t="inlineStr">
        <is>
          <t>Abilities</t>
        </is>
      </c>
      <c r="C6433" s="77" t="inlineStr">
        <is>
          <t>Clefairy abilities</t>
        </is>
      </c>
      <c r="D6433" s="77" t="inlineStr">
        <is>
          <t>Cute Charm / Magic Guard / Friend Guard</t>
        </is>
      </c>
      <c r="E6433" s="77" t="inlineStr">
        <is>
          <t>Magic Guard / Magic Guard / Friend Guard</t>
        </is>
      </c>
      <c r="F6433" s="77" t="inlineStr">
        <is>
          <t>Differs from upstream baseline</t>
        </is>
      </c>
      <c r="G6433" s="7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77" t="inlineStr">
        <is>
          <t>2026-10-05</t>
        </is>
      </c>
      <c r="B6435" s="77" t="inlineStr">
        <is>
          <t>Evolutions</t>
        </is>
      </c>
      <c r="C6435" s="77" t="inlineStr">
        <is>
          <t>Cleffa evolution</t>
        </is>
      </c>
      <c r="D6435" s="77" t="inlineStr">
        <is>
          <t>Friendship -&gt; Clefairy</t>
        </is>
      </c>
      <c r="E6435" s="77" t="inlineStr">
        <is>
          <t>Lv 15 -&gt; Clefairy</t>
        </is>
      </c>
      <c r="F6435" s="77" t="inlineStr">
        <is>
          <t>Differs from upstream baseline</t>
        </is>
      </c>
      <c r="G6435" s="7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77" t="inlineStr">
        <is>
          <t>2026-10-05</t>
        </is>
      </c>
      <c r="B6437" s="77" t="inlineStr">
        <is>
          <t>Pokemon Stats</t>
        </is>
      </c>
      <c r="C6437" s="77" t="inlineStr">
        <is>
          <t>Clodsire baseDefense</t>
        </is>
      </c>
      <c r="D6437" s="77" t="n">
        <v>60</v>
      </c>
      <c r="E6437" s="77" t="n">
        <v>67</v>
      </c>
      <c r="F6437" s="77" t="inlineStr">
        <is>
          <t>Differs from upstream baseline</t>
        </is>
      </c>
      <c r="G6437" s="7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77" t="inlineStr">
        <is>
          <t>2026-10-05</t>
        </is>
      </c>
      <c r="B6439" s="77" t="inlineStr">
        <is>
          <t>Pokemon Stats</t>
        </is>
      </c>
      <c r="C6439" s="77" t="inlineStr">
        <is>
          <t>Clodsire baseSpeed</t>
        </is>
      </c>
      <c r="D6439" s="77" t="n">
        <v>20</v>
      </c>
      <c r="E6439" s="77" t="n">
        <v>40</v>
      </c>
      <c r="F6439" s="77" t="inlineStr">
        <is>
          <t>Differs from upstream baseline</t>
        </is>
      </c>
      <c r="G6439" s="7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77" t="inlineStr">
        <is>
          <t>2026-10-05</t>
        </is>
      </c>
      <c r="B6441" s="77" t="inlineStr">
        <is>
          <t>Abilities</t>
        </is>
      </c>
      <c r="C6441" s="77" t="inlineStr">
        <is>
          <t>Cloyster abilities</t>
        </is>
      </c>
      <c r="D6441" s="77" t="inlineStr">
        <is>
          <t>Shell Armor / Skill Link / Overcoat</t>
        </is>
      </c>
      <c r="E6441" s="77" t="inlineStr">
        <is>
          <t>Filter / Shell Armor / Overcoat</t>
        </is>
      </c>
      <c r="F6441" s="77" t="inlineStr">
        <is>
          <t>Differs from upstream baseline</t>
        </is>
      </c>
      <c r="G6441" s="7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77" t="inlineStr">
        <is>
          <t>2026-10-05</t>
        </is>
      </c>
      <c r="B6443" s="77" t="inlineStr">
        <is>
          <t>Pokemon Stats</t>
        </is>
      </c>
      <c r="C6443" s="77" t="inlineStr">
        <is>
          <t>Cofagrigus baseAttack</t>
        </is>
      </c>
      <c r="D6443" s="77" t="n">
        <v>50</v>
      </c>
      <c r="E6443" s="77" t="n">
        <v>30</v>
      </c>
      <c r="F6443" s="77" t="inlineStr">
        <is>
          <t>Differs from upstream baseline</t>
        </is>
      </c>
      <c r="G6443" s="7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77" t="inlineStr">
        <is>
          <t>2026-10-05</t>
        </is>
      </c>
      <c r="B6445" s="77" t="inlineStr">
        <is>
          <t>Abilities</t>
        </is>
      </c>
      <c r="C6445" s="77" t="inlineStr">
        <is>
          <t>Cofagrigus abilities</t>
        </is>
      </c>
      <c r="D6445" s="77" t="inlineStr">
        <is>
          <t>Mummy</t>
        </is>
      </c>
      <c r="E6445" s="77" t="inlineStr">
        <is>
          <t>Mummy / Cursed Body / Shadow Shield</t>
        </is>
      </c>
      <c r="F6445" s="77" t="inlineStr">
        <is>
          <t>Differs from upstream baseline</t>
        </is>
      </c>
      <c r="G6445" s="7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77" t="inlineStr">
        <is>
          <t>2026-10-05</t>
        </is>
      </c>
      <c r="B6447" s="77" t="inlineStr">
        <is>
          <t>Pokemon Stats</t>
        </is>
      </c>
      <c r="C6447" s="77" t="inlineStr">
        <is>
          <t>Combee baseSpAttack</t>
        </is>
      </c>
      <c r="D6447" s="77" t="n">
        <v>30</v>
      </c>
      <c r="E6447" s="77" t="n">
        <v>50</v>
      </c>
      <c r="F6447" s="77" t="inlineStr">
        <is>
          <t>Differs from upstream baseline</t>
        </is>
      </c>
      <c r="G6447" s="7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77" t="inlineStr">
        <is>
          <t>2026-10-05</t>
        </is>
      </c>
      <c r="B6449" s="77" t="inlineStr">
        <is>
          <t>Pokemon Stats</t>
        </is>
      </c>
      <c r="C6449" s="77" t="inlineStr">
        <is>
          <t>Conkeldurr baseSpAttack</t>
        </is>
      </c>
      <c r="D6449" s="77" t="n">
        <v>55</v>
      </c>
      <c r="E6449" s="77" t="n">
        <v>30</v>
      </c>
      <c r="F6449" s="77" t="inlineStr">
        <is>
          <t>Differs from upstream baseline</t>
        </is>
      </c>
      <c r="G6449" s="7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77" t="inlineStr">
        <is>
          <t>2026-10-05</t>
        </is>
      </c>
      <c r="B6451" s="77" t="inlineStr">
        <is>
          <t>Pokemon Stats</t>
        </is>
      </c>
      <c r="C6451" s="77" t="inlineStr">
        <is>
          <t>Conkeldurr baseSpeed</t>
        </is>
      </c>
      <c r="D6451" s="77" t="n">
        <v>45</v>
      </c>
      <c r="E6451" s="77" t="n">
        <v>64</v>
      </c>
      <c r="F6451" s="77" t="inlineStr">
        <is>
          <t>Differs from upstream baseline</t>
        </is>
      </c>
      <c r="G6451" s="7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77" t="inlineStr">
        <is>
          <t>2026-10-05</t>
        </is>
      </c>
      <c r="B6453" s="77" t="inlineStr">
        <is>
          <t>Pokemon Stats</t>
        </is>
      </c>
      <c r="C6453" s="77" t="inlineStr">
        <is>
          <t>Corsola baseAttack</t>
        </is>
      </c>
      <c r="D6453" s="77" t="n">
        <v>55</v>
      </c>
      <c r="E6453" s="77" t="n">
        <v>95</v>
      </c>
      <c r="F6453" s="77" t="inlineStr">
        <is>
          <t>Differs from upstream baseline</t>
        </is>
      </c>
      <c r="G6453" s="7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77" t="inlineStr">
        <is>
          <t>2026-10-05</t>
        </is>
      </c>
      <c r="B6455" s="77" t="inlineStr">
        <is>
          <t>Pokemon Stats</t>
        </is>
      </c>
      <c r="C6455" s="77" t="inlineStr">
        <is>
          <t>Corsola baseSpDefense</t>
        </is>
      </c>
      <c r="D6455" s="77" t="n">
        <v>95</v>
      </c>
      <c r="E6455" s="77" t="n">
        <v>105</v>
      </c>
      <c r="F6455" s="77" t="inlineStr">
        <is>
          <t>Differs from upstream baseline</t>
        </is>
      </c>
      <c r="G6455" s="7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77" t="inlineStr">
        <is>
          <t>2026-10-05</t>
        </is>
      </c>
      <c r="B6457" s="77" t="inlineStr">
        <is>
          <t>Pokemon Stats</t>
        </is>
      </c>
      <c r="C6457" s="77" t="inlineStr">
        <is>
          <t>Cottonee baseHP</t>
        </is>
      </c>
      <c r="D6457" s="77" t="n">
        <v>40</v>
      </c>
      <c r="E6457" s="77" t="n">
        <v>50</v>
      </c>
      <c r="F6457" s="77" t="inlineStr">
        <is>
          <t>Differs from upstream baseline</t>
        </is>
      </c>
      <c r="G6457" s="7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77" t="inlineStr">
        <is>
          <t>2026-10-05</t>
        </is>
      </c>
      <c r="B6459" s="77" t="inlineStr">
        <is>
          <t>Pokemon Stats</t>
        </is>
      </c>
      <c r="C6459" s="77" t="inlineStr">
        <is>
          <t>Cottonee baseSpAttack</t>
        </is>
      </c>
      <c r="D6459" s="77" t="n">
        <v>37</v>
      </c>
      <c r="E6459" s="77" t="n">
        <v>45</v>
      </c>
      <c r="F6459" s="77" t="inlineStr">
        <is>
          <t>Differs from upstream baseline</t>
        </is>
      </c>
      <c r="G6459" s="7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77" t="inlineStr">
        <is>
          <t>2026-10-05</t>
        </is>
      </c>
      <c r="B6461" s="77" t="inlineStr">
        <is>
          <t>Pokemon Stats</t>
        </is>
      </c>
      <c r="C6461" s="77" t="inlineStr">
        <is>
          <t>Cranidos baseDefense</t>
        </is>
      </c>
      <c r="D6461" s="77" t="n">
        <v>40</v>
      </c>
      <c r="E6461" s="77" t="n">
        <v>50</v>
      </c>
      <c r="F6461" s="77" t="inlineStr">
        <is>
          <t>Differs from upstream baseline</t>
        </is>
      </c>
      <c r="G6461" s="7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77" t="inlineStr">
        <is>
          <t>2026-10-05</t>
        </is>
      </c>
      <c r="B6463" s="77" t="inlineStr">
        <is>
          <t>Pokemon Stats</t>
        </is>
      </c>
      <c r="C6463" s="77" t="inlineStr">
        <is>
          <t>Cranidos baseSpDefense</t>
        </is>
      </c>
      <c r="D6463" s="77" t="n">
        <v>30</v>
      </c>
      <c r="E6463" s="77" t="n">
        <v>40</v>
      </c>
      <c r="F6463" s="77" t="inlineStr">
        <is>
          <t>Differs from upstream baseline</t>
        </is>
      </c>
      <c r="G6463" s="7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77" t="inlineStr">
        <is>
          <t>2026-10-05</t>
        </is>
      </c>
      <c r="B6465" s="77" t="inlineStr">
        <is>
          <t>Abilities</t>
        </is>
      </c>
      <c r="C6465" s="77" t="inlineStr">
        <is>
          <t>Crawdaunt abilities</t>
        </is>
      </c>
      <c r="D6465" s="77" t="inlineStr">
        <is>
          <t>Hyper Cutter / Shell Armor / Adaptability</t>
        </is>
      </c>
      <c r="E6465" s="77" t="inlineStr">
        <is>
          <t>Adaptability / Hyper Cutter / Adaptability</t>
        </is>
      </c>
      <c r="F6465" s="77" t="inlineStr">
        <is>
          <t>Differs from upstream baseline</t>
        </is>
      </c>
      <c r="G6465" s="7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77" t="inlineStr">
        <is>
          <t>2026-10-05</t>
        </is>
      </c>
      <c r="B6467" s="77" t="inlineStr">
        <is>
          <t>Pokemon Stats</t>
        </is>
      </c>
      <c r="C6467" s="77" t="inlineStr">
        <is>
          <t>Cresselia baseSpDefense</t>
        </is>
      </c>
      <c r="D6467" s="77" t="n">
        <v>120</v>
      </c>
      <c r="E6467" s="77" t="n">
        <v>130</v>
      </c>
      <c r="F6467" s="77" t="inlineStr">
        <is>
          <t>Differs from upstream baseline</t>
        </is>
      </c>
      <c r="G6467" s="7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77" t="inlineStr">
        <is>
          <t>2026-10-05</t>
        </is>
      </c>
      <c r="B6469" s="77" t="inlineStr">
        <is>
          <t>Abilities</t>
        </is>
      </c>
      <c r="C6469" s="77" t="inlineStr">
        <is>
          <t>Croconaw abilities</t>
        </is>
      </c>
      <c r="D6469" s="77" t="inlineStr">
        <is>
          <t>Torrent / Sheer Force</t>
        </is>
      </c>
      <c r="E6469" s="77" t="inlineStr">
        <is>
          <t>Torrent / Torrent / Sheer Force</t>
        </is>
      </c>
      <c r="F6469" s="77" t="inlineStr">
        <is>
          <t>Differs from upstream baseline</t>
        </is>
      </c>
      <c r="G6469" s="7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77" t="inlineStr">
        <is>
          <t>2026-10-05</t>
        </is>
      </c>
      <c r="B6471" s="77" t="inlineStr">
        <is>
          <t>Pokemon Stats</t>
        </is>
      </c>
      <c r="C6471" s="77" t="inlineStr">
        <is>
          <t>Crustle baseSpDefense</t>
        </is>
      </c>
      <c r="D6471" s="77" t="n">
        <v>75</v>
      </c>
      <c r="E6471" s="77" t="n">
        <v>80</v>
      </c>
      <c r="F6471" s="77" t="inlineStr">
        <is>
          <t>Differs from upstream baseline</t>
        </is>
      </c>
      <c r="G6471" s="7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77" t="inlineStr">
        <is>
          <t>2026-10-05</t>
        </is>
      </c>
      <c r="B6473" s="77" t="inlineStr">
        <is>
          <t>Pokemon Stats</t>
        </is>
      </c>
      <c r="C6473" s="77" t="inlineStr">
        <is>
          <t>Cryogonal baseAttack</t>
        </is>
      </c>
      <c r="D6473" s="77" t="n">
        <v>50</v>
      </c>
      <c r="E6473" s="77" t="n">
        <v>30</v>
      </c>
      <c r="F6473" s="77" t="inlineStr">
        <is>
          <t>Differs from upstream baseline</t>
        </is>
      </c>
      <c r="G6473" s="7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77" t="inlineStr">
        <is>
          <t>2026-10-05</t>
        </is>
      </c>
      <c r="B6475" s="77" t="inlineStr">
        <is>
          <t>Pokemon Stats</t>
        </is>
      </c>
      <c r="C6475" s="77" t="inlineStr">
        <is>
          <t>Cryogonal baseSpAttack</t>
        </is>
      </c>
      <c r="D6475" s="77" t="n">
        <v>95</v>
      </c>
      <c r="E6475" s="77" t="n">
        <v>106</v>
      </c>
      <c r="F6475" s="77" t="inlineStr">
        <is>
          <t>Differs from upstream baseline</t>
        </is>
      </c>
      <c r="G6475" s="7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77" t="inlineStr">
        <is>
          <t>2026-10-05</t>
        </is>
      </c>
      <c r="B6477" s="77" t="inlineStr">
        <is>
          <t>Abilities</t>
        </is>
      </c>
      <c r="C6477" s="77" t="inlineStr">
        <is>
          <t>Cryogonal abilities</t>
        </is>
      </c>
      <c r="D6477" s="77" t="inlineStr">
        <is>
          <t>Levitate</t>
        </is>
      </c>
      <c r="E6477" s="77" t="inlineStr">
        <is>
          <t>Levitate / Ice Body / Levitate</t>
        </is>
      </c>
      <c r="F6477" s="77" t="inlineStr">
        <is>
          <t>Differs from upstream baseline</t>
        </is>
      </c>
      <c r="G6477" s="7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77" t="inlineStr">
        <is>
          <t>2026-10-05</t>
        </is>
      </c>
      <c r="B6479" s="77" t="inlineStr">
        <is>
          <t>Pokemon Stats</t>
        </is>
      </c>
      <c r="C6479" s="77" t="inlineStr">
        <is>
          <t>Dedenne baseHP</t>
        </is>
      </c>
      <c r="D6479" s="77" t="n">
        <v>67</v>
      </c>
      <c r="E6479" s="77" t="n">
        <v>81</v>
      </c>
      <c r="F6479" s="77" t="inlineStr">
        <is>
          <t>Differs from upstream baseline</t>
        </is>
      </c>
      <c r="G6479" s="7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77" t="inlineStr">
        <is>
          <t>2026-10-05</t>
        </is>
      </c>
      <c r="B6481" s="77" t="inlineStr">
        <is>
          <t>Pokemon Stats</t>
        </is>
      </c>
      <c r="C6481" s="77" t="inlineStr">
        <is>
          <t>Dedenne baseDefense</t>
        </is>
      </c>
      <c r="D6481" s="77" t="n">
        <v>57</v>
      </c>
      <c r="E6481" s="77" t="n">
        <v>91</v>
      </c>
      <c r="F6481" s="77" t="inlineStr">
        <is>
          <t>Differs from upstream baseline</t>
        </is>
      </c>
      <c r="G6481" s="7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77" t="inlineStr">
        <is>
          <t>2026-10-05</t>
        </is>
      </c>
      <c r="B6483" s="77" t="inlineStr">
        <is>
          <t>Pokemon Stats</t>
        </is>
      </c>
      <c r="C6483" s="77" t="inlineStr">
        <is>
          <t>Dedenne baseSpDefense</t>
        </is>
      </c>
      <c r="D6483" s="77" t="n">
        <v>67</v>
      </c>
      <c r="E6483" s="77" t="n">
        <v>83</v>
      </c>
      <c r="F6483" s="77" t="inlineStr">
        <is>
          <t>Differs from upstream baseline</t>
        </is>
      </c>
      <c r="G6483" s="7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77" t="inlineStr">
        <is>
          <t>2026-10-05</t>
        </is>
      </c>
      <c r="B6485" s="77" t="inlineStr">
        <is>
          <t>Evolutions</t>
        </is>
      </c>
      <c r="C6485" s="77" t="inlineStr">
        <is>
          <t>Deerling evolution</t>
        </is>
      </c>
      <c r="D6485" s="77" t="inlineStr">
        <is>
          <t>Lv 34 -&gt; Sawsbuck Autumn</t>
        </is>
      </c>
      <c r="E6485" s="77" t="inlineStr">
        <is>
          <t>Lv 28 -&gt; Sawsbuck Autumn</t>
        </is>
      </c>
      <c r="F6485" s="77" t="inlineStr">
        <is>
          <t>Differs from upstream baseline</t>
        </is>
      </c>
      <c r="G6485" s="7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77" t="inlineStr">
        <is>
          <t>2026-10-05</t>
        </is>
      </c>
      <c r="B6487" s="77" t="inlineStr">
        <is>
          <t>Evolutions</t>
        </is>
      </c>
      <c r="C6487" s="77" t="inlineStr">
        <is>
          <t>Deerling evolution</t>
        </is>
      </c>
      <c r="D6487" s="77" t="inlineStr">
        <is>
          <t>Lv 34 -&gt; Sawsbuck Summer</t>
        </is>
      </c>
      <c r="E6487" s="77" t="inlineStr">
        <is>
          <t>Lv 28 -&gt; Sawsbuck Summer</t>
        </is>
      </c>
      <c r="F6487" s="77" t="inlineStr">
        <is>
          <t>Differs from upstream baseline</t>
        </is>
      </c>
      <c r="G6487" s="7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77" t="inlineStr">
        <is>
          <t>2026-10-05</t>
        </is>
      </c>
      <c r="B6489" s="77" t="inlineStr">
        <is>
          <t>Evolutions</t>
        </is>
      </c>
      <c r="C6489" s="77" t="inlineStr">
        <is>
          <t>Deino evolution</t>
        </is>
      </c>
      <c r="D6489" s="77" t="inlineStr">
        <is>
          <t>Lv 50 -&gt; Zweilous</t>
        </is>
      </c>
      <c r="E6489" s="77" t="inlineStr">
        <is>
          <t>Lv 42 -&gt; Zweilous</t>
        </is>
      </c>
      <c r="F6489" s="77" t="inlineStr">
        <is>
          <t>Differs from upstream baseline</t>
        </is>
      </c>
      <c r="G6489" s="7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77" t="inlineStr">
        <is>
          <t>2026-10-05</t>
        </is>
      </c>
      <c r="B6491" s="77" t="inlineStr">
        <is>
          <t>Pokemon Stats</t>
        </is>
      </c>
      <c r="C6491" s="77" t="inlineStr">
        <is>
          <t>Delcatty baseDefense</t>
        </is>
      </c>
      <c r="D6491" s="77" t="n">
        <v>65</v>
      </c>
      <c r="E6491" s="77" t="n">
        <v>75</v>
      </c>
      <c r="F6491" s="77" t="inlineStr">
        <is>
          <t>Differs from upstream baseline</t>
        </is>
      </c>
      <c r="G6491" s="7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77" t="inlineStr">
        <is>
          <t>2026-10-05</t>
        </is>
      </c>
      <c r="B6493" s="77" t="inlineStr">
        <is>
          <t>Pokemon Stats</t>
        </is>
      </c>
      <c r="C6493" s="77" t="inlineStr">
        <is>
          <t>Delcatty baseSpDefense</t>
        </is>
      </c>
      <c r="D6493" s="77" t="n">
        <v>55</v>
      </c>
      <c r="E6493" s="77" t="n">
        <v>75</v>
      </c>
      <c r="F6493" s="77" t="inlineStr">
        <is>
          <t>Differs from upstream baseline</t>
        </is>
      </c>
      <c r="G6493" s="7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77" t="inlineStr">
        <is>
          <t>2026-10-05</t>
        </is>
      </c>
      <c r="B6495" s="77" t="inlineStr">
        <is>
          <t>Abilities</t>
        </is>
      </c>
      <c r="C6495" s="77" t="inlineStr">
        <is>
          <t>Delcatty abilities</t>
        </is>
      </c>
      <c r="D6495" s="77" t="inlineStr">
        <is>
          <t>Cute Charm / Normalize / Wonder Skin</t>
        </is>
      </c>
      <c r="E6495" s="77" t="inlineStr">
        <is>
          <t>Cute Charm / Cute Charm / Wonder Skin</t>
        </is>
      </c>
      <c r="F6495" s="77" t="inlineStr">
        <is>
          <t>Differs from upstream baseline</t>
        </is>
      </c>
      <c r="G6495" s="7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77" t="inlineStr">
        <is>
          <t>2026-10-05</t>
        </is>
      </c>
      <c r="B6497" s="77" t="inlineStr">
        <is>
          <t>Pokemon Stats</t>
        </is>
      </c>
      <c r="C6497" s="77" t="inlineStr">
        <is>
          <t>Delibird baseSpAttack</t>
        </is>
      </c>
      <c r="D6497" s="77" t="n">
        <v>65</v>
      </c>
      <c r="E6497" s="77" t="n">
        <v>85</v>
      </c>
      <c r="F6497" s="77" t="inlineStr">
        <is>
          <t>Differs from upstream baseline</t>
        </is>
      </c>
      <c r="G6497" s="7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77" t="inlineStr">
        <is>
          <t>2026-10-05</t>
        </is>
      </c>
      <c r="B6499" s="77" t="inlineStr">
        <is>
          <t>Abilities</t>
        </is>
      </c>
      <c r="C6499" s="77" t="inlineStr">
        <is>
          <t>Delibird abilities</t>
        </is>
      </c>
      <c r="D6499" s="77" t="inlineStr">
        <is>
          <t>Vital Spirit / Hustle / Insomnia</t>
        </is>
      </c>
      <c r="E6499" s="77" t="inlineStr">
        <is>
          <t>Adaptability / Adaptability / Insomnia</t>
        </is>
      </c>
      <c r="F6499" s="77" t="inlineStr">
        <is>
          <t>Differs from upstream baseline</t>
        </is>
      </c>
      <c r="G6499" s="7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77" t="inlineStr">
        <is>
          <t>2026-10-05</t>
        </is>
      </c>
      <c r="B6501" s="77" t="inlineStr">
        <is>
          <t>Pokemon Stats</t>
        </is>
      </c>
      <c r="C6501" s="77" t="inlineStr">
        <is>
          <t>Delphox baseDefense</t>
        </is>
      </c>
      <c r="D6501" s="77" t="n">
        <v>72</v>
      </c>
      <c r="E6501" s="77" t="n">
        <v>82</v>
      </c>
      <c r="F6501" s="77" t="inlineStr">
        <is>
          <t>Differs from upstream baseline</t>
        </is>
      </c>
      <c r="G6501" s="7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77" t="inlineStr">
        <is>
          <t>2026-10-05</t>
        </is>
      </c>
      <c r="B6503" s="77" t="inlineStr">
        <is>
          <t>Pokemon Stats</t>
        </is>
      </c>
      <c r="C6503" s="77" t="inlineStr">
        <is>
          <t>Delphox baseSpeed</t>
        </is>
      </c>
      <c r="D6503" s="77" t="n">
        <v>104</v>
      </c>
      <c r="E6503" s="77" t="n">
        <v>122</v>
      </c>
      <c r="F6503" s="77" t="inlineStr">
        <is>
          <t>Differs from upstream baseline</t>
        </is>
      </c>
      <c r="G6503" s="7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77" t="inlineStr">
        <is>
          <t>2026-10-05</t>
        </is>
      </c>
      <c r="B6505" s="77" t="inlineStr">
        <is>
          <t>Pokemon Stats</t>
        </is>
      </c>
      <c r="C6505" s="77" t="inlineStr">
        <is>
          <t>Deoxys baseHP</t>
        </is>
      </c>
      <c r="D6505" s="77" t="n">
        <v>50</v>
      </c>
      <c r="E6505" s="77" t="n">
        <v>90</v>
      </c>
      <c r="F6505" s="77" t="inlineStr">
        <is>
          <t>Differs from upstream baseline</t>
        </is>
      </c>
      <c r="G6505" s="7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77" t="inlineStr">
        <is>
          <t>2026-10-05</t>
        </is>
      </c>
      <c r="B6507" s="77" t="inlineStr">
        <is>
          <t>Pokemon Stats</t>
        </is>
      </c>
      <c r="C6507" s="77" t="inlineStr">
        <is>
          <t>Deoxys baseSpAttack</t>
        </is>
      </c>
      <c r="D6507" s="77" t="n">
        <v>180</v>
      </c>
      <c r="E6507" s="77" t="n">
        <v>200</v>
      </c>
      <c r="F6507" s="77" t="inlineStr">
        <is>
          <t>Differs from upstream baseline</t>
        </is>
      </c>
      <c r="G6507" s="7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77" t="inlineStr">
        <is>
          <t>2026-10-05</t>
        </is>
      </c>
      <c r="B6509" s="77" t="inlineStr">
        <is>
          <t>Pokemon Stats</t>
        </is>
      </c>
      <c r="C6509" s="77" t="inlineStr">
        <is>
          <t>Deoxys baseAttack</t>
        </is>
      </c>
      <c r="D6509" s="77" t="n">
        <v>70</v>
      </c>
      <c r="E6509" s="77" t="n">
        <v>100</v>
      </c>
      <c r="F6509" s="77" t="inlineStr">
        <is>
          <t>Differs from upstream baseline</t>
        </is>
      </c>
      <c r="G6509" s="7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77" t="inlineStr">
        <is>
          <t>2026-10-05</t>
        </is>
      </c>
      <c r="B6511" s="77" t="inlineStr">
        <is>
          <t>Pokemon Stats</t>
        </is>
      </c>
      <c r="C6511" s="77" t="inlineStr">
        <is>
          <t>Deoxys baseSpAttack</t>
        </is>
      </c>
      <c r="D6511" s="77" t="n">
        <v>70</v>
      </c>
      <c r="E6511" s="77" t="n">
        <v>100</v>
      </c>
      <c r="F6511" s="77" t="inlineStr">
        <is>
          <t>Differs from upstream baseline</t>
        </is>
      </c>
      <c r="G6511" s="7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77" t="inlineStr">
        <is>
          <t>2026-10-05</t>
        </is>
      </c>
      <c r="B6513" s="77" t="inlineStr">
        <is>
          <t>Pokemon Stats</t>
        </is>
      </c>
      <c r="C6513" s="77" t="inlineStr">
        <is>
          <t>Deoxys baseDefense</t>
        </is>
      </c>
      <c r="D6513" s="77" t="n">
        <v>50</v>
      </c>
      <c r="E6513" s="77" t="n">
        <v>70</v>
      </c>
      <c r="F6513" s="77" t="inlineStr">
        <is>
          <t>Differs from upstream baseline</t>
        </is>
      </c>
      <c r="G6513" s="7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77" t="inlineStr">
        <is>
          <t>2026-10-05</t>
        </is>
      </c>
      <c r="B6515" s="77" t="inlineStr">
        <is>
          <t>Pokemon Stats</t>
        </is>
      </c>
      <c r="C6515" s="77" t="inlineStr">
        <is>
          <t>Deoxys baseAttack</t>
        </is>
      </c>
      <c r="D6515" s="77" t="n">
        <v>95</v>
      </c>
      <c r="E6515" s="77" t="n">
        <v>100</v>
      </c>
      <c r="F6515" s="77" t="inlineStr">
        <is>
          <t>Differs from upstream baseline</t>
        </is>
      </c>
      <c r="G6515" s="7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77" t="inlineStr">
        <is>
          <t>2026-10-05</t>
        </is>
      </c>
      <c r="B6517" s="77" t="inlineStr">
        <is>
          <t>Pokemon Stats</t>
        </is>
      </c>
      <c r="C6517" s="77" t="inlineStr">
        <is>
          <t>Deoxys baseSpAttack</t>
        </is>
      </c>
      <c r="D6517" s="77" t="n">
        <v>95</v>
      </c>
      <c r="E6517" s="77" t="n">
        <v>100</v>
      </c>
      <c r="F6517" s="77" t="inlineStr">
        <is>
          <t>Differs from upstream baseline</t>
        </is>
      </c>
      <c r="G6517" s="7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77" t="inlineStr">
        <is>
          <t>2026-10-05</t>
        </is>
      </c>
      <c r="B6519" s="77" t="inlineStr">
        <is>
          <t>Pokemon Stats</t>
        </is>
      </c>
      <c r="C6519" s="77" t="inlineStr">
        <is>
          <t>Deoxys baseSpeed</t>
        </is>
      </c>
      <c r="D6519" s="77" t="n">
        <v>180</v>
      </c>
      <c r="E6519" s="77" t="n">
        <v>190</v>
      </c>
      <c r="F6519" s="77" t="inlineStr">
        <is>
          <t>Differs from upstream baseline</t>
        </is>
      </c>
      <c r="G6519" s="7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77" t="inlineStr">
        <is>
          <t>2026-10-05</t>
        </is>
      </c>
      <c r="B6521" s="77" t="inlineStr">
        <is>
          <t>Pokemon Stats</t>
        </is>
      </c>
      <c r="C6521" s="77" t="inlineStr">
        <is>
          <t>Diggersby baseHP</t>
        </is>
      </c>
      <c r="D6521" s="77" t="n">
        <v>85</v>
      </c>
      <c r="E6521" s="77" t="n">
        <v>95</v>
      </c>
      <c r="F6521" s="77" t="inlineStr">
        <is>
          <t>Differs from upstream baseline</t>
        </is>
      </c>
      <c r="G6521" s="7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77" t="inlineStr">
        <is>
          <t>2026-10-05</t>
        </is>
      </c>
      <c r="B6523" s="77" t="inlineStr">
        <is>
          <t>Pokemon Stats</t>
        </is>
      </c>
      <c r="C6523" s="77" t="inlineStr">
        <is>
          <t>Diggersby baseSpAttack</t>
        </is>
      </c>
      <c r="D6523" s="77" t="n">
        <v>50</v>
      </c>
      <c r="E6523" s="77" t="n">
        <v>58</v>
      </c>
      <c r="F6523" s="77" t="inlineStr">
        <is>
          <t>Differs from upstream baseline</t>
        </is>
      </c>
      <c r="G6523" s="7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77" t="inlineStr">
        <is>
          <t>2026-10-05</t>
        </is>
      </c>
      <c r="B6525" s="77" t="inlineStr">
        <is>
          <t>Abilities</t>
        </is>
      </c>
      <c r="C6525" s="77" t="inlineStr">
        <is>
          <t>Diglett abilities</t>
        </is>
      </c>
      <c r="D6525" s="77" t="inlineStr">
        <is>
          <t>Sand Veil / Arena Trap / Sand Force</t>
        </is>
      </c>
      <c r="E6525" s="77" t="inlineStr">
        <is>
          <t>Arena Trap / Arena Trap / Sand Force</t>
        </is>
      </c>
      <c r="F6525" s="77" t="inlineStr">
        <is>
          <t>Differs from upstream baseline</t>
        </is>
      </c>
      <c r="G6525" s="7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77" t="inlineStr">
        <is>
          <t>2026-10-05</t>
        </is>
      </c>
      <c r="B6527" s="77" t="inlineStr">
        <is>
          <t>Pokemon Stats</t>
        </is>
      </c>
      <c r="C6527" s="77" t="inlineStr">
        <is>
          <t>Diglett baseDefense</t>
        </is>
      </c>
      <c r="D6527" s="77" t="n">
        <v>30</v>
      </c>
      <c r="E6527" s="77" t="n">
        <v>42</v>
      </c>
      <c r="F6527" s="77" t="inlineStr">
        <is>
          <t>Differs from upstream baseline</t>
        </is>
      </c>
      <c r="G6527" s="7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77" t="inlineStr">
        <is>
          <t>2026-10-05</t>
        </is>
      </c>
      <c r="B6529" s="77" t="inlineStr">
        <is>
          <t>Pokemon Stats</t>
        </is>
      </c>
      <c r="C6529" s="77" t="inlineStr">
        <is>
          <t>Diglett baseSpDefense</t>
        </is>
      </c>
      <c r="D6529" s="77" t="n">
        <v>45</v>
      </c>
      <c r="E6529" s="77" t="n">
        <v>48</v>
      </c>
      <c r="F6529" s="77" t="inlineStr">
        <is>
          <t>Differs from upstream baseline</t>
        </is>
      </c>
      <c r="G6529" s="7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77" t="inlineStr">
        <is>
          <t>2026-10-05</t>
        </is>
      </c>
      <c r="B6531" s="77" t="inlineStr">
        <is>
          <t>Pokemon Stats</t>
        </is>
      </c>
      <c r="C6531" s="77" t="inlineStr">
        <is>
          <t>Ditto baseAttack</t>
        </is>
      </c>
      <c r="D6531" s="77" t="n">
        <v>48</v>
      </c>
      <c r="E6531" s="77" t="n">
        <v>100</v>
      </c>
      <c r="F6531" s="77" t="inlineStr">
        <is>
          <t>Differs from upstream baseline</t>
        </is>
      </c>
      <c r="G6531" s="7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77" t="inlineStr">
        <is>
          <t>2026-10-05</t>
        </is>
      </c>
      <c r="B6533" s="77" t="inlineStr">
        <is>
          <t>Pokemon Stats</t>
        </is>
      </c>
      <c r="C6533" s="77" t="inlineStr">
        <is>
          <t>Ditto baseSpAttack</t>
        </is>
      </c>
      <c r="D6533" s="77" t="n">
        <v>48</v>
      </c>
      <c r="E6533" s="77" t="n">
        <v>100</v>
      </c>
      <c r="F6533" s="77" t="inlineStr">
        <is>
          <t>Differs from upstream baseline</t>
        </is>
      </c>
      <c r="G6533" s="7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77" t="inlineStr">
        <is>
          <t>2026-10-05</t>
        </is>
      </c>
      <c r="B6535" s="77" t="inlineStr">
        <is>
          <t>Pokemon Stats</t>
        </is>
      </c>
      <c r="C6535" s="77" t="inlineStr">
        <is>
          <t>Ditto baseSpeed</t>
        </is>
      </c>
      <c r="D6535" s="77" t="n">
        <v>48</v>
      </c>
      <c r="E6535" s="77" t="n">
        <v>100</v>
      </c>
      <c r="F6535" s="77" t="inlineStr">
        <is>
          <t>Differs from upstream baseline</t>
        </is>
      </c>
      <c r="G6535" s="7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77" t="inlineStr">
        <is>
          <t>2026-10-05</t>
        </is>
      </c>
      <c r="B6537" s="77" t="inlineStr">
        <is>
          <t>Pokemon Stats</t>
        </is>
      </c>
      <c r="C6537" s="77" t="inlineStr">
        <is>
          <t>Dodrio baseHP</t>
        </is>
      </c>
      <c r="D6537" s="77" t="n">
        <v>60</v>
      </c>
      <c r="E6537" s="77" t="n">
        <v>70</v>
      </c>
      <c r="F6537" s="77" t="inlineStr">
        <is>
          <t>Differs from upstream baseline</t>
        </is>
      </c>
      <c r="G6537" s="7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77" t="inlineStr">
        <is>
          <t>2026-10-05</t>
        </is>
      </c>
      <c r="B6539" s="77" t="inlineStr">
        <is>
          <t>Abilities</t>
        </is>
      </c>
      <c r="C6539" s="77" t="inlineStr">
        <is>
          <t>Dodrio abilities</t>
        </is>
      </c>
      <c r="D6539" s="77" t="inlineStr">
        <is>
          <t>Run Away / Early Bird / Tangled Feet</t>
        </is>
      </c>
      <c r="E6539" s="77" t="inlineStr">
        <is>
          <t>Quick Feet / Tangled Feet / Tangled Feet</t>
        </is>
      </c>
      <c r="F6539" s="77" t="inlineStr">
        <is>
          <t>Differs from upstream baseline</t>
        </is>
      </c>
      <c r="G6539" s="7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77" t="inlineStr">
        <is>
          <t>2026-10-05</t>
        </is>
      </c>
      <c r="B6541" s="77" t="inlineStr">
        <is>
          <t>Pokemon Stats</t>
        </is>
      </c>
      <c r="C6541" s="77" t="inlineStr">
        <is>
          <t>Donphan baseHP</t>
        </is>
      </c>
      <c r="D6541" s="77" t="n">
        <v>90</v>
      </c>
      <c r="E6541" s="77" t="n">
        <v>95</v>
      </c>
      <c r="F6541" s="77" t="inlineStr">
        <is>
          <t>Differs from upstream baseline</t>
        </is>
      </c>
      <c r="G6541" s="7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77" t="inlineStr">
        <is>
          <t>2026-10-05</t>
        </is>
      </c>
      <c r="B6543" s="77" t="inlineStr">
        <is>
          <t>Pokemon Stats</t>
        </is>
      </c>
      <c r="C6543" s="77" t="inlineStr">
        <is>
          <t>Donphan baseSpAttack</t>
        </is>
      </c>
      <c r="D6543" s="77" t="n">
        <v>60</v>
      </c>
      <c r="E6543" s="77" t="n">
        <v>55</v>
      </c>
      <c r="F6543" s="77" t="inlineStr">
        <is>
          <t>Differs from upstream baseline</t>
        </is>
      </c>
      <c r="G6543" s="7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77" t="inlineStr">
        <is>
          <t>2026-10-05</t>
        </is>
      </c>
      <c r="B6545" s="77" t="inlineStr">
        <is>
          <t>Pokemon Stats</t>
        </is>
      </c>
      <c r="C6545" s="77" t="inlineStr">
        <is>
          <t>Doublade baseAttack</t>
        </is>
      </c>
      <c r="D6545" s="77" t="n">
        <v>110</v>
      </c>
      <c r="E6545" s="77" t="n">
        <v>125</v>
      </c>
      <c r="F6545" s="77" t="inlineStr">
        <is>
          <t>Differs from upstream baseline</t>
        </is>
      </c>
      <c r="G6545" s="7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77" t="inlineStr">
        <is>
          <t>2026-10-05</t>
        </is>
      </c>
      <c r="B6547" s="77" t="inlineStr">
        <is>
          <t>Pokemon Stats</t>
        </is>
      </c>
      <c r="C6547" s="77" t="inlineStr">
        <is>
          <t>Dragalge baseHP</t>
        </is>
      </c>
      <c r="D6547" s="77" t="n">
        <v>65</v>
      </c>
      <c r="E6547" s="77" t="n">
        <v>75</v>
      </c>
      <c r="F6547" s="77" t="inlineStr">
        <is>
          <t>Differs from upstream baseline</t>
        </is>
      </c>
      <c r="G6547" s="7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77" t="inlineStr">
        <is>
          <t>2026-10-05</t>
        </is>
      </c>
      <c r="B6549" s="77" t="inlineStr">
        <is>
          <t>Abilities</t>
        </is>
      </c>
      <c r="C6549" s="77" t="inlineStr">
        <is>
          <t>Dragonair abilities</t>
        </is>
      </c>
      <c r="D6549" s="77" t="inlineStr">
        <is>
          <t>Shed Skin / Marvel Scale</t>
        </is>
      </c>
      <c r="E6549" s="77" t="inlineStr">
        <is>
          <t>Shed Skin / Shed Skin / Marvel Scale</t>
        </is>
      </c>
      <c r="F6549" s="77" t="inlineStr">
        <is>
          <t>Differs from upstream baseline</t>
        </is>
      </c>
      <c r="G6549" s="7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77" t="inlineStr">
        <is>
          <t>2026-10-05</t>
        </is>
      </c>
      <c r="B6551" s="77" t="inlineStr">
        <is>
          <t>Abilities</t>
        </is>
      </c>
      <c r="C6551" s="77" t="inlineStr">
        <is>
          <t>Dragonite abilities</t>
        </is>
      </c>
      <c r="D6551" s="77" t="inlineStr">
        <is>
          <t>Inner Focus / Multiscale</t>
        </is>
      </c>
      <c r="E6551" s="77" t="inlineStr">
        <is>
          <t>Thick Fat / Thick Fat / Multiscale</t>
        </is>
      </c>
      <c r="F6551" s="77" t="inlineStr">
        <is>
          <t>Differs from upstream baseline</t>
        </is>
      </c>
      <c r="G6551" s="7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77" t="inlineStr">
        <is>
          <t>2026-10-05</t>
        </is>
      </c>
      <c r="B6553" s="77" t="inlineStr">
        <is>
          <t>Abilities</t>
        </is>
      </c>
      <c r="C6553" s="77" t="inlineStr">
        <is>
          <t>Dratini abilities</t>
        </is>
      </c>
      <c r="D6553" s="77" t="inlineStr">
        <is>
          <t>Shed Skin / Marvel Scale</t>
        </is>
      </c>
      <c r="E6553" s="77" t="inlineStr">
        <is>
          <t>Shed Skin / Shed Skin / Marvel Scale</t>
        </is>
      </c>
      <c r="F6553" s="77" t="inlineStr">
        <is>
          <t>Differs from upstream baseline</t>
        </is>
      </c>
      <c r="G6553" s="7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77" t="inlineStr">
        <is>
          <t>2026-10-05</t>
        </is>
      </c>
      <c r="B6555" s="77" t="inlineStr">
        <is>
          <t>Abilities</t>
        </is>
      </c>
      <c r="C6555" s="77" t="inlineStr">
        <is>
          <t>Drifloon abilities</t>
        </is>
      </c>
      <c r="D6555" s="77" t="inlineStr">
        <is>
          <t>Aftermath / Unburden / Flare Boost</t>
        </is>
      </c>
      <c r="E6555" s="77" t="inlineStr">
        <is>
          <t>Unburden / Unburden / Flare Boost</t>
        </is>
      </c>
      <c r="F6555" s="77" t="inlineStr">
        <is>
          <t>Differs from upstream baseline</t>
        </is>
      </c>
      <c r="G6555" s="7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77" t="inlineStr">
        <is>
          <t>2026-10-05</t>
        </is>
      </c>
      <c r="B6557" s="77" t="inlineStr">
        <is>
          <t>Pokemon Stats</t>
        </is>
      </c>
      <c r="C6557" s="77" t="inlineStr">
        <is>
          <t>Druddigon baseHP</t>
        </is>
      </c>
      <c r="D6557" s="77" t="n">
        <v>77</v>
      </c>
      <c r="E6557" s="77" t="n">
        <v>87</v>
      </c>
      <c r="F6557" s="77" t="inlineStr">
        <is>
          <t>Differs from upstream baseline</t>
        </is>
      </c>
      <c r="G6557" s="7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77" t="inlineStr">
        <is>
          <t>2026-10-05</t>
        </is>
      </c>
      <c r="B6559" s="77" t="inlineStr">
        <is>
          <t>Pokemon Stats</t>
        </is>
      </c>
      <c r="C6559" s="77" t="inlineStr">
        <is>
          <t>Druddigon baseSpAttack</t>
        </is>
      </c>
      <c r="D6559" s="77" t="n">
        <v>60</v>
      </c>
      <c r="E6559" s="77" t="n">
        <v>30</v>
      </c>
      <c r="F6559" s="77" t="inlineStr">
        <is>
          <t>Differs from upstream baseline</t>
        </is>
      </c>
      <c r="G6559" s="7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77" t="inlineStr">
        <is>
          <t>2026-10-05</t>
        </is>
      </c>
      <c r="B6561" s="77" t="inlineStr">
        <is>
          <t>Pokemon Stats</t>
        </is>
      </c>
      <c r="C6561" s="77" t="inlineStr">
        <is>
          <t>Druddigon baseSpeed</t>
        </is>
      </c>
      <c r="D6561" s="77" t="n">
        <v>48</v>
      </c>
      <c r="E6561" s="77" t="n">
        <v>71</v>
      </c>
      <c r="F6561" s="77" t="inlineStr">
        <is>
          <t>Differs from upstream baseline</t>
        </is>
      </c>
      <c r="G6561" s="7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77" t="inlineStr">
        <is>
          <t>2026-10-05</t>
        </is>
      </c>
      <c r="B6563" s="77" t="inlineStr">
        <is>
          <t>Pokemon Stats</t>
        </is>
      </c>
      <c r="C6563" s="77" t="inlineStr">
        <is>
          <t>Dugtrio baseHP</t>
        </is>
      </c>
      <c r="D6563" s="77" t="n">
        <v>35</v>
      </c>
      <c r="E6563" s="77" t="n">
        <v>56</v>
      </c>
      <c r="F6563" s="77" t="inlineStr">
        <is>
          <t>Differs from upstream baseline</t>
        </is>
      </c>
      <c r="G6563" s="7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77" t="inlineStr">
        <is>
          <t>2026-10-05</t>
        </is>
      </c>
      <c r="B6565" s="77" t="inlineStr">
        <is>
          <t>Pokemon Stats</t>
        </is>
      </c>
      <c r="C6565" s="77" t="inlineStr">
        <is>
          <t>Dugtrio baseDefense</t>
        </is>
      </c>
      <c r="D6565" s="77" t="n">
        <v>60</v>
      </c>
      <c r="E6565" s="77" t="n">
        <v>70</v>
      </c>
      <c r="F6565" s="77" t="inlineStr">
        <is>
          <t>Differs from upstream baseline</t>
        </is>
      </c>
      <c r="G6565" s="7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77" t="inlineStr">
        <is>
          <t>2026-10-05</t>
        </is>
      </c>
      <c r="B6567" s="77" t="inlineStr">
        <is>
          <t>Pokemon Stats</t>
        </is>
      </c>
      <c r="C6567" s="77" t="inlineStr">
        <is>
          <t>Dugtrio baseSpDefense</t>
        </is>
      </c>
      <c r="D6567" s="77" t="n">
        <v>70</v>
      </c>
      <c r="E6567" s="77" t="n">
        <v>76</v>
      </c>
      <c r="F6567" s="77" t="inlineStr">
        <is>
          <t>Differs from upstream baseline</t>
        </is>
      </c>
      <c r="G6567" s="7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77" t="inlineStr">
        <is>
          <t>2026-10-05</t>
        </is>
      </c>
      <c r="B6569" s="77" t="inlineStr">
        <is>
          <t>Pokemon Stats</t>
        </is>
      </c>
      <c r="C6569" s="77" t="inlineStr">
        <is>
          <t>Dunsparce baseAttack</t>
        </is>
      </c>
      <c r="D6569" s="77" t="n">
        <v>70</v>
      </c>
      <c r="E6569" s="77" t="n">
        <v>90</v>
      </c>
      <c r="F6569" s="77" t="inlineStr">
        <is>
          <t>Differs from upstream baseline</t>
        </is>
      </c>
      <c r="G6569" s="7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77" t="inlineStr">
        <is>
          <t>2026-10-05</t>
        </is>
      </c>
      <c r="B6571" s="77" t="inlineStr">
        <is>
          <t>Pokemon Stats</t>
        </is>
      </c>
      <c r="C6571" s="77" t="inlineStr">
        <is>
          <t>Dunsparce baseSpAttack</t>
        </is>
      </c>
      <c r="D6571" s="77" t="n">
        <v>65</v>
      </c>
      <c r="E6571" s="77" t="n">
        <v>85</v>
      </c>
      <c r="F6571" s="77" t="inlineStr">
        <is>
          <t>Differs from upstream baseline</t>
        </is>
      </c>
      <c r="G6571" s="7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77" t="inlineStr">
        <is>
          <t>2026-10-05</t>
        </is>
      </c>
      <c r="B6573" s="77" t="inlineStr">
        <is>
          <t>Pokemon Stats</t>
        </is>
      </c>
      <c r="C6573" s="77" t="inlineStr">
        <is>
          <t>Dunsparce baseSpeed</t>
        </is>
      </c>
      <c r="D6573" s="77" t="n">
        <v>45</v>
      </c>
      <c r="E6573" s="77" t="n">
        <v>55</v>
      </c>
      <c r="F6573" s="77" t="inlineStr">
        <is>
          <t>Differs from upstream baseline</t>
        </is>
      </c>
      <c r="G6573" s="7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77" t="inlineStr">
        <is>
          <t>2026-10-05</t>
        </is>
      </c>
      <c r="B6575" s="77" t="inlineStr">
        <is>
          <t>Pokemon Stats</t>
        </is>
      </c>
      <c r="C6575" s="77" t="inlineStr">
        <is>
          <t>Duosion baseAttack</t>
        </is>
      </c>
      <c r="D6575" s="77" t="n">
        <v>40</v>
      </c>
      <c r="E6575" s="77" t="n">
        <v>30</v>
      </c>
      <c r="F6575" s="77" t="inlineStr">
        <is>
          <t>Differs from upstream baseline</t>
        </is>
      </c>
      <c r="G6575" s="7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77" t="inlineStr">
        <is>
          <t>2026-10-05</t>
        </is>
      </c>
      <c r="B6577" s="77" t="inlineStr">
        <is>
          <t>Pokemon Stats</t>
        </is>
      </c>
      <c r="C6577" s="77" t="inlineStr">
        <is>
          <t>Duosion baseSpAttack</t>
        </is>
      </c>
      <c r="D6577" s="77" t="n">
        <v>125</v>
      </c>
      <c r="E6577" s="77" t="n">
        <v>136</v>
      </c>
      <c r="F6577" s="77" t="inlineStr">
        <is>
          <t>Differs from upstream baseline</t>
        </is>
      </c>
      <c r="G6577" s="7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77" t="inlineStr">
        <is>
          <t>2026-10-05</t>
        </is>
      </c>
      <c r="B6579" s="77" t="inlineStr">
        <is>
          <t>Pokemon Stats</t>
        </is>
      </c>
      <c r="C6579" s="77" t="inlineStr">
        <is>
          <t>Duosion baseSpeed</t>
        </is>
      </c>
      <c r="D6579" s="77" t="n">
        <v>30</v>
      </c>
      <c r="E6579" s="77" t="n">
        <v>34</v>
      </c>
      <c r="F6579" s="77" t="inlineStr">
        <is>
          <t>Differs from upstream baseline</t>
        </is>
      </c>
      <c r="G6579" s="7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77" t="inlineStr">
        <is>
          <t>2026-10-05</t>
        </is>
      </c>
      <c r="B6581" s="77" t="inlineStr">
        <is>
          <t>Pokemon Stats</t>
        </is>
      </c>
      <c r="C6581" s="77" t="inlineStr">
        <is>
          <t>Durant baseAttack</t>
        </is>
      </c>
      <c r="D6581" s="77" t="n">
        <v>109</v>
      </c>
      <c r="E6581" s="77" t="n">
        <v>120</v>
      </c>
      <c r="F6581" s="77" t="inlineStr">
        <is>
          <t>Differs from upstream baseline</t>
        </is>
      </c>
      <c r="G6581" s="7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77" t="inlineStr">
        <is>
          <t>2026-10-05</t>
        </is>
      </c>
      <c r="B6583" s="77" t="inlineStr">
        <is>
          <t>Pokemon Stats</t>
        </is>
      </c>
      <c r="C6583" s="77" t="inlineStr">
        <is>
          <t>Durant baseSpDefense</t>
        </is>
      </c>
      <c r="D6583" s="77" t="n">
        <v>48</v>
      </c>
      <c r="E6583" s="77" t="n">
        <v>55</v>
      </c>
      <c r="F6583" s="77" t="inlineStr">
        <is>
          <t>Differs from upstream baseline</t>
        </is>
      </c>
      <c r="G6583" s="7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77" t="inlineStr">
        <is>
          <t>2026-10-05</t>
        </is>
      </c>
      <c r="B6585" s="77" t="inlineStr">
        <is>
          <t>Pokemon Stats</t>
        </is>
      </c>
      <c r="C6585" s="77" t="inlineStr">
        <is>
          <t>Dusclops baseHP</t>
        </is>
      </c>
      <c r="D6585" s="77" t="n">
        <v>40</v>
      </c>
      <c r="E6585" s="77" t="n">
        <v>75</v>
      </c>
      <c r="F6585" s="77" t="inlineStr">
        <is>
          <t>Differs from upstream baseline</t>
        </is>
      </c>
      <c r="G6585" s="7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77" t="inlineStr">
        <is>
          <t>2026-10-05</t>
        </is>
      </c>
      <c r="B6587" s="77" t="inlineStr">
        <is>
          <t>Pokemon Stats</t>
        </is>
      </c>
      <c r="C6587" s="77" t="inlineStr">
        <is>
          <t>Dusclops baseSpAttack</t>
        </is>
      </c>
      <c r="D6587" s="77" t="n">
        <v>60</v>
      </c>
      <c r="E6587" s="77" t="n">
        <v>40</v>
      </c>
      <c r="F6587" s="77" t="inlineStr">
        <is>
          <t>Differs from upstream baseline</t>
        </is>
      </c>
      <c r="G6587" s="7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77" t="inlineStr">
        <is>
          <t>2026-10-05</t>
        </is>
      </c>
      <c r="B6589" s="77" t="inlineStr">
        <is>
          <t>Pokemon Stats</t>
        </is>
      </c>
      <c r="C6589" s="77" t="inlineStr">
        <is>
          <t>Dusknoir baseSpAttack</t>
        </is>
      </c>
      <c r="D6589" s="77" t="n">
        <v>65</v>
      </c>
      <c r="E6589" s="77" t="n">
        <v>35</v>
      </c>
      <c r="F6589" s="77" t="inlineStr">
        <is>
          <t>Differs from upstream baseline</t>
        </is>
      </c>
      <c r="G6589" s="7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77" t="inlineStr">
        <is>
          <t>2026-10-05</t>
        </is>
      </c>
      <c r="B6591" s="77" t="inlineStr">
        <is>
          <t>Pokemon Stats</t>
        </is>
      </c>
      <c r="C6591" s="77" t="inlineStr">
        <is>
          <t>Duskull baseHP</t>
        </is>
      </c>
      <c r="D6591" s="77" t="n">
        <v>20</v>
      </c>
      <c r="E6591" s="77" t="n">
        <v>40</v>
      </c>
      <c r="F6591" s="77" t="inlineStr">
        <is>
          <t>Differs from upstream baseline</t>
        </is>
      </c>
      <c r="G6591" s="7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77" t="inlineStr">
        <is>
          <t>2026-10-05</t>
        </is>
      </c>
      <c r="B6593" s="77" t="inlineStr">
        <is>
          <t>Pokemon Stats</t>
        </is>
      </c>
      <c r="C6593" s="77" t="inlineStr">
        <is>
          <t>Dustox baseSpAttack</t>
        </is>
      </c>
      <c r="D6593" s="77" t="n">
        <v>50</v>
      </c>
      <c r="E6593" s="77" t="n">
        <v>70</v>
      </c>
      <c r="F6593" s="77" t="inlineStr">
        <is>
          <t>Differs from upstream baseline</t>
        </is>
      </c>
      <c r="G6593" s="7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77" t="inlineStr">
        <is>
          <t>2026-10-05</t>
        </is>
      </c>
      <c r="B6595" s="77" t="inlineStr">
        <is>
          <t>Pokemon Stats</t>
        </is>
      </c>
      <c r="C6595" s="77" t="inlineStr">
        <is>
          <t>Dwebble baseAttack</t>
        </is>
      </c>
      <c r="D6595" s="77" t="n">
        <v>65</v>
      </c>
      <c r="E6595" s="77" t="n">
        <v>68</v>
      </c>
      <c r="F6595" s="77" t="inlineStr">
        <is>
          <t>Differs from upstream baseline</t>
        </is>
      </c>
      <c r="G6595" s="7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77" t="inlineStr">
        <is>
          <t>2026-10-05</t>
        </is>
      </c>
      <c r="B6597" s="77" t="inlineStr">
        <is>
          <t>Pokemon Stats</t>
        </is>
      </c>
      <c r="C6597" s="77" t="inlineStr">
        <is>
          <t>Dwebble baseSpeed</t>
        </is>
      </c>
      <c r="D6597" s="77" t="n">
        <v>55</v>
      </c>
      <c r="E6597" s="77" t="n">
        <v>57</v>
      </c>
      <c r="F6597" s="77" t="inlineStr">
        <is>
          <t>Differs from upstream baseline</t>
        </is>
      </c>
      <c r="G6597" s="7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77" t="inlineStr">
        <is>
          <t>2026-10-05</t>
        </is>
      </c>
      <c r="B6599" s="77" t="inlineStr">
        <is>
          <t>Pokemon Stats</t>
        </is>
      </c>
      <c r="C6599" s="77" t="inlineStr">
        <is>
          <t>Eelektross baseDefense</t>
        </is>
      </c>
      <c r="D6599" s="77" t="n">
        <v>80</v>
      </c>
      <c r="E6599" s="77" t="n">
        <v>90</v>
      </c>
      <c r="F6599" s="77" t="inlineStr">
        <is>
          <t>Differs from upstream baseline</t>
        </is>
      </c>
      <c r="G6599" s="7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77" t="inlineStr">
        <is>
          <t>2026-10-05</t>
        </is>
      </c>
      <c r="B6601" s="77" t="inlineStr">
        <is>
          <t>Pokemon Stats</t>
        </is>
      </c>
      <c r="C6601" s="77" t="inlineStr">
        <is>
          <t>Eelektross baseSpeed</t>
        </is>
      </c>
      <c r="D6601" s="77" t="n">
        <v>50</v>
      </c>
      <c r="E6601" s="77" t="n">
        <v>53</v>
      </c>
      <c r="F6601" s="77" t="inlineStr">
        <is>
          <t>Differs from upstream baseline</t>
        </is>
      </c>
      <c r="G6601" s="7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77" t="inlineStr">
        <is>
          <t>2026-10-05</t>
        </is>
      </c>
      <c r="B6603" s="77" t="inlineStr">
        <is>
          <t>Abilities</t>
        </is>
      </c>
      <c r="C6603" s="77" t="inlineStr">
        <is>
          <t>Eevee abilities</t>
        </is>
      </c>
      <c r="D6603" s="77" t="inlineStr">
        <is>
          <t>Run Away / Adaptability / Anticipation</t>
        </is>
      </c>
      <c r="E6603" s="77" t="inlineStr">
        <is>
          <t>Adaptability / Adaptability / Anticipation</t>
        </is>
      </c>
      <c r="F6603" s="77" t="inlineStr">
        <is>
          <t>Differs from upstream baseline</t>
        </is>
      </c>
      <c r="G6603" s="7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77" t="inlineStr">
        <is>
          <t>2026-10-05</t>
        </is>
      </c>
      <c r="B6605" s="77" t="inlineStr">
        <is>
          <t>Abilities</t>
        </is>
      </c>
      <c r="C6605" s="77" t="inlineStr">
        <is>
          <t>Ekans abilities</t>
        </is>
      </c>
      <c r="D6605" s="77" t="inlineStr">
        <is>
          <t>Intimidate / Shed Skin / Unnerve</t>
        </is>
      </c>
      <c r="E6605" s="77" t="inlineStr">
        <is>
          <t>Intimidate / Intimidate / Unnerve</t>
        </is>
      </c>
      <c r="F6605" s="77" t="inlineStr">
        <is>
          <t>Differs from upstream baseline</t>
        </is>
      </c>
      <c r="G6605" s="7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77" t="inlineStr">
        <is>
          <t>2026-10-05</t>
        </is>
      </c>
      <c r="B6607" s="77" t="inlineStr">
        <is>
          <t>Pokemon Stats</t>
        </is>
      </c>
      <c r="C6607" s="77" t="inlineStr">
        <is>
          <t>Electivire baseSpeed</t>
        </is>
      </c>
      <c r="D6607" s="77" t="n">
        <v>95</v>
      </c>
      <c r="E6607" s="77" t="n">
        <v>105</v>
      </c>
      <c r="F6607" s="77" t="inlineStr">
        <is>
          <t>Differs from upstream baseline</t>
        </is>
      </c>
      <c r="G6607" s="7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77" t="inlineStr">
        <is>
          <t>2026-10-05</t>
        </is>
      </c>
      <c r="B6609" s="77" t="inlineStr">
        <is>
          <t>Abilities</t>
        </is>
      </c>
      <c r="C6609" s="77" t="inlineStr">
        <is>
          <t>Electrike abilities</t>
        </is>
      </c>
      <c r="D6609" s="77" t="inlineStr">
        <is>
          <t>Static / Lightning Rod / Minus</t>
        </is>
      </c>
      <c r="E6609" s="77" t="inlineStr">
        <is>
          <t>Lightning Rod / Lightning Rod / Minus</t>
        </is>
      </c>
      <c r="F6609" s="77" t="inlineStr">
        <is>
          <t>Differs from upstream baseline</t>
        </is>
      </c>
      <c r="G6609" s="7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77" t="inlineStr">
        <is>
          <t>2026-10-05</t>
        </is>
      </c>
      <c r="B6611" s="77" t="inlineStr">
        <is>
          <t>Abilities</t>
        </is>
      </c>
      <c r="C6611" s="77" t="inlineStr">
        <is>
          <t>Electrode abilities</t>
        </is>
      </c>
      <c r="D6611" s="77" t="inlineStr">
        <is>
          <t>Soundproof / Static / Aftermath</t>
        </is>
      </c>
      <c r="E6611" s="77" t="inlineStr">
        <is>
          <t>Aftermath / Aftermath / Aftermath</t>
        </is>
      </c>
      <c r="F6611" s="77" t="inlineStr">
        <is>
          <t>Differs from upstream baseline</t>
        </is>
      </c>
      <c r="G6611" s="7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77" t="inlineStr">
        <is>
          <t>2026-10-05</t>
        </is>
      </c>
      <c r="B6613" s="77" t="inlineStr">
        <is>
          <t>Pokemon Stats</t>
        </is>
      </c>
      <c r="C6613" s="77" t="inlineStr">
        <is>
          <t>Emboar baseSpDefense</t>
        </is>
      </c>
      <c r="D6613" s="77" t="n">
        <v>65</v>
      </c>
      <c r="E6613" s="77" t="n">
        <v>75</v>
      </c>
      <c r="F6613" s="77" t="inlineStr">
        <is>
          <t>Differs from upstream baseline</t>
        </is>
      </c>
      <c r="G6613" s="7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77" t="inlineStr">
        <is>
          <t>2026-10-05</t>
        </is>
      </c>
      <c r="B6615" s="77" t="inlineStr">
        <is>
          <t>Pokemon Stats</t>
        </is>
      </c>
      <c r="C6615" s="77" t="inlineStr">
        <is>
          <t>Emolga baseHP</t>
        </is>
      </c>
      <c r="D6615" s="77" t="n">
        <v>55</v>
      </c>
      <c r="E6615" s="77" t="n">
        <v>68</v>
      </c>
      <c r="F6615" s="77" t="inlineStr">
        <is>
          <t>Differs from upstream baseline</t>
        </is>
      </c>
      <c r="G6615" s="7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77" t="inlineStr">
        <is>
          <t>2026-10-05</t>
        </is>
      </c>
      <c r="B6617" s="77" t="inlineStr">
        <is>
          <t>Pokemon Stats</t>
        </is>
      </c>
      <c r="C6617" s="77" t="inlineStr">
        <is>
          <t>Emolga baseDefense</t>
        </is>
      </c>
      <c r="D6617" s="77" t="n">
        <v>60</v>
      </c>
      <c r="E6617" s="77" t="n">
        <v>82</v>
      </c>
      <c r="F6617" s="77" t="inlineStr">
        <is>
          <t>Differs from upstream baseline</t>
        </is>
      </c>
      <c r="G6617" s="7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77" t="inlineStr">
        <is>
          <t>2026-10-05</t>
        </is>
      </c>
      <c r="B6619" s="77" t="inlineStr">
        <is>
          <t>Pokemon Stats</t>
        </is>
      </c>
      <c r="C6619" s="77" t="inlineStr">
        <is>
          <t>Emolga baseSpDefense</t>
        </is>
      </c>
      <c r="D6619" s="77" t="n">
        <v>60</v>
      </c>
      <c r="E6619" s="77" t="n">
        <v>78</v>
      </c>
      <c r="F6619" s="77" t="inlineStr">
        <is>
          <t>Differs from upstream baseline</t>
        </is>
      </c>
      <c r="G6619" s="7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77" t="inlineStr">
        <is>
          <t>2026-10-05</t>
        </is>
      </c>
      <c r="B6621" s="77" t="inlineStr">
        <is>
          <t>Abilities</t>
        </is>
      </c>
      <c r="C6621" s="77" t="inlineStr">
        <is>
          <t>Emolga abilities</t>
        </is>
      </c>
      <c r="D6621" s="77" t="inlineStr">
        <is>
          <t>Static / Motor Drive</t>
        </is>
      </c>
      <c r="E6621" s="77" t="inlineStr">
        <is>
          <t>Static / Motor Drive / Lightning Rod</t>
        </is>
      </c>
      <c r="F6621" s="77" t="inlineStr">
        <is>
          <t>Differs from upstream baseline</t>
        </is>
      </c>
      <c r="G6621" s="7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77" t="inlineStr">
        <is>
          <t>2026-10-05</t>
        </is>
      </c>
      <c r="B6623" s="77" t="inlineStr">
        <is>
          <t>Pokemon Stats</t>
        </is>
      </c>
      <c r="C6623" s="77" t="inlineStr">
        <is>
          <t>Empoleon baseDefense</t>
        </is>
      </c>
      <c r="D6623" s="77" t="n">
        <v>88</v>
      </c>
      <c r="E6623" s="77" t="n">
        <v>93</v>
      </c>
      <c r="F6623" s="77" t="inlineStr">
        <is>
          <t>Differs from upstream baseline</t>
        </is>
      </c>
      <c r="G6623" s="7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77" t="inlineStr">
        <is>
          <t>2026-10-05</t>
        </is>
      </c>
      <c r="B6625" s="77" t="inlineStr">
        <is>
          <t>Abilities</t>
        </is>
      </c>
      <c r="C6625" s="77" t="inlineStr">
        <is>
          <t>Empoleon abilities</t>
        </is>
      </c>
      <c r="D6625" s="77" t="inlineStr">
        <is>
          <t>Torrent / Competitive</t>
        </is>
      </c>
      <c r="E6625" s="77" t="inlineStr">
        <is>
          <t>Swift Swim / Torrent / Competitive</t>
        </is>
      </c>
      <c r="F6625" s="77" t="inlineStr">
        <is>
          <t>Differs from upstream baseline</t>
        </is>
      </c>
      <c r="G6625" s="7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77" t="inlineStr">
        <is>
          <t>2026-10-05</t>
        </is>
      </c>
      <c r="B6627" s="77" t="inlineStr">
        <is>
          <t>Pokemon Stats</t>
        </is>
      </c>
      <c r="C6627" s="77" t="inlineStr">
        <is>
          <t>Escavalier baseHP</t>
        </is>
      </c>
      <c r="D6627" s="77" t="n">
        <v>70</v>
      </c>
      <c r="E6627" s="77" t="n">
        <v>84</v>
      </c>
      <c r="F6627" s="77" t="inlineStr">
        <is>
          <t>Differs from upstream baseline</t>
        </is>
      </c>
      <c r="G6627" s="7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77" t="inlineStr">
        <is>
          <t>2026-10-05</t>
        </is>
      </c>
      <c r="B6629" s="77" t="inlineStr">
        <is>
          <t>Pokemon Stats</t>
        </is>
      </c>
      <c r="C6629" s="77" t="inlineStr">
        <is>
          <t>Escavalier baseSpAttack</t>
        </is>
      </c>
      <c r="D6629" s="77" t="n">
        <v>60</v>
      </c>
      <c r="E6629" s="77" t="n">
        <v>30</v>
      </c>
      <c r="F6629" s="77" t="inlineStr">
        <is>
          <t>Differs from upstream baseline</t>
        </is>
      </c>
      <c r="G6629" s="7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77" t="inlineStr">
        <is>
          <t>2026-10-05</t>
        </is>
      </c>
      <c r="B6631" s="77" t="inlineStr">
        <is>
          <t>Pokemon Stats</t>
        </is>
      </c>
      <c r="C6631" s="77" t="inlineStr">
        <is>
          <t>Excadrill baseAttack</t>
        </is>
      </c>
      <c r="D6631" s="77" t="n">
        <v>135</v>
      </c>
      <c r="E6631" s="77" t="n">
        <v>146</v>
      </c>
      <c r="F6631" s="77" t="inlineStr">
        <is>
          <t>Differs from upstream baseline</t>
        </is>
      </c>
      <c r="G6631" s="7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77" t="inlineStr">
        <is>
          <t>2026-10-05</t>
        </is>
      </c>
      <c r="B6633" s="77" t="inlineStr">
        <is>
          <t>Pokemon Stats</t>
        </is>
      </c>
      <c r="C6633" s="77" t="inlineStr">
        <is>
          <t>Excadrill baseSpeed</t>
        </is>
      </c>
      <c r="D6633" s="77" t="n">
        <v>88</v>
      </c>
      <c r="E6633" s="77" t="n">
        <v>97</v>
      </c>
      <c r="F6633" s="77" t="inlineStr">
        <is>
          <t>Differs from upstream baseline</t>
        </is>
      </c>
      <c r="G6633" s="7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77" t="inlineStr">
        <is>
          <t>2026-10-05</t>
        </is>
      </c>
      <c r="B6635" s="77" t="inlineStr">
        <is>
          <t>Pokemon Stats</t>
        </is>
      </c>
      <c r="C6635" s="77" t="inlineStr">
        <is>
          <t>Exploud baseAttack</t>
        </is>
      </c>
      <c r="D6635" s="77" t="n">
        <v>91</v>
      </c>
      <c r="E6635" s="77" t="n">
        <v>101</v>
      </c>
      <c r="F6635" s="77" t="inlineStr">
        <is>
          <t>Differs from upstream baseline</t>
        </is>
      </c>
      <c r="G6635" s="7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77" t="inlineStr">
        <is>
          <t>2026-10-05</t>
        </is>
      </c>
      <c r="B6637" s="77" t="inlineStr">
        <is>
          <t>Pokemon Stats</t>
        </is>
      </c>
      <c r="C6637" s="77" t="inlineStr">
        <is>
          <t>Exploud baseSpAttack</t>
        </is>
      </c>
      <c r="D6637" s="77" t="n">
        <v>91</v>
      </c>
      <c r="E6637" s="77" t="n">
        <v>101</v>
      </c>
      <c r="F6637" s="77" t="inlineStr">
        <is>
          <t>Differs from upstream baseline</t>
        </is>
      </c>
      <c r="G6637" s="7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77" t="inlineStr">
        <is>
          <t>2026-10-05</t>
        </is>
      </c>
      <c r="B6639" s="77" t="inlineStr">
        <is>
          <t>Abilities</t>
        </is>
      </c>
      <c r="C6639" s="77" t="inlineStr">
        <is>
          <t>Exploud abilities</t>
        </is>
      </c>
      <c r="D6639" s="77" t="inlineStr">
        <is>
          <t>Soundproof / Scrappy</t>
        </is>
      </c>
      <c r="E6639" s="77" t="inlineStr">
        <is>
          <t>Scrappy / Soundproof / Scrappy</t>
        </is>
      </c>
      <c r="F6639" s="77" t="inlineStr">
        <is>
          <t>Differs from upstream baseline</t>
        </is>
      </c>
      <c r="G6639" s="7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77" t="inlineStr">
        <is>
          <t>2026-10-05</t>
        </is>
      </c>
      <c r="B6641" s="77" t="inlineStr">
        <is>
          <t>Pokemon Stats</t>
        </is>
      </c>
      <c r="C6641" s="77" t="inlineStr">
        <is>
          <t>Farfetch'd baseDefense</t>
        </is>
      </c>
      <c r="D6641" s="77" t="n">
        <v>55</v>
      </c>
      <c r="E6641" s="77" t="n">
        <v>85</v>
      </c>
      <c r="F6641" s="77" t="inlineStr">
        <is>
          <t>Differs from upstream baseline</t>
        </is>
      </c>
      <c r="G6641" s="7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77" t="inlineStr">
        <is>
          <t>2026-10-05</t>
        </is>
      </c>
      <c r="B6643" s="77" t="inlineStr">
        <is>
          <t>Pokemon Stats</t>
        </is>
      </c>
      <c r="C6643" s="77" t="inlineStr">
        <is>
          <t>Farfetch'd baseSpeed</t>
        </is>
      </c>
      <c r="D6643" s="77" t="n">
        <v>60</v>
      </c>
      <c r="E6643" s="77" t="n">
        <v>65</v>
      </c>
      <c r="F6643" s="77" t="inlineStr">
        <is>
          <t>Differs from upstream baseline</t>
        </is>
      </c>
      <c r="G6643" s="7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77" t="inlineStr">
        <is>
          <t>2026-10-05</t>
        </is>
      </c>
      <c r="B6645" s="77" t="inlineStr">
        <is>
          <t>Pokemon Stats</t>
        </is>
      </c>
      <c r="C6645" s="77" t="inlineStr">
        <is>
          <t>Fearow baseAttack</t>
        </is>
      </c>
      <c r="D6645" s="77" t="n">
        <v>90</v>
      </c>
      <c r="E6645" s="77" t="n">
        <v>110</v>
      </c>
      <c r="F6645" s="77" t="inlineStr">
        <is>
          <t>Differs from upstream baseline</t>
        </is>
      </c>
      <c r="G6645" s="7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77" t="inlineStr">
        <is>
          <t>2026-10-05</t>
        </is>
      </c>
      <c r="B6647" s="77" t="inlineStr">
        <is>
          <t>Pokemon Stats</t>
        </is>
      </c>
      <c r="C6647" s="77" t="inlineStr">
        <is>
          <t>Fearow baseSpAttack</t>
        </is>
      </c>
      <c r="D6647" s="77" t="n">
        <v>61</v>
      </c>
      <c r="E6647" s="77" t="n">
        <v>31</v>
      </c>
      <c r="F6647" s="77" t="inlineStr">
        <is>
          <t>Differs from upstream baseline</t>
        </is>
      </c>
      <c r="G6647" s="7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77" t="inlineStr">
        <is>
          <t>2026-10-05</t>
        </is>
      </c>
      <c r="B6649" s="77" t="inlineStr">
        <is>
          <t>Abilities</t>
        </is>
      </c>
      <c r="C6649" s="77" t="inlineStr">
        <is>
          <t>Feebas abilities</t>
        </is>
      </c>
      <c r="D6649" s="77" t="inlineStr">
        <is>
          <t>Swift Swim / Oblivious / Adaptability</t>
        </is>
      </c>
      <c r="E6649" s="77" t="inlineStr">
        <is>
          <t>Swift Swim / Adaptability</t>
        </is>
      </c>
      <c r="F6649" s="77" t="inlineStr">
        <is>
          <t>Differs from upstream baseline</t>
        </is>
      </c>
      <c r="G6649" s="7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77" t="inlineStr">
        <is>
          <t>2026-10-05</t>
        </is>
      </c>
      <c r="B6651" s="77" t="inlineStr">
        <is>
          <t>Pokemon Stats</t>
        </is>
      </c>
      <c r="C6651" s="77" t="inlineStr">
        <is>
          <t>Feraligatr baseSpAttack</t>
        </is>
      </c>
      <c r="D6651" s="77" t="n">
        <v>79</v>
      </c>
      <c r="E6651" s="77" t="n">
        <v>64</v>
      </c>
      <c r="F6651" s="77" t="inlineStr">
        <is>
          <t>Differs from upstream baseline</t>
        </is>
      </c>
      <c r="G6651" s="7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77" t="inlineStr">
        <is>
          <t>2026-10-05</t>
        </is>
      </c>
      <c r="B6653" s="77" t="inlineStr">
        <is>
          <t>Pokemon Stats</t>
        </is>
      </c>
      <c r="C6653" s="77" t="inlineStr">
        <is>
          <t>Feraligatr baseSpeed</t>
        </is>
      </c>
      <c r="D6653" s="77" t="n">
        <v>78</v>
      </c>
      <c r="E6653" s="77" t="n">
        <v>81</v>
      </c>
      <c r="F6653" s="77" t="inlineStr">
        <is>
          <t>Differs from upstream baseline</t>
        </is>
      </c>
      <c r="G6653" s="7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77" t="inlineStr">
        <is>
          <t>2026-10-05</t>
        </is>
      </c>
      <c r="B6655" s="77" t="inlineStr">
        <is>
          <t>Pokemon Stats</t>
        </is>
      </c>
      <c r="C6655" s="77" t="inlineStr">
        <is>
          <t>Ferrothorn baseAttack</t>
        </is>
      </c>
      <c r="D6655" s="77" t="n">
        <v>94</v>
      </c>
      <c r="E6655" s="77" t="n">
        <v>118</v>
      </c>
      <c r="F6655" s="77" t="inlineStr">
        <is>
          <t>Differs from upstream baseline</t>
        </is>
      </c>
      <c r="G6655" s="7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77" t="inlineStr">
        <is>
          <t>2026-10-05</t>
        </is>
      </c>
      <c r="B6657" s="77" t="inlineStr">
        <is>
          <t>Abilities</t>
        </is>
      </c>
      <c r="C6657" s="77" t="inlineStr">
        <is>
          <t>Finneon abilities</t>
        </is>
      </c>
      <c r="D6657" s="77" t="inlineStr">
        <is>
          <t>Swift Swim / Storm Drain / Water Veil</t>
        </is>
      </c>
      <c r="E6657" s="77" t="inlineStr">
        <is>
          <t>Swift Swim / Chlorophyll / Water Veil</t>
        </is>
      </c>
      <c r="F6657" s="77" t="inlineStr">
        <is>
          <t>Differs from upstream baseline</t>
        </is>
      </c>
      <c r="G6657" s="7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77" t="inlineStr">
        <is>
          <t>2026-10-05</t>
        </is>
      </c>
      <c r="B6659" s="77" t="inlineStr">
        <is>
          <t>Pokemon Stats</t>
        </is>
      </c>
      <c r="C6659" s="77" t="inlineStr">
        <is>
          <t>None baseAttack</t>
        </is>
      </c>
      <c r="D6659" s="77" t="n">
        <v>65</v>
      </c>
      <c r="E6659" s="77" t="n">
        <v>30</v>
      </c>
      <c r="F6659" s="77" t="inlineStr">
        <is>
          <t>Differs from upstream baseline</t>
        </is>
      </c>
      <c r="G6659" s="7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77" t="inlineStr">
        <is>
          <t>2026-10-05</t>
        </is>
      </c>
      <c r="B6661" s="77" t="inlineStr">
        <is>
          <t>Pokemon Stats</t>
        </is>
      </c>
      <c r="C6661" s="77" t="inlineStr">
        <is>
          <t>None baseSpeed</t>
        </is>
      </c>
      <c r="D6661" s="77" t="n">
        <v>92</v>
      </c>
      <c r="E6661" s="77" t="n">
        <v>108</v>
      </c>
      <c r="F6661" s="77" t="inlineStr">
        <is>
          <t>Differs from upstream baseline</t>
        </is>
      </c>
      <c r="G6661" s="7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77" t="inlineStr">
        <is>
          <t>2026-10-05</t>
        </is>
      </c>
      <c r="B6663" s="77" t="inlineStr">
        <is>
          <t>Pokemon Stats</t>
        </is>
      </c>
      <c r="C6663" s="77" t="inlineStr">
        <is>
          <t>Foongus baseDefense</t>
        </is>
      </c>
      <c r="D6663" s="77" t="n">
        <v>45</v>
      </c>
      <c r="E6663" s="77" t="n">
        <v>46</v>
      </c>
      <c r="F6663" s="77" t="inlineStr">
        <is>
          <t>Differs from upstream baseline</t>
        </is>
      </c>
      <c r="G6663" s="7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77" t="inlineStr">
        <is>
          <t>2026-10-05</t>
        </is>
      </c>
      <c r="B6665" s="77" t="inlineStr">
        <is>
          <t>Pokemon Stats</t>
        </is>
      </c>
      <c r="C6665" s="77" t="inlineStr">
        <is>
          <t>Forretress baseSpDefense</t>
        </is>
      </c>
      <c r="D6665" s="77" t="n">
        <v>60</v>
      </c>
      <c r="E6665" s="77" t="n">
        <v>90</v>
      </c>
      <c r="F6665" s="77" t="inlineStr">
        <is>
          <t>Differs from upstream baseline</t>
        </is>
      </c>
      <c r="G6665" s="7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77" t="inlineStr">
        <is>
          <t>2026-10-05</t>
        </is>
      </c>
      <c r="B6667" s="77" t="inlineStr">
        <is>
          <t>Pokemon Stats</t>
        </is>
      </c>
      <c r="C6667" s="77" t="inlineStr">
        <is>
          <t>Fraxure baseAttack</t>
        </is>
      </c>
      <c r="D6667" s="77" t="n">
        <v>117</v>
      </c>
      <c r="E6667" s="77" t="n">
        <v>123</v>
      </c>
      <c r="F6667" s="77" t="inlineStr">
        <is>
          <t>Differs from upstream baseline</t>
        </is>
      </c>
      <c r="G6667" s="7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77" t="inlineStr">
        <is>
          <t>2026-10-05</t>
        </is>
      </c>
      <c r="B6669" s="77" t="inlineStr">
        <is>
          <t>Pokemon Stats</t>
        </is>
      </c>
      <c r="C6669" s="77" t="inlineStr">
        <is>
          <t>Fraxure baseSpeed</t>
        </is>
      </c>
      <c r="D6669" s="77" t="n">
        <v>67</v>
      </c>
      <c r="E6669" s="77" t="n">
        <v>71</v>
      </c>
      <c r="F6669" s="77" t="inlineStr">
        <is>
          <t>Differs from upstream baseline</t>
        </is>
      </c>
      <c r="G6669" s="7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77" t="inlineStr">
        <is>
          <t>2026-10-05</t>
        </is>
      </c>
      <c r="B6671" s="77" t="inlineStr">
        <is>
          <t>Pokemon Stats</t>
        </is>
      </c>
      <c r="C6671" s="77" t="inlineStr">
        <is>
          <t>Frillish baseSpAttack</t>
        </is>
      </c>
      <c r="D6671" s="77" t="n">
        <v>65</v>
      </c>
      <c r="E6671" s="77" t="n">
        <v>75</v>
      </c>
      <c r="F6671" s="77" t="inlineStr">
        <is>
          <t>Differs from upstream baseline</t>
        </is>
      </c>
      <c r="G6671" s="7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77" t="inlineStr">
        <is>
          <t>2026-10-05</t>
        </is>
      </c>
      <c r="B6673" s="77" t="inlineStr">
        <is>
          <t>Pokemon Stats</t>
        </is>
      </c>
      <c r="C6673" s="77" t="inlineStr">
        <is>
          <t>Froslass baseSpAttack</t>
        </is>
      </c>
      <c r="D6673" s="77" t="n">
        <v>80</v>
      </c>
      <c r="E6673" s="77" t="n">
        <v>110</v>
      </c>
      <c r="F6673" s="77" t="inlineStr">
        <is>
          <t>Differs from upstream baseline</t>
        </is>
      </c>
      <c r="G6673" s="7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77" t="inlineStr">
        <is>
          <t>2026-10-05</t>
        </is>
      </c>
      <c r="B6675" s="77" t="inlineStr">
        <is>
          <t>Pokemon Stats</t>
        </is>
      </c>
      <c r="C6675" s="77" t="inlineStr">
        <is>
          <t>Furret baseAttack</t>
        </is>
      </c>
      <c r="D6675" s="77" t="n">
        <v>76</v>
      </c>
      <c r="E6675" s="77" t="n">
        <v>86</v>
      </c>
      <c r="F6675" s="77" t="inlineStr">
        <is>
          <t>Differs from upstream baseline</t>
        </is>
      </c>
      <c r="G6675" s="7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77" t="inlineStr">
        <is>
          <t>2026-10-05</t>
        </is>
      </c>
      <c r="B6677" s="77" t="inlineStr">
        <is>
          <t>Abilities</t>
        </is>
      </c>
      <c r="C6677" s="77" t="inlineStr">
        <is>
          <t>Gabite abilities</t>
        </is>
      </c>
      <c r="D6677" s="77" t="inlineStr">
        <is>
          <t>Sand Veil / Rough Skin</t>
        </is>
      </c>
      <c r="E6677" s="77" t="inlineStr">
        <is>
          <t>Sand Veil / Shed Skin / Rough Skin</t>
        </is>
      </c>
      <c r="F6677" s="77" t="inlineStr">
        <is>
          <t>Differs from upstream baseline</t>
        </is>
      </c>
      <c r="G6677" s="7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77" t="inlineStr">
        <is>
          <t>2026-10-05</t>
        </is>
      </c>
      <c r="B6679" s="77" t="inlineStr">
        <is>
          <t>Pokemon Stats</t>
        </is>
      </c>
      <c r="C6679" s="77" t="inlineStr">
        <is>
          <t>Galvantula baseSpAttack</t>
        </is>
      </c>
      <c r="D6679" s="77" t="n">
        <v>97</v>
      </c>
      <c r="E6679" s="77" t="n">
        <v>107</v>
      </c>
      <c r="F6679" s="77" t="inlineStr">
        <is>
          <t>Differs from upstream baseline</t>
        </is>
      </c>
      <c r="G6679" s="7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77" t="inlineStr">
        <is>
          <t>2026-10-05</t>
        </is>
      </c>
      <c r="B6681" s="77" t="inlineStr">
        <is>
          <t>Pokemon Stats</t>
        </is>
      </c>
      <c r="C6681" s="77" t="inlineStr">
        <is>
          <t>Garbodor baseAttack</t>
        </is>
      </c>
      <c r="D6681" s="77" t="n">
        <v>95</v>
      </c>
      <c r="E6681" s="77" t="n">
        <v>105</v>
      </c>
      <c r="F6681" s="77" t="inlineStr">
        <is>
          <t>Differs from upstream baseline</t>
        </is>
      </c>
      <c r="G6681" s="7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77" t="inlineStr">
        <is>
          <t>2026-10-05</t>
        </is>
      </c>
      <c r="B6683" s="77" t="inlineStr">
        <is>
          <t>Abilities</t>
        </is>
      </c>
      <c r="C6683" s="77" t="inlineStr">
        <is>
          <t>Garchomp abilities</t>
        </is>
      </c>
      <c r="D6683" s="77" t="inlineStr">
        <is>
          <t>Sand Veil / Rough Skin</t>
        </is>
      </c>
      <c r="E6683" s="77" t="inlineStr">
        <is>
          <t>Sand Veil / Rough Skin / Rough Skin</t>
        </is>
      </c>
      <c r="F6683" s="77" t="inlineStr">
        <is>
          <t>Differs from upstream baseline</t>
        </is>
      </c>
      <c r="G6683" s="7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77" t="inlineStr">
        <is>
          <t>2026-10-05</t>
        </is>
      </c>
      <c r="B6685" s="77" t="inlineStr">
        <is>
          <t>Pokemon Stats</t>
        </is>
      </c>
      <c r="C6685" s="77" t="inlineStr">
        <is>
          <t>Gardevoir baseSpAttack</t>
        </is>
      </c>
      <c r="D6685" s="77" t="n">
        <v>125</v>
      </c>
      <c r="E6685" s="77" t="n">
        <v>135</v>
      </c>
      <c r="F6685" s="77" t="inlineStr">
        <is>
          <t>Differs from upstream baseline</t>
        </is>
      </c>
      <c r="G6685" s="7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77" t="inlineStr">
        <is>
          <t>2026-10-05</t>
        </is>
      </c>
      <c r="B6687" s="77" t="inlineStr">
        <is>
          <t>Pokemon Stats</t>
        </is>
      </c>
      <c r="C6687" s="77" t="inlineStr">
        <is>
          <t>Gardevoir baseSpAttack</t>
        </is>
      </c>
      <c r="D6687" s="77" t="n">
        <v>165</v>
      </c>
      <c r="E6687" s="77" t="n">
        <v>175</v>
      </c>
      <c r="F6687" s="77" t="inlineStr">
        <is>
          <t>Differs from upstream baseline</t>
        </is>
      </c>
      <c r="G6687" s="7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77" t="inlineStr">
        <is>
          <t>2026-10-05</t>
        </is>
      </c>
      <c r="B6689" s="77" t="inlineStr">
        <is>
          <t>Pokemon Stats</t>
        </is>
      </c>
      <c r="C6689" s="77" t="inlineStr">
        <is>
          <t>Geodude baseHP</t>
        </is>
      </c>
      <c r="D6689" s="77" t="n">
        <v>40</v>
      </c>
      <c r="E6689" s="77" t="n">
        <v>55</v>
      </c>
      <c r="F6689" s="77" t="inlineStr">
        <is>
          <t>Differs from upstream baseline</t>
        </is>
      </c>
      <c r="G6689" s="7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77" t="inlineStr">
        <is>
          <t>2026-10-05</t>
        </is>
      </c>
      <c r="B6691" s="77" t="inlineStr">
        <is>
          <t>Abilities</t>
        </is>
      </c>
      <c r="C6691" s="77" t="inlineStr">
        <is>
          <t>Geodude abilities</t>
        </is>
      </c>
      <c r="D6691" s="77" t="inlineStr">
        <is>
          <t>Rock Head / Sturdy / Sand Veil</t>
        </is>
      </c>
      <c r="E6691" s="77" t="inlineStr">
        <is>
          <t>Rock Head / Rough Skin / Sand Veil</t>
        </is>
      </c>
      <c r="F6691" s="77" t="inlineStr">
        <is>
          <t>Differs from upstream baseline</t>
        </is>
      </c>
      <c r="G6691" s="7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77" t="inlineStr">
        <is>
          <t>2026-10-05</t>
        </is>
      </c>
      <c r="B6693" s="77" t="inlineStr">
        <is>
          <t>Abilities</t>
        </is>
      </c>
      <c r="C6693" s="77" t="inlineStr">
        <is>
          <t>Gible abilities</t>
        </is>
      </c>
      <c r="D6693" s="77" t="inlineStr">
        <is>
          <t>Sand Veil / Rough Skin</t>
        </is>
      </c>
      <c r="E6693" s="77" t="inlineStr">
        <is>
          <t>Sand Veil / Rough Skin / Rough Skin</t>
        </is>
      </c>
      <c r="F6693" s="77" t="inlineStr">
        <is>
          <t>Differs from upstream baseline</t>
        </is>
      </c>
      <c r="G6693" s="7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77" t="inlineStr">
        <is>
          <t>2026-10-05</t>
        </is>
      </c>
      <c r="B6695" s="77" t="inlineStr">
        <is>
          <t>Pokemon Stats</t>
        </is>
      </c>
      <c r="C6695" s="77" t="inlineStr">
        <is>
          <t>Gigalith baseAttack</t>
        </is>
      </c>
      <c r="D6695" s="77" t="n">
        <v>135</v>
      </c>
      <c r="E6695" s="77" t="n">
        <v>165</v>
      </c>
      <c r="F6695" s="77" t="inlineStr">
        <is>
          <t>Differs from upstream baseline</t>
        </is>
      </c>
      <c r="G6695" s="7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77" t="inlineStr">
        <is>
          <t>2026-10-05</t>
        </is>
      </c>
      <c r="B6697" s="77" t="inlineStr">
        <is>
          <t>Pokemon Stats</t>
        </is>
      </c>
      <c r="C6697" s="77" t="inlineStr">
        <is>
          <t>Gigalith baseSpDefense</t>
        </is>
      </c>
      <c r="D6697" s="77" t="n">
        <v>80</v>
      </c>
      <c r="E6697" s="77" t="n">
        <v>90</v>
      </c>
      <c r="F6697" s="77" t="inlineStr">
        <is>
          <t>Differs from upstream baseline</t>
        </is>
      </c>
      <c r="G6697" s="7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77" t="inlineStr">
        <is>
          <t>2026-10-05</t>
        </is>
      </c>
      <c r="B6699" s="77" t="inlineStr">
        <is>
          <t>Abilities</t>
        </is>
      </c>
      <c r="C6699" s="77" t="inlineStr">
        <is>
          <t>Gigalith abilities</t>
        </is>
      </c>
      <c r="D6699" s="77" t="inlineStr">
        <is>
          <t>Sturdy / Sand Stream / Sand Force</t>
        </is>
      </c>
      <c r="E6699" s="77" t="inlineStr">
        <is>
          <t>Sturdy / Sturdy / Solid Rock</t>
        </is>
      </c>
      <c r="F6699" s="77" t="inlineStr">
        <is>
          <t>Differs from upstream baseline</t>
        </is>
      </c>
      <c r="G6699" s="7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77" t="inlineStr">
        <is>
          <t>2026-10-05</t>
        </is>
      </c>
      <c r="B6701" s="77" t="inlineStr">
        <is>
          <t>Pokemon Stats</t>
        </is>
      </c>
      <c r="C6701" s="77" t="inlineStr">
        <is>
          <t>Girafarig baseAttack</t>
        </is>
      </c>
      <c r="D6701" s="77" t="n">
        <v>80</v>
      </c>
      <c r="E6701" s="77" t="n">
        <v>100</v>
      </c>
      <c r="F6701" s="77" t="inlineStr">
        <is>
          <t>Differs from upstream baseline</t>
        </is>
      </c>
      <c r="G6701" s="7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77" t="inlineStr">
        <is>
          <t>2026-10-05</t>
        </is>
      </c>
      <c r="B6703" s="77" t="inlineStr">
        <is>
          <t>Pokemon Stats</t>
        </is>
      </c>
      <c r="C6703" s="77" t="inlineStr">
        <is>
          <t>Girafarig baseSpAttack</t>
        </is>
      </c>
      <c r="D6703" s="77" t="n">
        <v>90</v>
      </c>
      <c r="E6703" s="77" t="n">
        <v>110</v>
      </c>
      <c r="F6703" s="77" t="inlineStr">
        <is>
          <t>Differs from upstream baseline</t>
        </is>
      </c>
      <c r="G6703" s="7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77" t="inlineStr">
        <is>
          <t>2026-10-05</t>
        </is>
      </c>
      <c r="B6705" s="77" t="inlineStr">
        <is>
          <t>Abilities</t>
        </is>
      </c>
      <c r="C6705" s="77" t="inlineStr">
        <is>
          <t>Girafarig abilities</t>
        </is>
      </c>
      <c r="D6705" s="77" t="inlineStr">
        <is>
          <t>Inner Focus / Early Bird / Sap Sipper</t>
        </is>
      </c>
      <c r="E6705" s="77" t="inlineStr">
        <is>
          <t>Quick Feet / Quick Feet / Sap Sipper</t>
        </is>
      </c>
      <c r="F6705" s="77" t="inlineStr">
        <is>
          <t>Differs from upstream baseline</t>
        </is>
      </c>
      <c r="G6705" s="7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77" t="inlineStr">
        <is>
          <t>2026-10-05</t>
        </is>
      </c>
      <c r="B6707" s="77" t="inlineStr">
        <is>
          <t>Pokemon Stats</t>
        </is>
      </c>
      <c r="C6707" s="77" t="inlineStr">
        <is>
          <t>Glalie baseSpAttack</t>
        </is>
      </c>
      <c r="D6707" s="77" t="n">
        <v>80</v>
      </c>
      <c r="E6707" s="77" t="n">
        <v>100</v>
      </c>
      <c r="F6707" s="77" t="inlineStr">
        <is>
          <t>Differs from upstream baseline</t>
        </is>
      </c>
      <c r="G6707" s="7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77" t="inlineStr">
        <is>
          <t>2026-10-05</t>
        </is>
      </c>
      <c r="B6709" s="77" t="inlineStr">
        <is>
          <t>Abilities</t>
        </is>
      </c>
      <c r="C6709" s="77" t="inlineStr">
        <is>
          <t>Glalie abilities</t>
        </is>
      </c>
      <c r="D6709" s="77" t="inlineStr">
        <is>
          <t>Inner Focus / Ice Body / Moody</t>
        </is>
      </c>
      <c r="E6709" s="77" t="inlineStr">
        <is>
          <t>Solid Rock / Ice Body / Moody</t>
        </is>
      </c>
      <c r="F6709" s="77" t="inlineStr">
        <is>
          <t>Differs from upstream baseline</t>
        </is>
      </c>
      <c r="G6709" s="7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77" t="inlineStr">
        <is>
          <t>2026-10-05</t>
        </is>
      </c>
      <c r="B6711" s="77" t="inlineStr">
        <is>
          <t>Pokemon Stats</t>
        </is>
      </c>
      <c r="C6711" s="77" t="inlineStr">
        <is>
          <t>Glalie baseSpeed</t>
        </is>
      </c>
      <c r="D6711" s="77" t="n">
        <v>100</v>
      </c>
      <c r="E6711" s="77" t="n">
        <v>120</v>
      </c>
      <c r="F6711" s="77" t="inlineStr">
        <is>
          <t>Differs from upstream baseline</t>
        </is>
      </c>
      <c r="G6711" s="7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77" t="inlineStr">
        <is>
          <t>2026-10-05</t>
        </is>
      </c>
      <c r="B6713" s="77" t="inlineStr">
        <is>
          <t>Abilities</t>
        </is>
      </c>
      <c r="C6713" s="77" t="inlineStr">
        <is>
          <t>Gligar abilities</t>
        </is>
      </c>
      <c r="D6713" s="77" t="inlineStr">
        <is>
          <t>Hyper Cutter / Sand Veil / Immunity</t>
        </is>
      </c>
      <c r="E6713" s="77" t="inlineStr">
        <is>
          <t>Sand Veil / Sand Veil / Immunity</t>
        </is>
      </c>
      <c r="F6713" s="77" t="inlineStr">
        <is>
          <t>Differs from upstream baseline</t>
        </is>
      </c>
      <c r="G6713" s="7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77" t="inlineStr">
        <is>
          <t>2026-10-05</t>
        </is>
      </c>
      <c r="B6715" s="77" t="inlineStr">
        <is>
          <t>Pokemon Stats</t>
        </is>
      </c>
      <c r="C6715" s="77" t="inlineStr">
        <is>
          <t>Gogoat baseDefense</t>
        </is>
      </c>
      <c r="D6715" s="77" t="n">
        <v>62</v>
      </c>
      <c r="E6715" s="77" t="n">
        <v>72</v>
      </c>
      <c r="F6715" s="77" t="inlineStr">
        <is>
          <t>Differs from upstream baseline</t>
        </is>
      </c>
      <c r="G6715" s="7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77" t="inlineStr">
        <is>
          <t>2026-10-05</t>
        </is>
      </c>
      <c r="B6717" s="77" t="inlineStr">
        <is>
          <t>Abilities</t>
        </is>
      </c>
      <c r="C6717" s="77" t="inlineStr">
        <is>
          <t>Gogoat abilities</t>
        </is>
      </c>
      <c r="D6717" s="77" t="inlineStr">
        <is>
          <t>Sap Sipper / Grass Pelt</t>
        </is>
      </c>
      <c r="E6717" s="77" t="inlineStr">
        <is>
          <t>Sap Sipper / Grass Pelt / Regenerator</t>
        </is>
      </c>
      <c r="F6717" s="77" t="inlineStr">
        <is>
          <t>Differs from upstream baseline</t>
        </is>
      </c>
      <c r="G6717" s="7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77" t="inlineStr">
        <is>
          <t>2026-10-05</t>
        </is>
      </c>
      <c r="B6719" s="77" t="inlineStr">
        <is>
          <t>Abilities</t>
        </is>
      </c>
      <c r="C6719" s="77" t="inlineStr">
        <is>
          <t>Goldeen abilities</t>
        </is>
      </c>
      <c r="D6719" s="77" t="inlineStr">
        <is>
          <t>Swift Swim / Water Veil / Lightning Rod</t>
        </is>
      </c>
      <c r="E6719" s="77" t="inlineStr">
        <is>
          <t>Swift Swim / Swift Swim / Lightning Rod</t>
        </is>
      </c>
      <c r="F6719" s="77" t="inlineStr">
        <is>
          <t>Differs from upstream baseline</t>
        </is>
      </c>
      <c r="G6719" s="7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77" t="inlineStr">
        <is>
          <t>2026-10-05</t>
        </is>
      </c>
      <c r="B6721" s="77" t="inlineStr">
        <is>
          <t>Pokemon Stats</t>
        </is>
      </c>
      <c r="C6721" s="77" t="inlineStr">
        <is>
          <t>Golem baseHP</t>
        </is>
      </c>
      <c r="D6721" s="77" t="n">
        <v>80</v>
      </c>
      <c r="E6721" s="77" t="n">
        <v>85</v>
      </c>
      <c r="F6721" s="77" t="inlineStr">
        <is>
          <t>Differs from upstream baseline</t>
        </is>
      </c>
      <c r="G6721" s="7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77" t="inlineStr">
        <is>
          <t>2026-10-05</t>
        </is>
      </c>
      <c r="B6723" s="77" t="inlineStr">
        <is>
          <t>Pokemon Stats</t>
        </is>
      </c>
      <c r="C6723" s="77" t="inlineStr">
        <is>
          <t>Golem baseDefense</t>
        </is>
      </c>
      <c r="D6723" s="77" t="n">
        <v>130</v>
      </c>
      <c r="E6723" s="77" t="n">
        <v>140</v>
      </c>
      <c r="F6723" s="77" t="inlineStr">
        <is>
          <t>Differs from upstream baseline</t>
        </is>
      </c>
      <c r="G6723" s="7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77" t="inlineStr">
        <is>
          <t>2026-10-05</t>
        </is>
      </c>
      <c r="B6725" s="77" t="inlineStr">
        <is>
          <t>Abilities</t>
        </is>
      </c>
      <c r="C6725" s="77" t="inlineStr">
        <is>
          <t>Golem abilities</t>
        </is>
      </c>
      <c r="D6725" s="77" t="inlineStr">
        <is>
          <t>Magnet Pull / Sturdy / Galvanize</t>
        </is>
      </c>
      <c r="E6725" s="77" t="inlineStr">
        <is>
          <t>Shell Armor / Shell Armor / Galvanize</t>
        </is>
      </c>
      <c r="F6725" s="77" t="inlineStr">
        <is>
          <t>Differs from upstream baseline</t>
        </is>
      </c>
      <c r="G6725" s="7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77" t="inlineStr">
        <is>
          <t>2026-10-05</t>
        </is>
      </c>
      <c r="B6727" s="77" t="inlineStr">
        <is>
          <t>Pokemon Stats</t>
        </is>
      </c>
      <c r="C6727" s="77" t="inlineStr">
        <is>
          <t>Golett baseSpAttack</t>
        </is>
      </c>
      <c r="D6727" s="77" t="n">
        <v>35</v>
      </c>
      <c r="E6727" s="77" t="n">
        <v>30</v>
      </c>
      <c r="F6727" s="77" t="inlineStr">
        <is>
          <t>Differs from upstream baseline</t>
        </is>
      </c>
      <c r="G6727" s="7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77" t="inlineStr">
        <is>
          <t>2026-10-05</t>
        </is>
      </c>
      <c r="B6729" s="77" t="inlineStr">
        <is>
          <t>Pokemon Stats</t>
        </is>
      </c>
      <c r="C6729" s="77" t="inlineStr">
        <is>
          <t>Golurk baseHP</t>
        </is>
      </c>
      <c r="D6729" s="77" t="n">
        <v>89</v>
      </c>
      <c r="E6729" s="77" t="n">
        <v>99</v>
      </c>
      <c r="F6729" s="77" t="inlineStr">
        <is>
          <t>Differs from upstream baseline</t>
        </is>
      </c>
      <c r="G6729" s="7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77" t="inlineStr">
        <is>
          <t>2026-10-05</t>
        </is>
      </c>
      <c r="B6731" s="77" t="inlineStr">
        <is>
          <t>Pokemon Stats</t>
        </is>
      </c>
      <c r="C6731" s="77" t="inlineStr">
        <is>
          <t>Golurk baseSpAttack</t>
        </is>
      </c>
      <c r="D6731" s="77" t="n">
        <v>55</v>
      </c>
      <c r="E6731" s="77" t="n">
        <v>30</v>
      </c>
      <c r="F6731" s="77" t="inlineStr">
        <is>
          <t>Differs from upstream baseline</t>
        </is>
      </c>
      <c r="G6731" s="7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77" t="inlineStr">
        <is>
          <t>2026-10-05</t>
        </is>
      </c>
      <c r="B6733" s="77" t="inlineStr">
        <is>
          <t>Pokemon Stats</t>
        </is>
      </c>
      <c r="C6733" s="77" t="inlineStr">
        <is>
          <t>Goodra baseDefense</t>
        </is>
      </c>
      <c r="D6733" s="77" t="n">
        <v>70</v>
      </c>
      <c r="E6733" s="77" t="n">
        <v>80</v>
      </c>
      <c r="F6733" s="77" t="inlineStr">
        <is>
          <t>Differs from upstream baseline</t>
        </is>
      </c>
      <c r="G6733" s="7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77" t="inlineStr">
        <is>
          <t>2026-10-05</t>
        </is>
      </c>
      <c r="B6735" s="77" t="inlineStr">
        <is>
          <t>Pokemon Stats</t>
        </is>
      </c>
      <c r="C6735" s="77" t="inlineStr">
        <is>
          <t>Gothitelle baseAttack</t>
        </is>
      </c>
      <c r="D6735" s="77" t="n">
        <v>55</v>
      </c>
      <c r="E6735" s="77" t="n">
        <v>62</v>
      </c>
      <c r="F6735" s="77" t="inlineStr">
        <is>
          <t>Differs from upstream baseline</t>
        </is>
      </c>
      <c r="G6735" s="7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77" t="inlineStr">
        <is>
          <t>2026-10-05</t>
        </is>
      </c>
      <c r="B6737" s="77" t="inlineStr">
        <is>
          <t>Pokemon Stats</t>
        </is>
      </c>
      <c r="C6737" s="77" t="inlineStr">
        <is>
          <t>Gothitelle baseSpeed</t>
        </is>
      </c>
      <c r="D6737" s="77" t="n">
        <v>65</v>
      </c>
      <c r="E6737" s="77" t="n">
        <v>76</v>
      </c>
      <c r="F6737" s="77" t="inlineStr">
        <is>
          <t>Differs from upstream baseline</t>
        </is>
      </c>
      <c r="G6737" s="7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77" t="inlineStr">
        <is>
          <t>2026-10-05</t>
        </is>
      </c>
      <c r="B6739" s="77" t="inlineStr">
        <is>
          <t>Pokemon Stats</t>
        </is>
      </c>
      <c r="C6739" s="77" t="inlineStr">
        <is>
          <t>Gothorita baseSpAttack</t>
        </is>
      </c>
      <c r="D6739" s="77" t="n">
        <v>75</v>
      </c>
      <c r="E6739" s="77" t="n">
        <v>83</v>
      </c>
      <c r="F6739" s="77" t="inlineStr">
        <is>
          <t>Differs from upstream baseline</t>
        </is>
      </c>
      <c r="G6739" s="7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77" t="inlineStr">
        <is>
          <t>2026-10-05</t>
        </is>
      </c>
      <c r="B6741" s="77" t="inlineStr">
        <is>
          <t>Pokemon Stats</t>
        </is>
      </c>
      <c r="C6741" s="77" t="inlineStr">
        <is>
          <t>Gourgeist baseHP</t>
        </is>
      </c>
      <c r="D6741" s="77" t="n">
        <v>65</v>
      </c>
      <c r="E6741" s="77" t="n">
        <v>75</v>
      </c>
      <c r="F6741" s="77" t="inlineStr">
        <is>
          <t>Differs from upstream baseline</t>
        </is>
      </c>
      <c r="G6741" s="7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77" t="inlineStr">
        <is>
          <t>2026-10-05</t>
        </is>
      </c>
      <c r="B6743" s="77" t="inlineStr">
        <is>
          <t>Pokemon Stats</t>
        </is>
      </c>
      <c r="C6743" s="77" t="inlineStr">
        <is>
          <t>Gourgeist baseAttack</t>
        </is>
      </c>
      <c r="D6743" s="77" t="n">
        <v>95</v>
      </c>
      <c r="E6743" s="77" t="n">
        <v>110</v>
      </c>
      <c r="F6743" s="77" t="inlineStr">
        <is>
          <t>Differs from upstream baseline</t>
        </is>
      </c>
      <c r="G6743" s="7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77" t="inlineStr">
        <is>
          <t>2026-10-05</t>
        </is>
      </c>
      <c r="B6745" s="77" t="inlineStr">
        <is>
          <t>Pokemon Stats</t>
        </is>
      </c>
      <c r="C6745" s="77" t="inlineStr">
        <is>
          <t>Gourgeist baseSpeed</t>
        </is>
      </c>
      <c r="D6745" s="77" t="n">
        <v>69</v>
      </c>
      <c r="E6745" s="77" t="n">
        <v>82</v>
      </c>
      <c r="F6745" s="77" t="inlineStr">
        <is>
          <t>Differs from upstream baseline</t>
        </is>
      </c>
      <c r="G6745" s="7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77" t="inlineStr">
        <is>
          <t>2026-10-05</t>
        </is>
      </c>
      <c r="B6747" s="77" t="inlineStr">
        <is>
          <t>Pokemon Stats</t>
        </is>
      </c>
      <c r="C6747" s="77" t="inlineStr">
        <is>
          <t>Gourgeist baseSpeed</t>
        </is>
      </c>
      <c r="D6747" s="77" t="n">
        <v>54</v>
      </c>
      <c r="E6747" s="77" t="n">
        <v>67</v>
      </c>
      <c r="F6747" s="77" t="inlineStr">
        <is>
          <t>Differs from upstream baseline</t>
        </is>
      </c>
      <c r="G6747" s="7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77" t="inlineStr">
        <is>
          <t>2026-10-05</t>
        </is>
      </c>
      <c r="B6749" s="77" t="inlineStr">
        <is>
          <t>Pokemon Stats</t>
        </is>
      </c>
      <c r="C6749" s="77" t="inlineStr">
        <is>
          <t>Graveler baseHP</t>
        </is>
      </c>
      <c r="D6749" s="77" t="n">
        <v>55</v>
      </c>
      <c r="E6749" s="77" t="n">
        <v>75</v>
      </c>
      <c r="F6749" s="77" t="inlineStr">
        <is>
          <t>Differs from upstream baseline</t>
        </is>
      </c>
      <c r="G6749" s="7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77" t="inlineStr">
        <is>
          <t>2026-10-05</t>
        </is>
      </c>
      <c r="B6751" s="77" t="inlineStr">
        <is>
          <t>Pokemon Stats</t>
        </is>
      </c>
      <c r="C6751" s="77" t="inlineStr">
        <is>
          <t>Graveler baseDefense</t>
        </is>
      </c>
      <c r="D6751" s="77" t="n">
        <v>115</v>
      </c>
      <c r="E6751" s="77" t="n">
        <v>130</v>
      </c>
      <c r="F6751" s="77" t="inlineStr">
        <is>
          <t>Differs from upstream baseline</t>
        </is>
      </c>
      <c r="G6751" s="7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77" t="inlineStr">
        <is>
          <t>2026-10-05</t>
        </is>
      </c>
      <c r="B6753" s="77" t="inlineStr">
        <is>
          <t>Pokemon Stats</t>
        </is>
      </c>
      <c r="C6753" s="77" t="inlineStr">
        <is>
          <t>Graveler baseSpeed</t>
        </is>
      </c>
      <c r="D6753" s="77" t="n">
        <v>35</v>
      </c>
      <c r="E6753" s="77" t="n">
        <v>45</v>
      </c>
      <c r="F6753" s="77" t="inlineStr">
        <is>
          <t>Differs from upstream baseline</t>
        </is>
      </c>
      <c r="G6753" s="7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77" t="inlineStr">
        <is>
          <t>2026-10-05</t>
        </is>
      </c>
      <c r="B6755" s="77" t="inlineStr">
        <is>
          <t>Abilities</t>
        </is>
      </c>
      <c r="C6755" s="77" t="inlineStr">
        <is>
          <t>Graveler abilities</t>
        </is>
      </c>
      <c r="D6755" s="77" t="inlineStr">
        <is>
          <t>Magnet Pull / Sturdy / Galvanize</t>
        </is>
      </c>
      <c r="E6755" s="77" t="inlineStr">
        <is>
          <t>Rock Head / Rough Skin / Galvanize</t>
        </is>
      </c>
      <c r="F6755" s="77" t="inlineStr">
        <is>
          <t>Differs from upstream baseline</t>
        </is>
      </c>
      <c r="G6755" s="7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77" t="inlineStr">
        <is>
          <t>2026-10-05</t>
        </is>
      </c>
      <c r="B6757" s="77" t="inlineStr">
        <is>
          <t>Abilities</t>
        </is>
      </c>
      <c r="C6757" s="77" t="inlineStr">
        <is>
          <t>Grimer abilities</t>
        </is>
      </c>
      <c r="D6757" s="77" t="inlineStr">
        <is>
          <t>Stench / Sticky Hold / Poison Touch</t>
        </is>
      </c>
      <c r="E6757" s="77" t="inlineStr">
        <is>
          <t>Aftermath / Aftermath / Poison Touch</t>
        </is>
      </c>
      <c r="F6757" s="77" t="inlineStr">
        <is>
          <t>Differs from upstream baseline</t>
        </is>
      </c>
      <c r="G6757" s="7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77" t="inlineStr">
        <is>
          <t>2026-10-05</t>
        </is>
      </c>
      <c r="B6759" s="77" t="inlineStr">
        <is>
          <t>Abilities</t>
        </is>
      </c>
      <c r="C6759" s="77" t="inlineStr">
        <is>
          <t>Grotle abilities</t>
        </is>
      </c>
      <c r="D6759" s="77" t="inlineStr">
        <is>
          <t>Overgrow / Shell Armor</t>
        </is>
      </c>
      <c r="E6759" s="77" t="inlineStr">
        <is>
          <t>Leaf Guard / Shell Armor / Shell Armor</t>
        </is>
      </c>
      <c r="F6759" s="77" t="inlineStr">
        <is>
          <t>Differs from upstream baseline</t>
        </is>
      </c>
      <c r="G6759" s="7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77" t="inlineStr">
        <is>
          <t>2026-10-05</t>
        </is>
      </c>
      <c r="B6761" s="77" t="inlineStr">
        <is>
          <t>Abilities</t>
        </is>
      </c>
      <c r="C6761" s="77" t="inlineStr">
        <is>
          <t>Groudon abilities</t>
        </is>
      </c>
      <c r="D6761" s="77" t="inlineStr">
        <is>
          <t>Desolate Land / Desolate Land</t>
        </is>
      </c>
      <c r="E6761" s="77" t="inlineStr">
        <is>
          <t>Solid Rock / Solid Rock</t>
        </is>
      </c>
      <c r="F6761" s="77" t="inlineStr">
        <is>
          <t>Differs from upstream baseline</t>
        </is>
      </c>
      <c r="G6761" s="7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77" t="inlineStr">
        <is>
          <t>2026-10-05</t>
        </is>
      </c>
      <c r="B6763" s="77" t="inlineStr">
        <is>
          <t>Pokemon Stats</t>
        </is>
      </c>
      <c r="C6763" s="77" t="inlineStr">
        <is>
          <t>Grumpig baseAttack</t>
        </is>
      </c>
      <c r="D6763" s="77" t="n">
        <v>45</v>
      </c>
      <c r="E6763" s="77" t="n">
        <v>75</v>
      </c>
      <c r="F6763" s="77" t="inlineStr">
        <is>
          <t>Differs from upstream baseline</t>
        </is>
      </c>
      <c r="G6763" s="7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77" t="inlineStr">
        <is>
          <t>2026-10-05</t>
        </is>
      </c>
      <c r="B6765" s="77" t="inlineStr">
        <is>
          <t>Pokemon Stats</t>
        </is>
      </c>
      <c r="C6765" s="77" t="inlineStr">
        <is>
          <t>Gurdurr baseAttack</t>
        </is>
      </c>
      <c r="D6765" s="77" t="n">
        <v>105</v>
      </c>
      <c r="E6765" s="77" t="n">
        <v>115</v>
      </c>
      <c r="F6765" s="77" t="inlineStr">
        <is>
          <t>Differs from upstream baseline</t>
        </is>
      </c>
      <c r="G6765" s="7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77" t="inlineStr">
        <is>
          <t>2026-10-05</t>
        </is>
      </c>
      <c r="B6767" s="77" t="inlineStr">
        <is>
          <t>Pokemon Stats</t>
        </is>
      </c>
      <c r="C6767" s="77" t="inlineStr">
        <is>
          <t>Gyarados baseSpAttack</t>
        </is>
      </c>
      <c r="D6767" s="77" t="n">
        <v>60</v>
      </c>
      <c r="E6767" s="77" t="n">
        <v>75</v>
      </c>
      <c r="F6767" s="77" t="inlineStr">
        <is>
          <t>Differs from upstream baseline</t>
        </is>
      </c>
      <c r="G6767" s="7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77" t="inlineStr">
        <is>
          <t>2026-10-05</t>
        </is>
      </c>
      <c r="B6769" s="77" t="inlineStr">
        <is>
          <t>Abilities</t>
        </is>
      </c>
      <c r="C6769" s="77" t="inlineStr">
        <is>
          <t>Hariyama abilities</t>
        </is>
      </c>
      <c r="D6769" s="77" t="inlineStr">
        <is>
          <t>Thick Fat / Guts / Sheer Force</t>
        </is>
      </c>
      <c r="E6769" s="77" t="inlineStr">
        <is>
          <t>Guts / Guts / Sheer Force</t>
        </is>
      </c>
      <c r="F6769" s="77" t="inlineStr">
        <is>
          <t>Differs from upstream baseline</t>
        </is>
      </c>
      <c r="G6769" s="7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77" t="inlineStr">
        <is>
          <t>2026-10-05</t>
        </is>
      </c>
      <c r="B6771" s="77" t="inlineStr">
        <is>
          <t>Pokemon Stats</t>
        </is>
      </c>
      <c r="C6771" s="77" t="inlineStr">
        <is>
          <t>Haunter baseDefense</t>
        </is>
      </c>
      <c r="D6771" s="77" t="n">
        <v>45</v>
      </c>
      <c r="E6771" s="77" t="n">
        <v>60</v>
      </c>
      <c r="F6771" s="77" t="inlineStr">
        <is>
          <t>Differs from upstream baseline</t>
        </is>
      </c>
      <c r="G6771" s="7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77" t="inlineStr">
        <is>
          <t>2026-10-05</t>
        </is>
      </c>
      <c r="B6773" s="77" t="inlineStr">
        <is>
          <t>Pokemon Stats</t>
        </is>
      </c>
      <c r="C6773" s="77" t="inlineStr">
        <is>
          <t>Haunter baseSpeed</t>
        </is>
      </c>
      <c r="D6773" s="77" t="n">
        <v>95</v>
      </c>
      <c r="E6773" s="77" t="n">
        <v>110</v>
      </c>
      <c r="F6773" s="77" t="inlineStr">
        <is>
          <t>Differs from upstream baseline</t>
        </is>
      </c>
      <c r="G6773" s="7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77" t="inlineStr">
        <is>
          <t>2026-10-05</t>
        </is>
      </c>
      <c r="B6775" s="77" t="inlineStr">
        <is>
          <t>Pokemon Stats</t>
        </is>
      </c>
      <c r="C6775" s="77" t="inlineStr">
        <is>
          <t>Haxorus baseSpAttack</t>
        </is>
      </c>
      <c r="D6775" s="77" t="n">
        <v>60</v>
      </c>
      <c r="E6775" s="77" t="n">
        <v>30</v>
      </c>
      <c r="F6775" s="77" t="inlineStr">
        <is>
          <t>Differs from upstream baseline</t>
        </is>
      </c>
      <c r="G6775" s="7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77" t="inlineStr">
        <is>
          <t>2026-10-05</t>
        </is>
      </c>
      <c r="B6777" s="77" t="inlineStr">
        <is>
          <t>Pokemon Stats</t>
        </is>
      </c>
      <c r="C6777" s="77" t="inlineStr">
        <is>
          <t>Heatmor baseHP</t>
        </is>
      </c>
      <c r="D6777" s="77" t="n">
        <v>85</v>
      </c>
      <c r="E6777" s="77" t="n">
        <v>95</v>
      </c>
      <c r="F6777" s="77" t="inlineStr">
        <is>
          <t>Differs from upstream baseline</t>
        </is>
      </c>
      <c r="G6777" s="7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77" t="inlineStr">
        <is>
          <t>2026-10-05</t>
        </is>
      </c>
      <c r="B6779" s="77" t="inlineStr">
        <is>
          <t>Pokemon Stats</t>
        </is>
      </c>
      <c r="C6779" s="77" t="inlineStr">
        <is>
          <t>Heatmor baseSpAttack</t>
        </is>
      </c>
      <c r="D6779" s="77" t="n">
        <v>105</v>
      </c>
      <c r="E6779" s="77" t="n">
        <v>115</v>
      </c>
      <c r="F6779" s="77" t="inlineStr">
        <is>
          <t>Differs from upstream baseline</t>
        </is>
      </c>
      <c r="G6779" s="7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77" t="inlineStr">
        <is>
          <t>2026-10-05</t>
        </is>
      </c>
      <c r="B6781" s="77" t="inlineStr">
        <is>
          <t>Pokemon Stats</t>
        </is>
      </c>
      <c r="C6781" s="77" t="inlineStr">
        <is>
          <t>Heatmor baseSpeed</t>
        </is>
      </c>
      <c r="D6781" s="77" t="n">
        <v>65</v>
      </c>
      <c r="E6781" s="77" t="n">
        <v>80</v>
      </c>
      <c r="F6781" s="77" t="inlineStr">
        <is>
          <t>Differs from upstream baseline</t>
        </is>
      </c>
      <c r="G6781" s="7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77" t="inlineStr">
        <is>
          <t>2026-10-05</t>
        </is>
      </c>
      <c r="B6783" s="77" t="inlineStr">
        <is>
          <t>Pokemon Stats</t>
        </is>
      </c>
      <c r="C6783" s="77" t="inlineStr">
        <is>
          <t>Heliolisk baseSpAttack</t>
        </is>
      </c>
      <c r="D6783" s="77" t="n">
        <v>109</v>
      </c>
      <c r="E6783" s="77" t="n">
        <v>133</v>
      </c>
      <c r="F6783" s="77" t="inlineStr">
        <is>
          <t>Differs from upstream baseline</t>
        </is>
      </c>
      <c r="G6783" s="7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77" t="inlineStr">
        <is>
          <t>2026-10-05</t>
        </is>
      </c>
      <c r="B6785" s="77" t="inlineStr">
        <is>
          <t>Pokemon Stats</t>
        </is>
      </c>
      <c r="C6785" s="77" t="inlineStr">
        <is>
          <t>Helioptile baseHP</t>
        </is>
      </c>
      <c r="D6785" s="77" t="n">
        <v>44</v>
      </c>
      <c r="E6785" s="77" t="n">
        <v>47</v>
      </c>
      <c r="F6785" s="77" t="inlineStr">
        <is>
          <t>Differs from upstream baseline</t>
        </is>
      </c>
      <c r="G6785" s="7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77" t="inlineStr">
        <is>
          <t>2026-10-05</t>
        </is>
      </c>
      <c r="B6787" s="77" t="inlineStr">
        <is>
          <t>Pokemon Stats</t>
        </is>
      </c>
      <c r="C6787" s="77" t="inlineStr">
        <is>
          <t>Helioptile baseDefense</t>
        </is>
      </c>
      <c r="D6787" s="77" t="n">
        <v>33</v>
      </c>
      <c r="E6787" s="77" t="n">
        <v>41</v>
      </c>
      <c r="F6787" s="77" t="inlineStr">
        <is>
          <t>Differs from upstream baseline</t>
        </is>
      </c>
      <c r="G6787" s="7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77" t="inlineStr">
        <is>
          <t>2026-10-05</t>
        </is>
      </c>
      <c r="B6789" s="77" t="inlineStr">
        <is>
          <t>Abilities</t>
        </is>
      </c>
      <c r="C6789" s="77" t="inlineStr">
        <is>
          <t>Heracross abilities</t>
        </is>
      </c>
      <c r="D6789" s="77" t="inlineStr">
        <is>
          <t>Swarm / Guts / Moxie</t>
        </is>
      </c>
      <c r="E6789" s="77" t="inlineStr">
        <is>
          <t>Guts / Guts / Moxie</t>
        </is>
      </c>
      <c r="F6789" s="77" t="inlineStr">
        <is>
          <t>Differs from upstream baseline</t>
        </is>
      </c>
      <c r="G6789" s="7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77" t="inlineStr">
        <is>
          <t>2026-10-05</t>
        </is>
      </c>
      <c r="B6791" s="77" t="inlineStr">
        <is>
          <t>Pokemon Stats</t>
        </is>
      </c>
      <c r="C6791" s="77" t="inlineStr">
        <is>
          <t>Herdier baseSpAttack</t>
        </is>
      </c>
      <c r="D6791" s="77" t="n">
        <v>35</v>
      </c>
      <c r="E6791" s="77" t="n">
        <v>30</v>
      </c>
      <c r="F6791" s="77" t="inlineStr">
        <is>
          <t>Differs from upstream baseline</t>
        </is>
      </c>
      <c r="G6791" s="7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77" t="inlineStr">
        <is>
          <t>2026-10-05</t>
        </is>
      </c>
      <c r="B6793" s="77" t="inlineStr">
        <is>
          <t>Abilities</t>
        </is>
      </c>
      <c r="C6793" s="77" t="inlineStr">
        <is>
          <t>Hippopotas abilities</t>
        </is>
      </c>
      <c r="D6793" s="77" t="inlineStr">
        <is>
          <t>Sand Stream / Sand Force</t>
        </is>
      </c>
      <c r="E6793" s="77" t="inlineStr">
        <is>
          <t>Thick Fat / Thick Fat / Sand Force</t>
        </is>
      </c>
      <c r="F6793" s="77" t="inlineStr">
        <is>
          <t>Differs from upstream baseline</t>
        </is>
      </c>
      <c r="G6793" s="7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77" t="inlineStr">
        <is>
          <t>2026-10-05</t>
        </is>
      </c>
      <c r="B6795" s="77" t="inlineStr">
        <is>
          <t>Abilities</t>
        </is>
      </c>
      <c r="C6795" s="77" t="inlineStr">
        <is>
          <t>Hitmonchan abilities</t>
        </is>
      </c>
      <c r="D6795" s="77" t="inlineStr">
        <is>
          <t>Keen Eye / Iron Fist / Inner Focus</t>
        </is>
      </c>
      <c r="E6795" s="77" t="inlineStr">
        <is>
          <t>Scrappy / Scrappy / Inner Focus</t>
        </is>
      </c>
      <c r="F6795" s="77" t="inlineStr">
        <is>
          <t>Differs from upstream baseline</t>
        </is>
      </c>
      <c r="G6795" s="7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77" t="inlineStr">
        <is>
          <t>2026-10-05</t>
        </is>
      </c>
      <c r="B6797" s="77" t="inlineStr">
        <is>
          <t>Abilities</t>
        </is>
      </c>
      <c r="C6797" s="77" t="inlineStr">
        <is>
          <t>Hitmontop abilities</t>
        </is>
      </c>
      <c r="D6797" s="77" t="inlineStr">
        <is>
          <t>Intimidate / Technician / Steadfast</t>
        </is>
      </c>
      <c r="E6797" s="77" t="inlineStr">
        <is>
          <t>Technician / Technician / Steadfast</t>
        </is>
      </c>
      <c r="F6797" s="77" t="inlineStr">
        <is>
          <t>Differs from upstream baseline</t>
        </is>
      </c>
      <c r="G6797" s="7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77" t="inlineStr">
        <is>
          <t>2026-10-05</t>
        </is>
      </c>
      <c r="B6799" s="77" t="inlineStr">
        <is>
          <t>Pokemon Stats</t>
        </is>
      </c>
      <c r="C6799" s="77" t="inlineStr">
        <is>
          <t>Honchkrow baseSpAttack</t>
        </is>
      </c>
      <c r="D6799" s="77" t="n">
        <v>105</v>
      </c>
      <c r="E6799" s="77" t="n">
        <v>100</v>
      </c>
      <c r="F6799" s="77" t="inlineStr">
        <is>
          <t>Differs from upstream baseline</t>
        </is>
      </c>
      <c r="G6799" s="7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77" t="inlineStr">
        <is>
          <t>2026-10-05</t>
        </is>
      </c>
      <c r="B6801" s="77" t="inlineStr">
        <is>
          <t>Pokemon Stats</t>
        </is>
      </c>
      <c r="C6801" s="77" t="inlineStr">
        <is>
          <t>Honchkrow baseSpeed</t>
        </is>
      </c>
      <c r="D6801" s="77" t="n">
        <v>71</v>
      </c>
      <c r="E6801" s="77" t="n">
        <v>91</v>
      </c>
      <c r="F6801" s="77" t="inlineStr">
        <is>
          <t>Differs from upstream baseline</t>
        </is>
      </c>
      <c r="G6801" s="7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77" t="inlineStr">
        <is>
          <t>2026-10-05</t>
        </is>
      </c>
      <c r="B6803" s="77" t="inlineStr">
        <is>
          <t>Pokemon Stats</t>
        </is>
      </c>
      <c r="C6803" s="77" t="inlineStr">
        <is>
          <t>Honedge baseAttack</t>
        </is>
      </c>
      <c r="D6803" s="77" t="n">
        <v>80</v>
      </c>
      <c r="E6803" s="77" t="n">
        <v>85</v>
      </c>
      <c r="F6803" s="77" t="inlineStr">
        <is>
          <t>Differs from upstream baseline</t>
        </is>
      </c>
      <c r="G6803" s="7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77" t="inlineStr">
        <is>
          <t>2026-10-05</t>
        </is>
      </c>
      <c r="B6805" s="77" t="inlineStr">
        <is>
          <t>Pokemon Stats</t>
        </is>
      </c>
      <c r="C6805" s="77" t="inlineStr">
        <is>
          <t>Hoothoot baseAttack</t>
        </is>
      </c>
      <c r="D6805" s="77" t="n">
        <v>30</v>
      </c>
      <c r="E6805" s="77" t="n">
        <v>36</v>
      </c>
      <c r="F6805" s="77" t="inlineStr">
        <is>
          <t>Differs from upstream baseline</t>
        </is>
      </c>
      <c r="G6805" s="7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77" t="inlineStr">
        <is>
          <t>2026-10-05</t>
        </is>
      </c>
      <c r="B6807" s="77" t="inlineStr">
        <is>
          <t>Abilities</t>
        </is>
      </c>
      <c r="C6807" s="77" t="inlineStr">
        <is>
          <t>Hoppip abilities</t>
        </is>
      </c>
      <c r="D6807" s="77" t="inlineStr">
        <is>
          <t>Chlorophyll / Leaf Guard / Infiltrator</t>
        </is>
      </c>
      <c r="E6807" s="77" t="inlineStr">
        <is>
          <t>Chlorophyll / Chlorophyll / Infiltrator</t>
        </is>
      </c>
      <c r="F6807" s="77" t="inlineStr">
        <is>
          <t>Differs from upstream baseline</t>
        </is>
      </c>
      <c r="G6807" s="7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77" t="inlineStr">
        <is>
          <t>2026-10-05</t>
        </is>
      </c>
      <c r="B6809" s="77" t="inlineStr">
        <is>
          <t>Pokemon Stats</t>
        </is>
      </c>
      <c r="C6809" s="77" t="inlineStr">
        <is>
          <t>Houndoom baseSpAttack</t>
        </is>
      </c>
      <c r="D6809" s="77" t="n">
        <v>110</v>
      </c>
      <c r="E6809" s="77" t="n">
        <v>120</v>
      </c>
      <c r="F6809" s="77" t="inlineStr">
        <is>
          <t>Differs from upstream baseline</t>
        </is>
      </c>
      <c r="G6809" s="7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77" t="inlineStr">
        <is>
          <t>2026-10-05</t>
        </is>
      </c>
      <c r="B6811" s="77" t="inlineStr">
        <is>
          <t>Abilities</t>
        </is>
      </c>
      <c r="C6811" s="77" t="inlineStr">
        <is>
          <t>Houndoom abilities</t>
        </is>
      </c>
      <c r="D6811" s="77" t="inlineStr">
        <is>
          <t>Early Bird / Flash Fire / Unnerve</t>
        </is>
      </c>
      <c r="E6811" s="77" t="inlineStr">
        <is>
          <t>Solar Power / Solar Power / Unnerve</t>
        </is>
      </c>
      <c r="F6811" s="77" t="inlineStr">
        <is>
          <t>Differs from upstream baseline</t>
        </is>
      </c>
      <c r="G6811" s="7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77" t="inlineStr">
        <is>
          <t>2026-10-05</t>
        </is>
      </c>
      <c r="B6813" s="77" t="inlineStr">
        <is>
          <t>Pokemon Stats</t>
        </is>
      </c>
      <c r="C6813" s="77" t="inlineStr">
        <is>
          <t>Houndoom baseSpeed</t>
        </is>
      </c>
      <c r="D6813" s="77" t="n">
        <v>115</v>
      </c>
      <c r="E6813" s="77" t="n">
        <v>125</v>
      </c>
      <c r="F6813" s="77" t="inlineStr">
        <is>
          <t>Differs from upstream baseline</t>
        </is>
      </c>
      <c r="G6813" s="7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77" t="inlineStr">
        <is>
          <t>2026-10-05</t>
        </is>
      </c>
      <c r="B6815" s="77" t="inlineStr">
        <is>
          <t>Abilities</t>
        </is>
      </c>
      <c r="C6815" s="77" t="inlineStr">
        <is>
          <t>Ho-Oh abilities</t>
        </is>
      </c>
      <c r="D6815" s="77" t="inlineStr">
        <is>
          <t>Pressure / Regenerator</t>
        </is>
      </c>
      <c r="E6815" s="77" t="inlineStr">
        <is>
          <t>Magic Guard / Regenerator</t>
        </is>
      </c>
      <c r="F6815" s="77" t="inlineStr">
        <is>
          <t>Differs from upstream baseline</t>
        </is>
      </c>
      <c r="G6815" s="7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77" t="inlineStr">
        <is>
          <t>2026-10-05</t>
        </is>
      </c>
      <c r="B6817" s="77" t="inlineStr">
        <is>
          <t>Pokemon Stats</t>
        </is>
      </c>
      <c r="C6817" s="77" t="inlineStr">
        <is>
          <t>Huntail baseSpAttack</t>
        </is>
      </c>
      <c r="D6817" s="77" t="n">
        <v>94</v>
      </c>
      <c r="E6817" s="77" t="n">
        <v>84</v>
      </c>
      <c r="F6817" s="77" t="inlineStr">
        <is>
          <t>Differs from upstream baseline</t>
        </is>
      </c>
      <c r="G6817" s="7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77" t="inlineStr">
        <is>
          <t>2026-10-05</t>
        </is>
      </c>
      <c r="B6819" s="77" t="inlineStr">
        <is>
          <t>Pokemon Stats</t>
        </is>
      </c>
      <c r="C6819" s="77" t="inlineStr">
        <is>
          <t>Hypno baseSpAttack</t>
        </is>
      </c>
      <c r="D6819" s="77" t="n">
        <v>73</v>
      </c>
      <c r="E6819" s="77" t="n">
        <v>93</v>
      </c>
      <c r="F6819" s="77" t="inlineStr">
        <is>
          <t>Differs from upstream baseline</t>
        </is>
      </c>
      <c r="G6819" s="7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77" t="inlineStr">
        <is>
          <t>2026-10-05</t>
        </is>
      </c>
      <c r="B6821" s="77" t="inlineStr">
        <is>
          <t>Pokemon Stats</t>
        </is>
      </c>
      <c r="C6821" s="77" t="inlineStr">
        <is>
          <t>Igglybuff baseAttack</t>
        </is>
      </c>
      <c r="D6821" s="77" t="n">
        <v>30</v>
      </c>
      <c r="E6821" s="77" t="n">
        <v>45</v>
      </c>
      <c r="F6821" s="77" t="inlineStr">
        <is>
          <t>Differs from upstream baseline</t>
        </is>
      </c>
      <c r="G6821" s="7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77" t="inlineStr">
        <is>
          <t>2026-10-05</t>
        </is>
      </c>
      <c r="B6823" s="77" t="inlineStr">
        <is>
          <t>Pokemon Stats</t>
        </is>
      </c>
      <c r="C6823" s="77" t="inlineStr">
        <is>
          <t>Igglybuff baseSpAttack</t>
        </is>
      </c>
      <c r="D6823" s="77" t="n">
        <v>40</v>
      </c>
      <c r="E6823" s="77" t="n">
        <v>45</v>
      </c>
      <c r="F6823" s="77" t="inlineStr">
        <is>
          <t>Differs from upstream baseline</t>
        </is>
      </c>
      <c r="G6823" s="7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77" t="inlineStr">
        <is>
          <t>2026-10-05</t>
        </is>
      </c>
      <c r="B6825" s="77" t="inlineStr">
        <is>
          <t>Pokemon Stats</t>
        </is>
      </c>
      <c r="C6825" s="77" t="inlineStr">
        <is>
          <t>Igglybuff baseSpeed</t>
        </is>
      </c>
      <c r="D6825" s="77" t="n">
        <v>15</v>
      </c>
      <c r="E6825" s="77" t="n">
        <v>20</v>
      </c>
      <c r="F6825" s="77" t="inlineStr">
        <is>
          <t>Differs from upstream baseline</t>
        </is>
      </c>
      <c r="G6825" s="7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77" t="inlineStr">
        <is>
          <t>2026-10-05</t>
        </is>
      </c>
      <c r="B6827" s="77" t="inlineStr">
        <is>
          <t>Evolutions</t>
        </is>
      </c>
      <c r="C6827" s="77" t="inlineStr">
        <is>
          <t>Igglybuff evolution</t>
        </is>
      </c>
      <c r="D6827" s="77" t="inlineStr">
        <is>
          <t>Friendship -&gt; Jigglypuff</t>
        </is>
      </c>
      <c r="E6827" s="77" t="inlineStr">
        <is>
          <t>Lv 15 -&gt; Jigglypuff</t>
        </is>
      </c>
      <c r="F6827" s="77" t="inlineStr">
        <is>
          <t>Differs from upstream baseline</t>
        </is>
      </c>
      <c r="G6827" s="7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77" t="inlineStr">
        <is>
          <t>2026-10-05</t>
        </is>
      </c>
      <c r="B6829" s="77" t="inlineStr">
        <is>
          <t>Pokemon Stats</t>
        </is>
      </c>
      <c r="C6829" s="77" t="inlineStr">
        <is>
          <t>Illumise baseDefense</t>
        </is>
      </c>
      <c r="D6829" s="77" t="n">
        <v>75</v>
      </c>
      <c r="E6829" s="77" t="n">
        <v>55</v>
      </c>
      <c r="F6829" s="77" t="inlineStr">
        <is>
          <t>Differs from upstream baseline</t>
        </is>
      </c>
      <c r="G6829" s="7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77" t="inlineStr">
        <is>
          <t>2026-10-05</t>
        </is>
      </c>
      <c r="B6831" s="77" t="inlineStr">
        <is>
          <t>Abilities</t>
        </is>
      </c>
      <c r="C6831" s="77" t="inlineStr">
        <is>
          <t>Illumise abilities</t>
        </is>
      </c>
      <c r="D6831" s="77" t="inlineStr">
        <is>
          <t>Oblivious / Tinted Lens / Prankster</t>
        </is>
      </c>
      <c r="E6831" s="77" t="inlineStr">
        <is>
          <t>Tinted Lens / Tinted Lens / Prankster</t>
        </is>
      </c>
      <c r="F6831" s="77" t="inlineStr">
        <is>
          <t>Differs from upstream baseline</t>
        </is>
      </c>
      <c r="G6831" s="7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77" t="inlineStr">
        <is>
          <t>2026-10-05</t>
        </is>
      </c>
      <c r="B6833" s="77" t="inlineStr">
        <is>
          <t>Abilities</t>
        </is>
      </c>
      <c r="C6833" s="77" t="inlineStr">
        <is>
          <t>Infernape abilities</t>
        </is>
      </c>
      <c r="D6833" s="77" t="inlineStr">
        <is>
          <t>Blaze / Iron Fist</t>
        </is>
      </c>
      <c r="E6833" s="77" t="inlineStr">
        <is>
          <t>Iron Fist / Blaze / Iron Fist</t>
        </is>
      </c>
      <c r="F6833" s="77" t="inlineStr">
        <is>
          <t>Differs from upstream baseline</t>
        </is>
      </c>
      <c r="G6833" s="7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77" t="inlineStr">
        <is>
          <t>2026-10-05</t>
        </is>
      </c>
      <c r="B6835" s="77" t="inlineStr">
        <is>
          <t>Pokemon Stats</t>
        </is>
      </c>
      <c r="C6835" s="77" t="inlineStr">
        <is>
          <t>Inkay baseSpAttack</t>
        </is>
      </c>
      <c r="D6835" s="77" t="n">
        <v>37</v>
      </c>
      <c r="E6835" s="77" t="n">
        <v>39</v>
      </c>
      <c r="F6835" s="77" t="inlineStr">
        <is>
          <t>Differs from upstream baseline</t>
        </is>
      </c>
      <c r="G6835" s="7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77" t="inlineStr">
        <is>
          <t>2026-10-05</t>
        </is>
      </c>
      <c r="B6837" s="77" t="inlineStr">
        <is>
          <t>Pokemon Stats</t>
        </is>
      </c>
      <c r="C6837" s="77" t="inlineStr">
        <is>
          <t>Inkay baseSpeed</t>
        </is>
      </c>
      <c r="D6837" s="77" t="n">
        <v>45</v>
      </c>
      <c r="E6837" s="77" t="n">
        <v>55</v>
      </c>
      <c r="F6837" s="77" t="inlineStr">
        <is>
          <t>Differs from upstream baseline</t>
        </is>
      </c>
      <c r="G6837" s="7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77" t="inlineStr">
        <is>
          <t>2026-10-05</t>
        </is>
      </c>
      <c r="B6839" s="77" t="inlineStr">
        <is>
          <t>Pokemon Stats</t>
        </is>
      </c>
      <c r="C6839" s="77" t="inlineStr">
        <is>
          <t>Jellicent baseSpAttack</t>
        </is>
      </c>
      <c r="D6839" s="77" t="n">
        <v>85</v>
      </c>
      <c r="E6839" s="77" t="n">
        <v>95</v>
      </c>
      <c r="F6839" s="77" t="inlineStr">
        <is>
          <t>Differs from upstream baseline</t>
        </is>
      </c>
      <c r="G6839" s="7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77" t="inlineStr">
        <is>
          <t>2026-10-05</t>
        </is>
      </c>
      <c r="B6841" s="77" t="inlineStr">
        <is>
          <t>Pokemon Stats</t>
        </is>
      </c>
      <c r="C6841" s="77" t="inlineStr">
        <is>
          <t>Jigglypuff baseSpAttack</t>
        </is>
      </c>
      <c r="D6841" s="77" t="n">
        <v>45</v>
      </c>
      <c r="E6841" s="77" t="n">
        <v>60</v>
      </c>
      <c r="F6841" s="77" t="inlineStr">
        <is>
          <t>Differs from upstream baseline</t>
        </is>
      </c>
      <c r="G6841" s="7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77" t="inlineStr">
        <is>
          <t>2026-10-05</t>
        </is>
      </c>
      <c r="B6843" s="77" t="inlineStr">
        <is>
          <t>Abilities</t>
        </is>
      </c>
      <c r="C6843" s="77" t="inlineStr">
        <is>
          <t>Jigglypuff abilities</t>
        </is>
      </c>
      <c r="D6843" s="77" t="inlineStr">
        <is>
          <t>Cute Charm / Competitive / Friend Guard</t>
        </is>
      </c>
      <c r="E6843" s="77" t="inlineStr">
        <is>
          <t>Aftermath / Friend Guard</t>
        </is>
      </c>
      <c r="F6843" s="77" t="inlineStr">
        <is>
          <t>Differs from upstream baseline</t>
        </is>
      </c>
      <c r="G6843" s="7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77" t="inlineStr">
        <is>
          <t>2026-10-05</t>
        </is>
      </c>
      <c r="B6845" s="77" t="inlineStr">
        <is>
          <t>Pokemon Stats</t>
        </is>
      </c>
      <c r="C6845" s="77" t="inlineStr">
        <is>
          <t>Jumpluff baseSpDefense</t>
        </is>
      </c>
      <c r="D6845" s="77" t="n">
        <v>95</v>
      </c>
      <c r="E6845" s="77" t="n">
        <v>85</v>
      </c>
      <c r="F6845" s="77" t="inlineStr">
        <is>
          <t>Differs from upstream baseline</t>
        </is>
      </c>
      <c r="G6845" s="7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77" t="inlineStr">
        <is>
          <t>2026-10-05</t>
        </is>
      </c>
      <c r="B6847" s="77" t="inlineStr">
        <is>
          <t>Pokemon Stats</t>
        </is>
      </c>
      <c r="C6847" s="77" t="inlineStr">
        <is>
          <t>Jynx baseDefense</t>
        </is>
      </c>
      <c r="D6847" s="77" t="n">
        <v>35</v>
      </c>
      <c r="E6847" s="77" t="n">
        <v>57</v>
      </c>
      <c r="F6847" s="77" t="inlineStr">
        <is>
          <t>Differs from upstream baseline</t>
        </is>
      </c>
      <c r="G6847" s="7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77" t="inlineStr">
        <is>
          <t>2026-10-05</t>
        </is>
      </c>
      <c r="B6849" s="77" t="inlineStr">
        <is>
          <t>Abilities</t>
        </is>
      </c>
      <c r="C6849" s="77" t="inlineStr">
        <is>
          <t>Jynx abilities</t>
        </is>
      </c>
      <c r="D6849" s="77" t="inlineStr">
        <is>
          <t>Oblivious / Forewarn / Dry Skin</t>
        </is>
      </c>
      <c r="E6849" s="77" t="inlineStr">
        <is>
          <t>Snow Cloak / Snow Cloak / Dry Skin</t>
        </is>
      </c>
      <c r="F6849" s="77" t="inlineStr">
        <is>
          <t>Differs from upstream baseline</t>
        </is>
      </c>
      <c r="G6849" s="7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77" t="inlineStr">
        <is>
          <t>2026-10-05</t>
        </is>
      </c>
      <c r="B6851" s="77" t="inlineStr">
        <is>
          <t>Pokemon Stats</t>
        </is>
      </c>
      <c r="C6851" s="77" t="inlineStr">
        <is>
          <t>Kadabra baseDefense</t>
        </is>
      </c>
      <c r="D6851" s="77" t="n">
        <v>30</v>
      </c>
      <c r="E6851" s="77" t="n">
        <v>45</v>
      </c>
      <c r="F6851" s="77" t="inlineStr">
        <is>
          <t>Differs from upstream baseline</t>
        </is>
      </c>
      <c r="G6851" s="7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77" t="inlineStr">
        <is>
          <t>2026-10-05</t>
        </is>
      </c>
      <c r="B6853" s="77" t="inlineStr">
        <is>
          <t>Pokemon Stats</t>
        </is>
      </c>
      <c r="C6853" s="77" t="inlineStr">
        <is>
          <t>Kadabra baseSpeed</t>
        </is>
      </c>
      <c r="D6853" s="77" t="n">
        <v>105</v>
      </c>
      <c r="E6853" s="77" t="n">
        <v>120</v>
      </c>
      <c r="F6853" s="77" t="inlineStr">
        <is>
          <t>Differs from upstream baseline</t>
        </is>
      </c>
      <c r="G6853" s="7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77" t="inlineStr">
        <is>
          <t>2026-10-05</t>
        </is>
      </c>
      <c r="B6855" s="77" t="inlineStr">
        <is>
          <t>Pokemon Stats</t>
        </is>
      </c>
      <c r="C6855" s="77" t="inlineStr">
        <is>
          <t>Kakuna baseSpDefense</t>
        </is>
      </c>
      <c r="D6855" s="77" t="n">
        <v>25</v>
      </c>
      <c r="E6855" s="77" t="n">
        <v>55</v>
      </c>
      <c r="F6855" s="77" t="inlineStr">
        <is>
          <t>Differs from upstream baseline</t>
        </is>
      </c>
      <c r="G6855" s="7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77" t="inlineStr">
        <is>
          <t>2026-10-05</t>
        </is>
      </c>
      <c r="B6857" s="77" t="inlineStr">
        <is>
          <t>Pokemon Stats</t>
        </is>
      </c>
      <c r="C6857" s="77" t="inlineStr">
        <is>
          <t>Karrablast baseHP</t>
        </is>
      </c>
      <c r="D6857" s="77" t="n">
        <v>50</v>
      </c>
      <c r="E6857" s="77" t="n">
        <v>66</v>
      </c>
      <c r="F6857" s="77" t="inlineStr">
        <is>
          <t>Differs from upstream baseline</t>
        </is>
      </c>
      <c r="G6857" s="7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77" t="inlineStr">
        <is>
          <t>2026-10-05</t>
        </is>
      </c>
      <c r="B6859" s="77" t="inlineStr">
        <is>
          <t>Pokemon Stats</t>
        </is>
      </c>
      <c r="C6859" s="77" t="inlineStr">
        <is>
          <t>Karrablast baseDefense</t>
        </is>
      </c>
      <c r="D6859" s="77" t="n">
        <v>45</v>
      </c>
      <c r="E6859" s="77" t="n">
        <v>63</v>
      </c>
      <c r="F6859" s="77" t="inlineStr">
        <is>
          <t>Differs from upstream baseline</t>
        </is>
      </c>
      <c r="G6859" s="7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77" t="inlineStr">
        <is>
          <t>2026-10-05</t>
        </is>
      </c>
      <c r="B6861" s="77" t="inlineStr">
        <is>
          <t>Pokemon Stats</t>
        </is>
      </c>
      <c r="C6861" s="77" t="inlineStr">
        <is>
          <t>Karrablast baseSpDefense</t>
        </is>
      </c>
      <c r="D6861" s="77" t="n">
        <v>45</v>
      </c>
      <c r="E6861" s="77" t="n">
        <v>68</v>
      </c>
      <c r="F6861" s="77" t="inlineStr">
        <is>
          <t>Differs from upstream baseline</t>
        </is>
      </c>
      <c r="G6861" s="7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77" t="inlineStr">
        <is>
          <t>2026-10-05</t>
        </is>
      </c>
      <c r="B6863" s="77" t="inlineStr">
        <is>
          <t>Evolutions</t>
        </is>
      </c>
      <c r="C6863" s="77" t="inlineStr">
        <is>
          <t>Karrablast evolution</t>
        </is>
      </c>
      <c r="D6863" s="77" t="inlineStr">
        <is>
          <t>Trade Specific Mon SPECIES_SHELMET -&gt; Escavalier</t>
        </is>
      </c>
      <c r="E6863" s="77" t="inlineStr">
        <is>
          <t>Lv 34 -&gt; Escavalier</t>
        </is>
      </c>
      <c r="F6863" s="77" t="inlineStr">
        <is>
          <t>Differs from upstream baseline</t>
        </is>
      </c>
      <c r="G6863" s="7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77" t="inlineStr">
        <is>
          <t>2026-10-05</t>
        </is>
      </c>
      <c r="B6865" s="77" t="inlineStr">
        <is>
          <t>Pokemon Stats</t>
        </is>
      </c>
      <c r="C6865" s="77" t="inlineStr">
        <is>
          <t>Kecleon baseDefense</t>
        </is>
      </c>
      <c r="D6865" s="77" t="n">
        <v>70</v>
      </c>
      <c r="E6865" s="77" t="n">
        <v>135</v>
      </c>
      <c r="F6865" s="77" t="inlineStr">
        <is>
          <t>Differs from upstream baseline</t>
        </is>
      </c>
      <c r="G6865" s="7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77" t="inlineStr">
        <is>
          <t>2026-10-05</t>
        </is>
      </c>
      <c r="B6867" s="77" t="inlineStr">
        <is>
          <t>Abilities</t>
        </is>
      </c>
      <c r="C6867" s="77" t="inlineStr">
        <is>
          <t>Kecleon abilities</t>
        </is>
      </c>
      <c r="D6867" s="77" t="inlineStr">
        <is>
          <t>Color Change / Protean</t>
        </is>
      </c>
      <c r="E6867" s="77" t="inlineStr">
        <is>
          <t>Adaptability / Color Change / Protean</t>
        </is>
      </c>
      <c r="F6867" s="77" t="inlineStr">
        <is>
          <t>Differs from upstream baseline</t>
        </is>
      </c>
      <c r="G6867" s="7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77" t="inlineStr">
        <is>
          <t>2026-10-05</t>
        </is>
      </c>
      <c r="B6869" s="77" t="inlineStr">
        <is>
          <t>Pokemon Stats</t>
        </is>
      </c>
      <c r="C6869" s="77" t="inlineStr">
        <is>
          <t>Keldeo baseSpAttack</t>
        </is>
      </c>
      <c r="D6869" s="77" t="n">
        <v>129</v>
      </c>
      <c r="E6869" s="77" t="n">
        <v>151</v>
      </c>
      <c r="F6869" s="77" t="inlineStr">
        <is>
          <t>Differs from upstream baseline</t>
        </is>
      </c>
      <c r="G6869" s="7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77" t="inlineStr">
        <is>
          <t>2026-10-05</t>
        </is>
      </c>
      <c r="B6871" s="77" t="inlineStr">
        <is>
          <t>Pokemon Stats</t>
        </is>
      </c>
      <c r="C6871" s="77" t="inlineStr">
        <is>
          <t>Kingambit baseAttack</t>
        </is>
      </c>
      <c r="D6871" s="77" t="n">
        <v>135</v>
      </c>
      <c r="E6871" s="77" t="n">
        <v>151</v>
      </c>
      <c r="F6871" s="77" t="inlineStr">
        <is>
          <t>Differs from upstream baseline</t>
        </is>
      </c>
      <c r="G6871" s="7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77" t="inlineStr">
        <is>
          <t>2026-10-05</t>
        </is>
      </c>
      <c r="B6873" s="77" t="inlineStr">
        <is>
          <t>Pokemon Stats</t>
        </is>
      </c>
      <c r="C6873" s="77" t="inlineStr">
        <is>
          <t>Kingambit baseSpeed</t>
        </is>
      </c>
      <c r="D6873" s="77" t="n">
        <v>50</v>
      </c>
      <c r="E6873" s="77" t="n">
        <v>64</v>
      </c>
      <c r="F6873" s="77" t="inlineStr">
        <is>
          <t>Differs from upstream baseline</t>
        </is>
      </c>
      <c r="G6873" s="7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77" t="inlineStr">
        <is>
          <t>2026-10-05</t>
        </is>
      </c>
      <c r="B6875" s="77" t="inlineStr">
        <is>
          <t>Abilities</t>
        </is>
      </c>
      <c r="C6875" s="77" t="inlineStr">
        <is>
          <t>Kingler abilities</t>
        </is>
      </c>
      <c r="D6875" s="77" t="inlineStr">
        <is>
          <t>Hyper Cutter / Shell Armor / Sheer Force</t>
        </is>
      </c>
      <c r="E6875" s="77" t="inlineStr">
        <is>
          <t>Swift Swim / Hyper Cutter / Sheer Force</t>
        </is>
      </c>
      <c r="F6875" s="77" t="inlineStr">
        <is>
          <t>Differs from upstream baseline</t>
        </is>
      </c>
      <c r="G6875" s="7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77" t="inlineStr">
        <is>
          <t>2026-10-05</t>
        </is>
      </c>
      <c r="B6877" s="77" t="inlineStr">
        <is>
          <t>Evolutions</t>
        </is>
      </c>
      <c r="C6877" s="77" t="inlineStr">
        <is>
          <t>Klang evolution</t>
        </is>
      </c>
      <c r="D6877" s="77" t="inlineStr">
        <is>
          <t>Lv 49 -&gt; Klinklang</t>
        </is>
      </c>
      <c r="E6877" s="77" t="inlineStr">
        <is>
          <t>Lv 45 -&gt; Klinklang</t>
        </is>
      </c>
      <c r="F6877" s="77" t="inlineStr">
        <is>
          <t>Differs from upstream baseline</t>
        </is>
      </c>
      <c r="G6877" s="7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77" t="inlineStr">
        <is>
          <t>2026-10-05</t>
        </is>
      </c>
      <c r="B6879" s="77" t="inlineStr">
        <is>
          <t>Pokemon Stats</t>
        </is>
      </c>
      <c r="C6879" s="77" t="inlineStr">
        <is>
          <t>Kleavor baseSpAttack</t>
        </is>
      </c>
      <c r="D6879" s="77" t="n">
        <v>45</v>
      </c>
      <c r="E6879" s="77" t="n">
        <v>30</v>
      </c>
      <c r="F6879" s="77" t="inlineStr">
        <is>
          <t>Differs from upstream baseline</t>
        </is>
      </c>
      <c r="G6879" s="7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77" t="inlineStr">
        <is>
          <t>2026-10-05</t>
        </is>
      </c>
      <c r="B6881" s="77" t="inlineStr">
        <is>
          <t>Pokemon Stats</t>
        </is>
      </c>
      <c r="C6881" s="77" t="inlineStr">
        <is>
          <t>Klefki baseHP</t>
        </is>
      </c>
      <c r="D6881" s="77" t="n">
        <v>57</v>
      </c>
      <c r="E6881" s="77" t="n">
        <v>65</v>
      </c>
      <c r="F6881" s="77" t="inlineStr">
        <is>
          <t>Differs from upstream baseline</t>
        </is>
      </c>
      <c r="G6881" s="7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77" t="inlineStr">
        <is>
          <t>2026-10-05</t>
        </is>
      </c>
      <c r="B6883" s="77" t="inlineStr">
        <is>
          <t>Pokemon Stats</t>
        </is>
      </c>
      <c r="C6883" s="77" t="inlineStr">
        <is>
          <t>Klefki baseSpeed</t>
        </is>
      </c>
      <c r="D6883" s="77" t="n">
        <v>75</v>
      </c>
      <c r="E6883" s="77" t="n">
        <v>85</v>
      </c>
      <c r="F6883" s="77" t="inlineStr">
        <is>
          <t>Differs from upstream baseline</t>
        </is>
      </c>
      <c r="G6883" s="7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77" t="inlineStr">
        <is>
          <t>2026-10-05</t>
        </is>
      </c>
      <c r="B6885" s="77" t="inlineStr">
        <is>
          <t>Pokemon Stats</t>
        </is>
      </c>
      <c r="C6885" s="77" t="inlineStr">
        <is>
          <t>Klinklang baseSpAttack</t>
        </is>
      </c>
      <c r="D6885" s="77" t="n">
        <v>70</v>
      </c>
      <c r="E6885" s="77" t="n">
        <v>80</v>
      </c>
      <c r="F6885" s="77" t="inlineStr">
        <is>
          <t>Differs from upstream baseline</t>
        </is>
      </c>
      <c r="G6885" s="7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77" t="inlineStr">
        <is>
          <t>2026-10-05</t>
        </is>
      </c>
      <c r="B6887" s="77" t="inlineStr">
        <is>
          <t>Abilities</t>
        </is>
      </c>
      <c r="C6887" s="77" t="inlineStr">
        <is>
          <t>Koraidon abilities</t>
        </is>
      </c>
      <c r="D6887" s="77" t="inlineStr">
        <is>
          <t>Orichalcum Pulse</t>
        </is>
      </c>
      <c r="E6887" s="77" t="inlineStr">
        <is>
          <t>Pressure</t>
        </is>
      </c>
      <c r="F6887" s="77" t="inlineStr">
        <is>
          <t>Differs from upstream baseline</t>
        </is>
      </c>
      <c r="G6887" s="7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77" t="inlineStr">
        <is>
          <t>2026-10-05</t>
        </is>
      </c>
      <c r="B6889" s="77" t="inlineStr">
        <is>
          <t>Abilities</t>
        </is>
      </c>
      <c r="C6889" s="77" t="inlineStr">
        <is>
          <t>Kricketune abilities</t>
        </is>
      </c>
      <c r="D6889" s="77" t="inlineStr">
        <is>
          <t>Swarm / Technician</t>
        </is>
      </c>
      <c r="E6889" s="77" t="inlineStr">
        <is>
          <t>Hyper Cutter / Technician</t>
        </is>
      </c>
      <c r="F6889" s="77" t="inlineStr">
        <is>
          <t>Differs from upstream baseline</t>
        </is>
      </c>
      <c r="G6889" s="7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77" t="inlineStr">
        <is>
          <t>2026-10-05</t>
        </is>
      </c>
      <c r="B6891" s="77" t="inlineStr">
        <is>
          <t>Pokemon Stats</t>
        </is>
      </c>
      <c r="C6891" s="77" t="inlineStr">
        <is>
          <t>Krokorok baseAttack</t>
        </is>
      </c>
      <c r="D6891" s="77" t="n">
        <v>82</v>
      </c>
      <c r="E6891" s="77" t="n">
        <v>91</v>
      </c>
      <c r="F6891" s="77" t="inlineStr">
        <is>
          <t>Differs from upstream baseline</t>
        </is>
      </c>
      <c r="G6891" s="7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77" t="inlineStr">
        <is>
          <t>2026-10-05</t>
        </is>
      </c>
      <c r="B6893" s="77" t="inlineStr">
        <is>
          <t>Pokemon Stats</t>
        </is>
      </c>
      <c r="C6893" s="77" t="inlineStr">
        <is>
          <t>Krokorok baseSpAttack</t>
        </is>
      </c>
      <c r="D6893" s="77" t="n">
        <v>45</v>
      </c>
      <c r="E6893" s="77" t="n">
        <v>30</v>
      </c>
      <c r="F6893" s="77" t="inlineStr">
        <is>
          <t>Differs from upstream baseline</t>
        </is>
      </c>
      <c r="G6893" s="7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77" t="inlineStr">
        <is>
          <t>2026-10-05</t>
        </is>
      </c>
      <c r="B6895" s="77" t="inlineStr">
        <is>
          <t>Pokemon Stats</t>
        </is>
      </c>
      <c r="C6895" s="77" t="inlineStr">
        <is>
          <t>Krokorok baseSpeed</t>
        </is>
      </c>
      <c r="D6895" s="77" t="n">
        <v>74</v>
      </c>
      <c r="E6895" s="77" t="n">
        <v>82</v>
      </c>
      <c r="F6895" s="77" t="inlineStr">
        <is>
          <t>Differs from upstream baseline</t>
        </is>
      </c>
      <c r="G6895" s="7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77" t="inlineStr">
        <is>
          <t>2026-10-05</t>
        </is>
      </c>
      <c r="B6897" s="77" t="inlineStr">
        <is>
          <t>Pokemon Stats</t>
        </is>
      </c>
      <c r="C6897" s="77" t="inlineStr">
        <is>
          <t>Krookodile baseSpAttack</t>
        </is>
      </c>
      <c r="D6897" s="77" t="n">
        <v>65</v>
      </c>
      <c r="E6897" s="77" t="n">
        <v>30</v>
      </c>
      <c r="F6897" s="77" t="inlineStr">
        <is>
          <t>Differs from upstream baseline</t>
        </is>
      </c>
      <c r="G6897" s="7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77" t="inlineStr">
        <is>
          <t>2026-10-05</t>
        </is>
      </c>
      <c r="B6899" s="77" t="inlineStr">
        <is>
          <t>Abilities</t>
        </is>
      </c>
      <c r="C6899" s="77" t="inlineStr">
        <is>
          <t>Kyogre abilities</t>
        </is>
      </c>
      <c r="D6899" s="77" t="inlineStr">
        <is>
          <t>Drizzle</t>
        </is>
      </c>
      <c r="E6899" s="77" t="inlineStr">
        <is>
          <t>Pressure</t>
        </is>
      </c>
      <c r="F6899" s="77" t="inlineStr">
        <is>
          <t>Differs from upstream baseline</t>
        </is>
      </c>
      <c r="G6899" s="7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77" t="inlineStr">
        <is>
          <t>2026-10-05</t>
        </is>
      </c>
      <c r="B6901" s="77" t="inlineStr">
        <is>
          <t>Abilities</t>
        </is>
      </c>
      <c r="C6901" s="77" t="inlineStr">
        <is>
          <t>Lairon abilities</t>
        </is>
      </c>
      <c r="D6901" s="77" t="inlineStr">
        <is>
          <t>Sturdy / Rock Head / Heavy Metal</t>
        </is>
      </c>
      <c r="E6901" s="77" t="inlineStr">
        <is>
          <t>Rock Head / Rock Head / Heavy Metal</t>
        </is>
      </c>
      <c r="F6901" s="77" t="inlineStr">
        <is>
          <t>Differs from upstream baseline</t>
        </is>
      </c>
      <c r="G6901" s="7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77" t="inlineStr">
        <is>
          <t>2026-10-05</t>
        </is>
      </c>
      <c r="B6903" s="77" t="inlineStr">
        <is>
          <t>Pokemon Stats</t>
        </is>
      </c>
      <c r="C6903" s="77" t="inlineStr">
        <is>
          <t>Lampent baseAttack</t>
        </is>
      </c>
      <c r="D6903" s="77" t="n">
        <v>40</v>
      </c>
      <c r="E6903" s="77" t="n">
        <v>30</v>
      </c>
      <c r="F6903" s="77" t="inlineStr">
        <is>
          <t>Differs from upstream baseline</t>
        </is>
      </c>
      <c r="G6903" s="7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77" t="inlineStr">
        <is>
          <t>2026-10-05</t>
        </is>
      </c>
      <c r="B6905" s="77" t="inlineStr">
        <is>
          <t>Pokemon Stats</t>
        </is>
      </c>
      <c r="C6905" s="77" t="inlineStr">
        <is>
          <t>Lampent baseSpDefense</t>
        </is>
      </c>
      <c r="D6905" s="77" t="n">
        <v>60</v>
      </c>
      <c r="E6905" s="77" t="n">
        <v>62</v>
      </c>
      <c r="F6905" s="77" t="inlineStr">
        <is>
          <t>Differs from upstream baseline</t>
        </is>
      </c>
      <c r="G6905" s="7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77" t="inlineStr">
        <is>
          <t>2026-10-05</t>
        </is>
      </c>
      <c r="B6907" s="77" t="inlineStr">
        <is>
          <t>Abilities</t>
        </is>
      </c>
      <c r="C6907" s="77" t="inlineStr">
        <is>
          <t>Lanturn abilities</t>
        </is>
      </c>
      <c r="D6907" s="77" t="inlineStr">
        <is>
          <t>Volt Absorb / Illuminate / Water Absorb</t>
        </is>
      </c>
      <c r="E6907" s="77" t="inlineStr">
        <is>
          <t>Volt Absorb / Volt Absorb / Water Absorb</t>
        </is>
      </c>
      <c r="F6907" s="77" t="inlineStr">
        <is>
          <t>Differs from upstream baseline</t>
        </is>
      </c>
      <c r="G6907" s="7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77" t="inlineStr">
        <is>
          <t>2026-10-05</t>
        </is>
      </c>
      <c r="B6909" s="77" t="inlineStr">
        <is>
          <t>Pokemon Stats</t>
        </is>
      </c>
      <c r="C6909" s="77" t="inlineStr">
        <is>
          <t>Lapras baseSpAttack</t>
        </is>
      </c>
      <c r="D6909" s="77" t="n">
        <v>85</v>
      </c>
      <c r="E6909" s="77" t="n">
        <v>95</v>
      </c>
      <c r="F6909" s="77" t="inlineStr">
        <is>
          <t>Differs from upstream baseline</t>
        </is>
      </c>
      <c r="G6909" s="7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77" t="inlineStr">
        <is>
          <t>2026-10-05</t>
        </is>
      </c>
      <c r="B6911" s="77" t="inlineStr">
        <is>
          <t>Pokemon Stats</t>
        </is>
      </c>
      <c r="C6911" s="77" t="inlineStr">
        <is>
          <t>Larvesta baseAttack</t>
        </is>
      </c>
      <c r="D6911" s="77" t="n">
        <v>85</v>
      </c>
      <c r="E6911" s="77" t="n">
        <v>96</v>
      </c>
      <c r="F6911" s="77" t="inlineStr">
        <is>
          <t>Differs from upstream baseline</t>
        </is>
      </c>
      <c r="G6911" s="7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77" t="inlineStr">
        <is>
          <t>2026-10-05</t>
        </is>
      </c>
      <c r="B6913" s="77" t="inlineStr">
        <is>
          <t>Pokemon Stats</t>
        </is>
      </c>
      <c r="C6913" s="77" t="inlineStr">
        <is>
          <t>Larvesta baseSpeed</t>
        </is>
      </c>
      <c r="D6913" s="77" t="n">
        <v>60</v>
      </c>
      <c r="E6913" s="77" t="n">
        <v>69</v>
      </c>
      <c r="F6913" s="77" t="inlineStr">
        <is>
          <t>Differs from upstream baseline</t>
        </is>
      </c>
      <c r="G6913" s="7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77" t="inlineStr">
        <is>
          <t>2026-10-05</t>
        </is>
      </c>
      <c r="B6915" s="77" t="inlineStr">
        <is>
          <t>Abilities</t>
        </is>
      </c>
      <c r="C6915" s="77" t="inlineStr">
        <is>
          <t>Larvitar abilities</t>
        </is>
      </c>
      <c r="D6915" s="77" t="inlineStr">
        <is>
          <t>Guts / Sand Veil</t>
        </is>
      </c>
      <c r="E6915" s="77" t="inlineStr">
        <is>
          <t>Guts / Guts / Sand Veil</t>
        </is>
      </c>
      <c r="F6915" s="77" t="inlineStr">
        <is>
          <t>Differs from upstream baseline</t>
        </is>
      </c>
      <c r="G6915" s="7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77" t="inlineStr">
        <is>
          <t>2026-10-05</t>
        </is>
      </c>
      <c r="B6917" s="77" t="inlineStr">
        <is>
          <t>Pokemon Stats</t>
        </is>
      </c>
      <c r="C6917" s="77" t="inlineStr">
        <is>
          <t>Leavanny baseHP</t>
        </is>
      </c>
      <c r="D6917" s="77" t="n">
        <v>75</v>
      </c>
      <c r="E6917" s="77" t="n">
        <v>82</v>
      </c>
      <c r="F6917" s="77" t="inlineStr">
        <is>
          <t>Differs from upstream baseline</t>
        </is>
      </c>
      <c r="G6917" s="7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77" t="inlineStr">
        <is>
          <t>2026-10-05</t>
        </is>
      </c>
      <c r="B6919" s="77" t="inlineStr">
        <is>
          <t>Pokemon Stats</t>
        </is>
      </c>
      <c r="C6919" s="77" t="inlineStr">
        <is>
          <t>Leavanny baseSpAttack</t>
        </is>
      </c>
      <c r="D6919" s="77" t="n">
        <v>70</v>
      </c>
      <c r="E6919" s="77" t="n">
        <v>76</v>
      </c>
      <c r="F6919" s="77" t="inlineStr">
        <is>
          <t>Differs from upstream baseline</t>
        </is>
      </c>
      <c r="G6919" s="7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77" t="inlineStr">
        <is>
          <t>2026-10-05</t>
        </is>
      </c>
      <c r="B6921" s="77" t="inlineStr">
        <is>
          <t>Pokemon Stats</t>
        </is>
      </c>
      <c r="C6921" s="77" t="inlineStr">
        <is>
          <t>Leavanny baseSpeed</t>
        </is>
      </c>
      <c r="D6921" s="77" t="n">
        <v>92</v>
      </c>
      <c r="E6921" s="77" t="n">
        <v>102</v>
      </c>
      <c r="F6921" s="77" t="inlineStr">
        <is>
          <t>Differs from upstream baseline</t>
        </is>
      </c>
      <c r="G6921" s="7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77" t="inlineStr">
        <is>
          <t>2026-10-05</t>
        </is>
      </c>
      <c r="B6923" s="77" t="inlineStr">
        <is>
          <t>Pokemon Stats</t>
        </is>
      </c>
      <c r="C6923" s="77" t="inlineStr">
        <is>
          <t>Ledian baseAttack</t>
        </is>
      </c>
      <c r="D6923" s="77" t="n">
        <v>35</v>
      </c>
      <c r="E6923" s="77" t="n">
        <v>85</v>
      </c>
      <c r="F6923" s="77" t="inlineStr">
        <is>
          <t>Differs from upstream baseline</t>
        </is>
      </c>
      <c r="G6923" s="7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77" t="inlineStr">
        <is>
          <t>2026-10-05</t>
        </is>
      </c>
      <c r="B6925" s="77" t="inlineStr">
        <is>
          <t>Pokemon Stats</t>
        </is>
      </c>
      <c r="C6925" s="77" t="inlineStr">
        <is>
          <t>Ledyba baseAttack</t>
        </is>
      </c>
      <c r="D6925" s="77" t="n">
        <v>20</v>
      </c>
      <c r="E6925" s="77" t="n">
        <v>50</v>
      </c>
      <c r="F6925" s="77" t="inlineStr">
        <is>
          <t>Differs from upstream baseline</t>
        </is>
      </c>
      <c r="G6925" s="7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77" t="inlineStr">
        <is>
          <t>2026-10-05</t>
        </is>
      </c>
      <c r="B6927" s="77" t="inlineStr">
        <is>
          <t>Abilities</t>
        </is>
      </c>
      <c r="C6927" s="77" t="inlineStr">
        <is>
          <t>Lickilicky abilities</t>
        </is>
      </c>
      <c r="D6927" s="77" t="inlineStr">
        <is>
          <t>Own Tempo / Oblivious / Cloud Nine</t>
        </is>
      </c>
      <c r="E6927" s="77" t="inlineStr">
        <is>
          <t>Poison Heal / Guts / Cloud Nine</t>
        </is>
      </c>
      <c r="F6927" s="77" t="inlineStr">
        <is>
          <t>Differs from upstream baseline</t>
        </is>
      </c>
      <c r="G6927" s="7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77" t="inlineStr">
        <is>
          <t>2026-10-05</t>
        </is>
      </c>
      <c r="B6929" s="77" t="inlineStr">
        <is>
          <t>Abilities</t>
        </is>
      </c>
      <c r="C6929" s="77" t="inlineStr">
        <is>
          <t>Lickitung abilities</t>
        </is>
      </c>
      <c r="D6929" s="77" t="inlineStr">
        <is>
          <t>Own Tempo / Oblivious / Cloud Nine</t>
        </is>
      </c>
      <c r="E6929" s="77" t="inlineStr">
        <is>
          <t>Gluttony / Gluttony / Cloud Nine</t>
        </is>
      </c>
      <c r="F6929" s="77" t="inlineStr">
        <is>
          <t>Differs from upstream baseline</t>
        </is>
      </c>
      <c r="G6929" s="7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77" t="inlineStr">
        <is>
          <t>2026-10-05</t>
        </is>
      </c>
      <c r="B6931" s="77" t="inlineStr">
        <is>
          <t>Pokemon Stats</t>
        </is>
      </c>
      <c r="C6931" s="77" t="inlineStr">
        <is>
          <t>Liepard baseAttack</t>
        </is>
      </c>
      <c r="D6931" s="77" t="n">
        <v>88</v>
      </c>
      <c r="E6931" s="77" t="n">
        <v>98</v>
      </c>
      <c r="F6931" s="77" t="inlineStr">
        <is>
          <t>Differs from upstream baseline</t>
        </is>
      </c>
      <c r="G6931" s="7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77" t="inlineStr">
        <is>
          <t>2026-10-05</t>
        </is>
      </c>
      <c r="B6933" s="77" t="inlineStr">
        <is>
          <t>Pokemon Stats</t>
        </is>
      </c>
      <c r="C6933" s="77" t="inlineStr">
        <is>
          <t>Liepard baseSpDefense</t>
        </is>
      </c>
      <c r="D6933" s="77" t="n">
        <v>50</v>
      </c>
      <c r="E6933" s="77" t="n">
        <v>60</v>
      </c>
      <c r="F6933" s="77" t="inlineStr">
        <is>
          <t>Differs from upstream baseline</t>
        </is>
      </c>
      <c r="G6933" s="7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77" t="inlineStr">
        <is>
          <t>2026-10-05</t>
        </is>
      </c>
      <c r="B6935" s="77" t="inlineStr">
        <is>
          <t>Abilities</t>
        </is>
      </c>
      <c r="C6935" s="77" t="inlineStr">
        <is>
          <t>Lileep abilities</t>
        </is>
      </c>
      <c r="D6935" s="77" t="inlineStr">
        <is>
          <t>Suction Cups / Storm Drain</t>
        </is>
      </c>
      <c r="E6935" s="77" t="inlineStr">
        <is>
          <t>Solid Rock / Storm Drain</t>
        </is>
      </c>
      <c r="F6935" s="77" t="inlineStr">
        <is>
          <t>Differs from upstream baseline</t>
        </is>
      </c>
      <c r="G6935" s="7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77" t="inlineStr">
        <is>
          <t>2026-10-05</t>
        </is>
      </c>
      <c r="B6937" s="77" t="inlineStr">
        <is>
          <t>Pokemon Stats</t>
        </is>
      </c>
      <c r="C6937" s="77" t="inlineStr">
        <is>
          <t>Lilligant baseSpAttack</t>
        </is>
      </c>
      <c r="D6937" s="77" t="n">
        <v>110</v>
      </c>
      <c r="E6937" s="77" t="n">
        <v>126</v>
      </c>
      <c r="F6937" s="77" t="inlineStr">
        <is>
          <t>Differs from upstream baseline</t>
        </is>
      </c>
      <c r="G6937" s="7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77" t="inlineStr">
        <is>
          <t>2026-10-05</t>
        </is>
      </c>
      <c r="B6939" s="77" t="inlineStr">
        <is>
          <t>Pokemon Stats</t>
        </is>
      </c>
      <c r="C6939" s="77" t="inlineStr">
        <is>
          <t>Lilligant baseAttack</t>
        </is>
      </c>
      <c r="D6939" s="77" t="n">
        <v>105</v>
      </c>
      <c r="E6939" s="77" t="n">
        <v>116</v>
      </c>
      <c r="F6939" s="77" t="inlineStr">
        <is>
          <t>Differs from upstream baseline</t>
        </is>
      </c>
      <c r="G6939" s="7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77" t="inlineStr">
        <is>
          <t>2026-10-05</t>
        </is>
      </c>
      <c r="B6941" s="77" t="inlineStr">
        <is>
          <t>Pokemon Stats</t>
        </is>
      </c>
      <c r="C6941" s="77" t="inlineStr">
        <is>
          <t>Lilligant baseSpeed</t>
        </is>
      </c>
      <c r="D6941" s="77" t="n">
        <v>105</v>
      </c>
      <c r="E6941" s="77" t="n">
        <v>114</v>
      </c>
      <c r="F6941" s="77" t="inlineStr">
        <is>
          <t>Differs from upstream baseline</t>
        </is>
      </c>
      <c r="G6941" s="7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77" t="inlineStr">
        <is>
          <t>2026-10-05</t>
        </is>
      </c>
      <c r="B6943" s="77" t="inlineStr">
        <is>
          <t>Pokemon Stats</t>
        </is>
      </c>
      <c r="C6943" s="77" t="inlineStr">
        <is>
          <t>Lopunny baseAttack</t>
        </is>
      </c>
      <c r="D6943" s="77" t="n">
        <v>76</v>
      </c>
      <c r="E6943" s="77" t="n">
        <v>86</v>
      </c>
      <c r="F6943" s="77" t="inlineStr">
        <is>
          <t>Differs from upstream baseline</t>
        </is>
      </c>
      <c r="G6943" s="7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77" t="inlineStr">
        <is>
          <t>2026-10-05</t>
        </is>
      </c>
      <c r="B6945" s="77" t="inlineStr">
        <is>
          <t>Abilities</t>
        </is>
      </c>
      <c r="C6945" s="77" t="inlineStr">
        <is>
          <t>Lopunny abilities</t>
        </is>
      </c>
      <c r="D6945" s="77" t="inlineStr">
        <is>
          <t>Cute Charm / Klutz / Limber</t>
        </is>
      </c>
      <c r="E6945" s="77" t="inlineStr">
        <is>
          <t>Scrappy / Scrappy / Limber</t>
        </is>
      </c>
      <c r="F6945" s="77" t="inlineStr">
        <is>
          <t>Differs from upstream baseline</t>
        </is>
      </c>
      <c r="G6945" s="7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77" t="inlineStr">
        <is>
          <t>2026-10-05</t>
        </is>
      </c>
      <c r="B6947" s="77" t="inlineStr">
        <is>
          <t>Abilities</t>
        </is>
      </c>
      <c r="C6947" s="77" t="inlineStr">
        <is>
          <t>Loudred abilities</t>
        </is>
      </c>
      <c r="D6947" s="77" t="inlineStr">
        <is>
          <t>Soundproof / Scrappy</t>
        </is>
      </c>
      <c r="E6947" s="77" t="inlineStr">
        <is>
          <t>Scrappy / Soundproof / Scrappy</t>
        </is>
      </c>
      <c r="F6947" s="77" t="inlineStr">
        <is>
          <t>Differs from upstream baseline</t>
        </is>
      </c>
      <c r="G6947" s="7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77" t="inlineStr">
        <is>
          <t>2026-10-05</t>
        </is>
      </c>
      <c r="B6949" s="77" t="inlineStr">
        <is>
          <t>Abilities</t>
        </is>
      </c>
      <c r="C6949" s="77" t="inlineStr">
        <is>
          <t>Lugia abilities</t>
        </is>
      </c>
      <c r="D6949" s="77" t="inlineStr">
        <is>
          <t>Pressure / Multiscale</t>
        </is>
      </c>
      <c r="E6949" s="77" t="inlineStr">
        <is>
          <t>Filter / Multiscale</t>
        </is>
      </c>
      <c r="F6949" s="77" t="inlineStr">
        <is>
          <t>Differs from upstream baseline</t>
        </is>
      </c>
      <c r="G6949" s="7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77" t="inlineStr">
        <is>
          <t>2026-10-05</t>
        </is>
      </c>
      <c r="B6951" s="77" t="inlineStr">
        <is>
          <t>Pokemon Stats</t>
        </is>
      </c>
      <c r="C6951" s="77" t="inlineStr">
        <is>
          <t>Lumineon baseSpAttack</t>
        </is>
      </c>
      <c r="D6951" s="77" t="n">
        <v>69</v>
      </c>
      <c r="E6951" s="77" t="n">
        <v>75</v>
      </c>
      <c r="F6951" s="77" t="inlineStr">
        <is>
          <t>Differs from upstream baseline</t>
        </is>
      </c>
      <c r="G6951" s="7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77" t="inlineStr">
        <is>
          <t>2026-10-05</t>
        </is>
      </c>
      <c r="B6953" s="77" t="inlineStr">
        <is>
          <t>Pokemon Stats</t>
        </is>
      </c>
      <c r="C6953" s="77" t="inlineStr">
        <is>
          <t>Lunatone baseDefense</t>
        </is>
      </c>
      <c r="D6953" s="77" t="n">
        <v>65</v>
      </c>
      <c r="E6953" s="77" t="n">
        <v>75</v>
      </c>
      <c r="F6953" s="77" t="inlineStr">
        <is>
          <t>Differs from upstream baseline</t>
        </is>
      </c>
      <c r="G6953" s="7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77" t="inlineStr">
        <is>
          <t>2026-10-05</t>
        </is>
      </c>
      <c r="B6955" s="77" t="inlineStr">
        <is>
          <t>Pokemon Stats</t>
        </is>
      </c>
      <c r="C6955" s="77" t="inlineStr">
        <is>
          <t>Luxray baseSpAttack</t>
        </is>
      </c>
      <c r="D6955" s="77" t="n">
        <v>95</v>
      </c>
      <c r="E6955" s="77" t="n">
        <v>70</v>
      </c>
      <c r="F6955" s="77" t="inlineStr">
        <is>
          <t>Differs from upstream baseline</t>
        </is>
      </c>
      <c r="G6955" s="7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77" t="inlineStr">
        <is>
          <t>2026-10-05</t>
        </is>
      </c>
      <c r="B6957" s="77" t="inlineStr">
        <is>
          <t>Abilities</t>
        </is>
      </c>
      <c r="C6957" s="77" t="inlineStr">
        <is>
          <t>Luxray abilities</t>
        </is>
      </c>
      <c r="D6957" s="77" t="inlineStr">
        <is>
          <t>Rivalry / Intimidate / Guts</t>
        </is>
      </c>
      <c r="E6957" s="77" t="inlineStr">
        <is>
          <t>Tinted Lens / Reckless / Guts</t>
        </is>
      </c>
      <c r="F6957" s="77" t="inlineStr">
        <is>
          <t>Differs from upstream baseline</t>
        </is>
      </c>
      <c r="G6957" s="7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77" t="inlineStr">
        <is>
          <t>2026-10-05</t>
        </is>
      </c>
      <c r="B6959" s="77" t="inlineStr">
        <is>
          <t>Abilities</t>
        </is>
      </c>
      <c r="C6959" s="77" t="inlineStr">
        <is>
          <t>Machamp abilities</t>
        </is>
      </c>
      <c r="D6959" s="77" t="inlineStr">
        <is>
          <t>Guts / No Guard / Steadfast</t>
        </is>
      </c>
      <c r="E6959" s="77" t="inlineStr">
        <is>
          <t>No Guard / No Guard / Steadfast</t>
        </is>
      </c>
      <c r="F6959" s="77" t="inlineStr">
        <is>
          <t>Differs from upstream baseline</t>
        </is>
      </c>
      <c r="G6959" s="7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77" t="inlineStr">
        <is>
          <t>2026-10-05</t>
        </is>
      </c>
      <c r="B6961" s="77" t="inlineStr">
        <is>
          <t>Pokemon Stats</t>
        </is>
      </c>
      <c r="C6961" s="77" t="inlineStr">
        <is>
          <t>Machoke baseSpDefense</t>
        </is>
      </c>
      <c r="D6961" s="77" t="n">
        <v>60</v>
      </c>
      <c r="E6961" s="77" t="n">
        <v>70</v>
      </c>
      <c r="F6961" s="77" t="inlineStr">
        <is>
          <t>Differs from upstream baseline</t>
        </is>
      </c>
      <c r="G6961" s="7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77" t="inlineStr">
        <is>
          <t>2026-10-05</t>
        </is>
      </c>
      <c r="B6963" s="77" t="inlineStr">
        <is>
          <t>Pokemon Stats</t>
        </is>
      </c>
      <c r="C6963" s="77" t="inlineStr">
        <is>
          <t>Machop baseAttack</t>
        </is>
      </c>
      <c r="D6963" s="77" t="n">
        <v>80</v>
      </c>
      <c r="E6963" s="77" t="n">
        <v>75</v>
      </c>
      <c r="F6963" s="77" t="inlineStr">
        <is>
          <t>Differs from upstream baseline</t>
        </is>
      </c>
      <c r="G6963" s="7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77" t="inlineStr">
        <is>
          <t>2026-10-05</t>
        </is>
      </c>
      <c r="B6965" s="77" t="inlineStr">
        <is>
          <t>Pokemon Stats</t>
        </is>
      </c>
      <c r="C6965" s="77" t="inlineStr">
        <is>
          <t>Magcargo baseHP</t>
        </is>
      </c>
      <c r="D6965" s="77" t="n">
        <v>60</v>
      </c>
      <c r="E6965" s="77" t="n">
        <v>70</v>
      </c>
      <c r="F6965" s="77" t="inlineStr">
        <is>
          <t>Differs from upstream baseline</t>
        </is>
      </c>
      <c r="G6965" s="7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77" t="inlineStr">
        <is>
          <t>2026-10-05</t>
        </is>
      </c>
      <c r="B6967" s="77" t="inlineStr">
        <is>
          <t>Pokemon Stats</t>
        </is>
      </c>
      <c r="C6967" s="77" t="inlineStr">
        <is>
          <t>Magcargo baseSpAttack</t>
        </is>
      </c>
      <c r="D6967" s="77" t="n">
        <v>90</v>
      </c>
      <c r="E6967" s="77" t="n">
        <v>109</v>
      </c>
      <c r="F6967" s="77" t="inlineStr">
        <is>
          <t>Differs from upstream baseline</t>
        </is>
      </c>
      <c r="G6967" s="7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77" t="inlineStr">
        <is>
          <t>2026-10-05</t>
        </is>
      </c>
      <c r="B6969" s="77" t="inlineStr">
        <is>
          <t>Abilities</t>
        </is>
      </c>
      <c r="C6969" s="77" t="inlineStr">
        <is>
          <t>Magcargo abilities</t>
        </is>
      </c>
      <c r="D6969" s="77" t="inlineStr">
        <is>
          <t>Magma Armor / Flame Body / Weak Armor</t>
        </is>
      </c>
      <c r="E6969" s="77" t="inlineStr">
        <is>
          <t>Magma Armor / Solid Rock / Weak Armor</t>
        </is>
      </c>
      <c r="F6969" s="77" t="inlineStr">
        <is>
          <t>Differs from upstream baseline</t>
        </is>
      </c>
      <c r="G6969" s="7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77" t="inlineStr">
        <is>
          <t>2026-10-05</t>
        </is>
      </c>
      <c r="B6971" s="77" t="inlineStr">
        <is>
          <t>Pokemon Stats</t>
        </is>
      </c>
      <c r="C6971" s="77" t="inlineStr">
        <is>
          <t>Magmortar baseSpeed</t>
        </is>
      </c>
      <c r="D6971" s="77" t="n">
        <v>83</v>
      </c>
      <c r="E6971" s="77" t="n">
        <v>93</v>
      </c>
      <c r="F6971" s="77" t="inlineStr">
        <is>
          <t>Differs from upstream baseline</t>
        </is>
      </c>
      <c r="G6971" s="7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77" t="inlineStr">
        <is>
          <t>2026-10-05</t>
        </is>
      </c>
      <c r="B6973" s="77" t="inlineStr">
        <is>
          <t>Abilities</t>
        </is>
      </c>
      <c r="C6973" s="77" t="inlineStr">
        <is>
          <t>Magnemite abilities</t>
        </is>
      </c>
      <c r="D6973" s="77" t="inlineStr">
        <is>
          <t>Magnet Pull / Sturdy / Analytic</t>
        </is>
      </c>
      <c r="E6973" s="77" t="inlineStr">
        <is>
          <t>Magnet Pull / Magnet Pull / Analytic</t>
        </is>
      </c>
      <c r="F6973" s="77" t="inlineStr">
        <is>
          <t>Differs from upstream baseline</t>
        </is>
      </c>
      <c r="G6973" s="7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77" t="inlineStr">
        <is>
          <t>2026-10-05</t>
        </is>
      </c>
      <c r="B6975" s="77" t="inlineStr">
        <is>
          <t>Abilities</t>
        </is>
      </c>
      <c r="C6975" s="77" t="inlineStr">
        <is>
          <t>Magnezone abilities</t>
        </is>
      </c>
      <c r="D6975" s="77" t="inlineStr">
        <is>
          <t>Magnet Pull / Sturdy / Analytic</t>
        </is>
      </c>
      <c r="E6975" s="77" t="inlineStr">
        <is>
          <t>Levitate / Magnet Pull / Analytic</t>
        </is>
      </c>
      <c r="F6975" s="77" t="inlineStr">
        <is>
          <t>Differs from upstream baseline</t>
        </is>
      </c>
      <c r="G6975" s="7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77" t="inlineStr">
        <is>
          <t>2026-10-05</t>
        </is>
      </c>
      <c r="B6977" s="77" t="inlineStr">
        <is>
          <t>Pokemon Stats</t>
        </is>
      </c>
      <c r="C6977" s="77" t="inlineStr">
        <is>
          <t>Malamar baseHP</t>
        </is>
      </c>
      <c r="D6977" s="77" t="n">
        <v>86</v>
      </c>
      <c r="E6977" s="77" t="n">
        <v>96</v>
      </c>
      <c r="F6977" s="77" t="inlineStr">
        <is>
          <t>Differs from upstream baseline</t>
        </is>
      </c>
      <c r="G6977" s="7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77" t="inlineStr">
        <is>
          <t>2026-10-05</t>
        </is>
      </c>
      <c r="B6979" s="77" t="inlineStr">
        <is>
          <t>Pokemon Stats</t>
        </is>
      </c>
      <c r="C6979" s="77" t="inlineStr">
        <is>
          <t>Mamoswine baseAttack</t>
        </is>
      </c>
      <c r="D6979" s="77" t="n">
        <v>130</v>
      </c>
      <c r="E6979" s="77" t="n">
        <v>135</v>
      </c>
      <c r="F6979" s="77" t="inlineStr">
        <is>
          <t>Differs from upstream baseline</t>
        </is>
      </c>
      <c r="G6979" s="7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77" t="inlineStr">
        <is>
          <t>2026-10-05</t>
        </is>
      </c>
      <c r="B6981" s="77" t="inlineStr">
        <is>
          <t>Abilities</t>
        </is>
      </c>
      <c r="C6981" s="77" t="inlineStr">
        <is>
          <t>Mamoswine abilities</t>
        </is>
      </c>
      <c r="D6981" s="77" t="inlineStr">
        <is>
          <t>Oblivious / Snow Cloak / Thick Fat</t>
        </is>
      </c>
      <c r="E6981" s="77" t="inlineStr">
        <is>
          <t>Thick Fat / Thick Fat / Thick Fat</t>
        </is>
      </c>
      <c r="F6981" s="77" t="inlineStr">
        <is>
          <t>Differs from upstream baseline</t>
        </is>
      </c>
      <c r="G6981" s="7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77" t="inlineStr">
        <is>
          <t>2026-10-05</t>
        </is>
      </c>
      <c r="B6983" s="77" t="inlineStr">
        <is>
          <t>Abilities</t>
        </is>
      </c>
      <c r="C6983" s="77" t="inlineStr">
        <is>
          <t>Mankey abilities</t>
        </is>
      </c>
      <c r="D6983" s="77" t="inlineStr">
        <is>
          <t>Vital Spirit / Anger Point / Defiant</t>
        </is>
      </c>
      <c r="E6983" s="77" t="inlineStr">
        <is>
          <t>Reckless / Reckless / Defiant</t>
        </is>
      </c>
      <c r="F6983" s="77" t="inlineStr">
        <is>
          <t>Differs from upstream baseline</t>
        </is>
      </c>
      <c r="G6983" s="7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77" t="inlineStr">
        <is>
          <t>2026-10-05</t>
        </is>
      </c>
      <c r="B6985" s="77" t="inlineStr">
        <is>
          <t>Abilities</t>
        </is>
      </c>
      <c r="C6985" s="77" t="inlineStr">
        <is>
          <t>Mantine abilities</t>
        </is>
      </c>
      <c r="D6985" s="77" t="inlineStr">
        <is>
          <t>Swift Swim / Water Absorb / Water Veil</t>
        </is>
      </c>
      <c r="E6985" s="77" t="inlineStr">
        <is>
          <t>Swift Swim / Swift Swim / Water Veil</t>
        </is>
      </c>
      <c r="F6985" s="77" t="inlineStr">
        <is>
          <t>Differs from upstream baseline</t>
        </is>
      </c>
      <c r="G6985" s="7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77" t="inlineStr">
        <is>
          <t>2026-10-05</t>
        </is>
      </c>
      <c r="B6987" s="77" t="inlineStr">
        <is>
          <t>Evolutions</t>
        </is>
      </c>
      <c r="C6987" s="77" t="inlineStr">
        <is>
          <t>Mantyke evolution</t>
        </is>
      </c>
      <c r="D6987" s="77" t="inlineStr">
        <is>
          <t>Specific Mon In Party SPECIES_REMORAID -&gt; Mantine</t>
        </is>
      </c>
      <c r="E6987" s="77" t="inlineStr">
        <is>
          <t>Lv 32 -&gt; Mantine</t>
        </is>
      </c>
      <c r="F6987" s="77" t="inlineStr">
        <is>
          <t>Differs from upstream baseline</t>
        </is>
      </c>
      <c r="G6987" s="7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77" t="inlineStr">
        <is>
          <t>2026-10-05</t>
        </is>
      </c>
      <c r="B6989" s="77" t="inlineStr">
        <is>
          <t>Pokemon Stats</t>
        </is>
      </c>
      <c r="C6989" s="77" t="inlineStr">
        <is>
          <t>Maractus baseAttack</t>
        </is>
      </c>
      <c r="D6989" s="77" t="n">
        <v>86</v>
      </c>
      <c r="E6989" s="77" t="n">
        <v>87</v>
      </c>
      <c r="F6989" s="77" t="inlineStr">
        <is>
          <t>Differs from upstream baseline</t>
        </is>
      </c>
      <c r="G6989" s="7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77" t="inlineStr">
        <is>
          <t>2026-10-05</t>
        </is>
      </c>
      <c r="B6991" s="77" t="inlineStr">
        <is>
          <t>Pokemon Stats</t>
        </is>
      </c>
      <c r="C6991" s="77" t="inlineStr">
        <is>
          <t>Maractus baseSpAttack</t>
        </is>
      </c>
      <c r="D6991" s="77" t="n">
        <v>106</v>
      </c>
      <c r="E6991" s="77" t="n">
        <v>116</v>
      </c>
      <c r="F6991" s="77" t="inlineStr">
        <is>
          <t>Differs from upstream baseline</t>
        </is>
      </c>
      <c r="G6991" s="7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77" t="inlineStr">
        <is>
          <t>2026-10-05</t>
        </is>
      </c>
      <c r="B6993" s="77" t="inlineStr">
        <is>
          <t>Pokemon Stats</t>
        </is>
      </c>
      <c r="C6993" s="77" t="inlineStr">
        <is>
          <t>Maractus baseSpeed</t>
        </is>
      </c>
      <c r="D6993" s="77" t="n">
        <v>60</v>
      </c>
      <c r="E6993" s="77" t="n">
        <v>76</v>
      </c>
      <c r="F6993" s="77" t="inlineStr">
        <is>
          <t>Differs from upstream baseline</t>
        </is>
      </c>
      <c r="G6993" s="7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77" t="inlineStr">
        <is>
          <t>2026-10-05</t>
        </is>
      </c>
      <c r="B6995" s="77" t="inlineStr">
        <is>
          <t>Pokemon Stats</t>
        </is>
      </c>
      <c r="C6995" s="77" t="inlineStr">
        <is>
          <t>Marill baseAttack</t>
        </is>
      </c>
      <c r="D6995" s="77" t="n">
        <v>20</v>
      </c>
      <c r="E6995" s="77" t="n">
        <v>40</v>
      </c>
      <c r="F6995" s="77" t="inlineStr">
        <is>
          <t>Differs from upstream baseline</t>
        </is>
      </c>
      <c r="G6995" s="7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77" t="inlineStr">
        <is>
          <t>2026-10-05</t>
        </is>
      </c>
      <c r="B6997" s="77" t="inlineStr">
        <is>
          <t>Abilities</t>
        </is>
      </c>
      <c r="C6997" s="77" t="inlineStr">
        <is>
          <t>Marowak abilities</t>
        </is>
      </c>
      <c r="D6997" s="77" t="inlineStr">
        <is>
          <t>Rock Head / Lightning Rod / Battle Armor</t>
        </is>
      </c>
      <c r="E6997" s="77" t="inlineStr">
        <is>
          <t>Lightning Rod / Rock Head / Battle Armor</t>
        </is>
      </c>
      <c r="F6997" s="77" t="inlineStr">
        <is>
          <t>Differs from upstream baseline</t>
        </is>
      </c>
      <c r="G6997" s="7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77" t="inlineStr">
        <is>
          <t>2026-10-05</t>
        </is>
      </c>
      <c r="B6999" s="77" t="inlineStr">
        <is>
          <t>Abilities</t>
        </is>
      </c>
      <c r="C6999" s="77" t="inlineStr">
        <is>
          <t>Marowak abilities</t>
        </is>
      </c>
      <c r="D6999" s="77" t="inlineStr">
        <is>
          <t>Rock Head</t>
        </is>
      </c>
      <c r="E6999" s="77" t="inlineStr">
        <is>
          <t>Lightning Rod / Rock Head</t>
        </is>
      </c>
      <c r="F6999" s="77" t="inlineStr">
        <is>
          <t>Differs from upstream baseline</t>
        </is>
      </c>
      <c r="G6999" s="7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77" t="inlineStr">
        <is>
          <t>2026-10-05</t>
        </is>
      </c>
      <c r="B7001" s="77" t="inlineStr">
        <is>
          <t>Pokemon Stats</t>
        </is>
      </c>
      <c r="C7001" s="77" t="inlineStr">
        <is>
          <t>Masquerain baseAttack</t>
        </is>
      </c>
      <c r="D7001" s="77" t="n">
        <v>60</v>
      </c>
      <c r="E7001" s="77" t="n">
        <v>80</v>
      </c>
      <c r="F7001" s="77" t="inlineStr">
        <is>
          <t>Differs from upstream baseline</t>
        </is>
      </c>
      <c r="G7001" s="7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77" t="inlineStr">
        <is>
          <t>2026-10-05</t>
        </is>
      </c>
      <c r="B7003" s="77" t="inlineStr">
        <is>
          <t>Pokemon Stats</t>
        </is>
      </c>
      <c r="C7003" s="77" t="inlineStr">
        <is>
          <t>Mawile baseAttack</t>
        </is>
      </c>
      <c r="D7003" s="77" t="n">
        <v>85</v>
      </c>
      <c r="E7003" s="77" t="n">
        <v>105</v>
      </c>
      <c r="F7003" s="77" t="inlineStr">
        <is>
          <t>Differs from upstream baseline</t>
        </is>
      </c>
      <c r="G7003" s="7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77" t="inlineStr">
        <is>
          <t>2026-10-05</t>
        </is>
      </c>
      <c r="B7005" s="77" t="inlineStr">
        <is>
          <t>Pokemon Stats</t>
        </is>
      </c>
      <c r="C7005" s="77" t="inlineStr">
        <is>
          <t>Mawile baseAttack</t>
        </is>
      </c>
      <c r="D7005" s="77" t="n">
        <v>105</v>
      </c>
      <c r="E7005" s="77" t="n">
        <v>125</v>
      </c>
      <c r="F7005" s="77" t="inlineStr">
        <is>
          <t>Differs from upstream baseline</t>
        </is>
      </c>
      <c r="G7005" s="7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77" t="inlineStr">
        <is>
          <t>2026-10-05</t>
        </is>
      </c>
      <c r="B7007" s="77" t="inlineStr">
        <is>
          <t>Pokemon Stats</t>
        </is>
      </c>
      <c r="C7007" s="77" t="inlineStr">
        <is>
          <t>Medicham baseAttack</t>
        </is>
      </c>
      <c r="D7007" s="77" t="n">
        <v>100</v>
      </c>
      <c r="E7007" s="77" t="n">
        <v>115</v>
      </c>
      <c r="F7007" s="77" t="inlineStr">
        <is>
          <t>Differs from upstream baseline</t>
        </is>
      </c>
      <c r="G7007" s="7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77" t="inlineStr">
        <is>
          <t>2026-10-05</t>
        </is>
      </c>
      <c r="B7009" s="77" t="inlineStr">
        <is>
          <t>Pokemon Stats</t>
        </is>
      </c>
      <c r="C7009" s="77" t="inlineStr">
        <is>
          <t>Meganium baseHP</t>
        </is>
      </c>
      <c r="D7009" s="77" t="n">
        <v>80</v>
      </c>
      <c r="E7009" s="77" t="n">
        <v>91</v>
      </c>
      <c r="F7009" s="77" t="inlineStr">
        <is>
          <t>Differs from upstream baseline</t>
        </is>
      </c>
      <c r="G7009" s="7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77" t="inlineStr">
        <is>
          <t>2026-10-05</t>
        </is>
      </c>
      <c r="B7011" s="77" t="inlineStr">
        <is>
          <t>Pokemon Stats</t>
        </is>
      </c>
      <c r="C7011" s="77" t="inlineStr">
        <is>
          <t>Meganium baseDefense</t>
        </is>
      </c>
      <c r="D7011" s="77" t="n">
        <v>100</v>
      </c>
      <c r="E7011" s="77" t="n">
        <v>90</v>
      </c>
      <c r="F7011" s="77" t="inlineStr">
        <is>
          <t>Differs from upstream baseline</t>
        </is>
      </c>
      <c r="G7011" s="7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77" t="inlineStr">
        <is>
          <t>2026-10-05</t>
        </is>
      </c>
      <c r="B7013" s="77" t="inlineStr">
        <is>
          <t>Pokemon Stats</t>
        </is>
      </c>
      <c r="C7013" s="77" t="inlineStr">
        <is>
          <t>Meganium baseSpDefense</t>
        </is>
      </c>
      <c r="D7013" s="77" t="n">
        <v>100</v>
      </c>
      <c r="E7013" s="77" t="n">
        <v>90</v>
      </c>
      <c r="F7013" s="77" t="inlineStr">
        <is>
          <t>Differs from upstream baseline</t>
        </is>
      </c>
      <c r="G7013" s="7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77" t="inlineStr">
        <is>
          <t>2026-10-05</t>
        </is>
      </c>
      <c r="B7015" s="77" t="inlineStr">
        <is>
          <t>Pokemon Stats</t>
        </is>
      </c>
      <c r="C7015" s="77" t="inlineStr">
        <is>
          <t>Meloetta baseAttack</t>
        </is>
      </c>
      <c r="D7015" s="77" t="n">
        <v>77</v>
      </c>
      <c r="E7015" s="77" t="n">
        <v>37</v>
      </c>
      <c r="F7015" s="77" t="inlineStr">
        <is>
          <t>Differs from upstream baseline</t>
        </is>
      </c>
      <c r="G7015" s="7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77" t="inlineStr">
        <is>
          <t>2026-10-05</t>
        </is>
      </c>
      <c r="B7017" s="77" t="inlineStr">
        <is>
          <t>Pokemon Stats</t>
        </is>
      </c>
      <c r="C7017" s="77" t="inlineStr">
        <is>
          <t>Meloetta baseSpeed</t>
        </is>
      </c>
      <c r="D7017" s="77" t="n">
        <v>90</v>
      </c>
      <c r="E7017" s="77" t="n">
        <v>108</v>
      </c>
      <c r="F7017" s="77" t="inlineStr">
        <is>
          <t>Differs from upstream baseline</t>
        </is>
      </c>
      <c r="G7017" s="7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77" t="inlineStr">
        <is>
          <t>2026-10-05</t>
        </is>
      </c>
      <c r="B7019" s="77" t="inlineStr">
        <is>
          <t>Pokemon Stats</t>
        </is>
      </c>
      <c r="C7019" s="77" t="inlineStr">
        <is>
          <t>Meloetta baseSpAttack</t>
        </is>
      </c>
      <c r="D7019" s="77" t="n">
        <v>77</v>
      </c>
      <c r="E7019" s="77" t="n">
        <v>37</v>
      </c>
      <c r="F7019" s="77" t="inlineStr">
        <is>
          <t>Differs from upstream baseline</t>
        </is>
      </c>
      <c r="G7019" s="7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77" t="inlineStr">
        <is>
          <t>2026-10-05</t>
        </is>
      </c>
      <c r="B7021" s="77" t="inlineStr">
        <is>
          <t>Pokemon Stats</t>
        </is>
      </c>
      <c r="C7021" s="77" t="inlineStr">
        <is>
          <t>Meowstic baseAttack</t>
        </is>
      </c>
      <c r="D7021" s="77" t="n">
        <v>48</v>
      </c>
      <c r="E7021" s="77" t="n">
        <v>30</v>
      </c>
      <c r="F7021" s="77" t="inlineStr">
        <is>
          <t>Differs from upstream baseline</t>
        </is>
      </c>
      <c r="G7021" s="7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77" t="inlineStr">
        <is>
          <t>2026-10-05</t>
        </is>
      </c>
      <c r="B7023" s="77" t="inlineStr">
        <is>
          <t>Pokemon Stats</t>
        </is>
      </c>
      <c r="C7023" s="77" t="inlineStr">
        <is>
          <t>Meowstic baseSpeed</t>
        </is>
      </c>
      <c r="D7023" s="77" t="n">
        <v>104</v>
      </c>
      <c r="E7023" s="77" t="n">
        <v>113</v>
      </c>
      <c r="F7023" s="77" t="inlineStr">
        <is>
          <t>Differs from upstream baseline</t>
        </is>
      </c>
      <c r="G7023" s="7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77" t="inlineStr">
        <is>
          <t>2026-10-05</t>
        </is>
      </c>
      <c r="B7025" s="77" t="inlineStr">
        <is>
          <t>Pokemon Stats</t>
        </is>
      </c>
      <c r="C7025" s="77" t="inlineStr">
        <is>
          <t>Meowth baseHP</t>
        </is>
      </c>
      <c r="D7025" s="77" t="n">
        <v>40</v>
      </c>
      <c r="E7025" s="77" t="n">
        <v>44</v>
      </c>
      <c r="F7025" s="77" t="inlineStr">
        <is>
          <t>Differs from upstream baseline</t>
        </is>
      </c>
      <c r="G7025" s="7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77" t="inlineStr">
        <is>
          <t>2026-10-05</t>
        </is>
      </c>
      <c r="B7027" s="77" t="inlineStr">
        <is>
          <t>Pokemon Stats</t>
        </is>
      </c>
      <c r="C7027" s="77" t="inlineStr">
        <is>
          <t>Meowth baseDefense</t>
        </is>
      </c>
      <c r="D7027" s="77" t="n">
        <v>35</v>
      </c>
      <c r="E7027" s="77" t="n">
        <v>40</v>
      </c>
      <c r="F7027" s="77" t="inlineStr">
        <is>
          <t>Differs from upstream baseline</t>
        </is>
      </c>
      <c r="G7027" s="7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77" t="inlineStr">
        <is>
          <t>2026-10-05</t>
        </is>
      </c>
      <c r="B7029" s="77" t="inlineStr">
        <is>
          <t>Evolutions</t>
        </is>
      </c>
      <c r="C7029" s="77" t="inlineStr">
        <is>
          <t>Meowth evolution</t>
        </is>
      </c>
      <c r="D7029" s="77" t="inlineStr">
        <is>
          <t>Friendship -&gt; Persian Alola</t>
        </is>
      </c>
      <c r="E7029" s="77" t="inlineStr">
        <is>
          <t>Lv 28 -&gt; Persian Alola</t>
        </is>
      </c>
      <c r="F7029" s="77" t="inlineStr">
        <is>
          <t>Differs from upstream baseline</t>
        </is>
      </c>
      <c r="G7029" s="7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77" t="inlineStr">
        <is>
          <t>2026-10-05</t>
        </is>
      </c>
      <c r="B7031" s="77" t="inlineStr">
        <is>
          <t>Pokemon Stats</t>
        </is>
      </c>
      <c r="C7031" s="77" t="inlineStr">
        <is>
          <t>Meowth baseSpDefense</t>
        </is>
      </c>
      <c r="D7031" s="77" t="n">
        <v>40</v>
      </c>
      <c r="E7031" s="77" t="n">
        <v>46</v>
      </c>
      <c r="F7031" s="77" t="inlineStr">
        <is>
          <t>Differs from upstream baseline</t>
        </is>
      </c>
      <c r="G7031" s="7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77" t="inlineStr">
        <is>
          <t>2026-10-05</t>
        </is>
      </c>
      <c r="B7033" s="77" t="inlineStr">
        <is>
          <t>Pokemon Stats</t>
        </is>
      </c>
      <c r="C7033" s="77" t="inlineStr">
        <is>
          <t>Mesprit baseAttack</t>
        </is>
      </c>
      <c r="D7033" s="77" t="n">
        <v>105</v>
      </c>
      <c r="E7033" s="77" t="n">
        <v>110</v>
      </c>
      <c r="F7033" s="77" t="inlineStr">
        <is>
          <t>Differs from upstream baseline</t>
        </is>
      </c>
      <c r="G7033" s="7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77" t="inlineStr">
        <is>
          <t>2026-10-05</t>
        </is>
      </c>
      <c r="B7035" s="77" t="inlineStr">
        <is>
          <t>Pokemon Stats</t>
        </is>
      </c>
      <c r="C7035" s="77" t="inlineStr">
        <is>
          <t>Mesprit baseSpAttack</t>
        </is>
      </c>
      <c r="D7035" s="77" t="n">
        <v>105</v>
      </c>
      <c r="E7035" s="77" t="n">
        <v>110</v>
      </c>
      <c r="F7035" s="77" t="inlineStr">
        <is>
          <t>Differs from upstream baseline</t>
        </is>
      </c>
      <c r="G7035" s="7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77" t="inlineStr">
        <is>
          <t>2026-10-05</t>
        </is>
      </c>
      <c r="B7037" s="77" t="inlineStr">
        <is>
          <t>Abilities</t>
        </is>
      </c>
      <c r="C7037" s="77" t="inlineStr">
        <is>
          <t>Mesprit abilities</t>
        </is>
      </c>
      <c r="D7037" s="77" t="inlineStr">
        <is>
          <t>Levitate</t>
        </is>
      </c>
      <c r="E7037" s="77" t="inlineStr">
        <is>
          <t>Magic Guard</t>
        </is>
      </c>
      <c r="F7037" s="77" t="inlineStr">
        <is>
          <t>Differs from upstream baseline</t>
        </is>
      </c>
      <c r="G7037" s="7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77" t="inlineStr">
        <is>
          <t>2026-10-05</t>
        </is>
      </c>
      <c r="B7039" s="77" t="inlineStr">
        <is>
          <t>Pokemon Stats</t>
        </is>
      </c>
      <c r="C7039" s="77" t="inlineStr">
        <is>
          <t>Metagross baseSpAttack</t>
        </is>
      </c>
      <c r="D7039" s="77" t="n">
        <v>105</v>
      </c>
      <c r="E7039" s="77" t="n">
        <v>110</v>
      </c>
      <c r="F7039" s="77" t="inlineStr">
        <is>
          <t>Differs from upstream baseline</t>
        </is>
      </c>
      <c r="G7039" s="7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77" t="inlineStr">
        <is>
          <t>2026-10-05</t>
        </is>
      </c>
      <c r="B7041" s="77" t="inlineStr">
        <is>
          <t>Pokemon Stats</t>
        </is>
      </c>
      <c r="C7041" s="77" t="inlineStr">
        <is>
          <t>Metapod baseSpDefense</t>
        </is>
      </c>
      <c r="D7041" s="77" t="n">
        <v>25</v>
      </c>
      <c r="E7041" s="77" t="n">
        <v>55</v>
      </c>
      <c r="F7041" s="77" t="inlineStr">
        <is>
          <t>Differs from upstream baseline</t>
        </is>
      </c>
      <c r="G7041" s="7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77" t="inlineStr">
        <is>
          <t>2026-10-05</t>
        </is>
      </c>
      <c r="B7043" s="77" t="inlineStr">
        <is>
          <t>Abilities</t>
        </is>
      </c>
      <c r="C7043" s="77" t="inlineStr">
        <is>
          <t>Mewtwo abilities</t>
        </is>
      </c>
      <c r="D7043" s="77" t="inlineStr">
        <is>
          <t>Pressure / Unnerve</t>
        </is>
      </c>
      <c r="E7043" s="77" t="inlineStr">
        <is>
          <t>Insomnia / Unnerve</t>
        </is>
      </c>
      <c r="F7043" s="77" t="inlineStr">
        <is>
          <t>Differs from upstream baseline</t>
        </is>
      </c>
      <c r="G7043" s="7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77" t="inlineStr">
        <is>
          <t>2026-10-05</t>
        </is>
      </c>
      <c r="B7045" s="77" t="inlineStr">
        <is>
          <t>Pokemon Stats</t>
        </is>
      </c>
      <c r="C7045" s="77" t="inlineStr">
        <is>
          <t>Mightyena baseAttack</t>
        </is>
      </c>
      <c r="D7045" s="77" t="n">
        <v>90</v>
      </c>
      <c r="E7045" s="77" t="n">
        <v>100</v>
      </c>
      <c r="F7045" s="77" t="inlineStr">
        <is>
          <t>Differs from upstream baseline</t>
        </is>
      </c>
      <c r="G7045" s="7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77" t="inlineStr">
        <is>
          <t>2026-10-05</t>
        </is>
      </c>
      <c r="B7047" s="77" t="inlineStr">
        <is>
          <t>Abilities</t>
        </is>
      </c>
      <c r="C7047" s="77" t="inlineStr">
        <is>
          <t>Mightyena abilities</t>
        </is>
      </c>
      <c r="D7047" s="77" t="inlineStr">
        <is>
          <t>Intimidate / Quick Feet / Moxie</t>
        </is>
      </c>
      <c r="E7047" s="77" t="inlineStr">
        <is>
          <t>Intimidate / Intimidate / Moxie</t>
        </is>
      </c>
      <c r="F7047" s="77" t="inlineStr">
        <is>
          <t>Differs from upstream baseline</t>
        </is>
      </c>
      <c r="G7047" s="7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77" t="inlineStr">
        <is>
          <t>2026-10-05</t>
        </is>
      </c>
      <c r="B7049" s="77" t="inlineStr">
        <is>
          <t>Pokemon Stats</t>
        </is>
      </c>
      <c r="C7049" s="77" t="inlineStr">
        <is>
          <t>Miltank baseAttack</t>
        </is>
      </c>
      <c r="D7049" s="77" t="n">
        <v>80</v>
      </c>
      <c r="E7049" s="77" t="n">
        <v>90</v>
      </c>
      <c r="F7049" s="77" t="inlineStr">
        <is>
          <t>Differs from upstream baseline</t>
        </is>
      </c>
      <c r="G7049" s="7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77" t="inlineStr">
        <is>
          <t>2026-10-05</t>
        </is>
      </c>
      <c r="B7051" s="77" t="inlineStr">
        <is>
          <t>Abilities</t>
        </is>
      </c>
      <c r="C7051" s="77" t="inlineStr">
        <is>
          <t>Mime Jr. abilities</t>
        </is>
      </c>
      <c r="D7051" s="77" t="inlineStr">
        <is>
          <t>Soundproof / Filter / Technician</t>
        </is>
      </c>
      <c r="E7051" s="77" t="inlineStr">
        <is>
          <t>Filter / Filter / Technician</t>
        </is>
      </c>
      <c r="F7051" s="77" t="inlineStr">
        <is>
          <t>Differs from upstream baseline</t>
        </is>
      </c>
      <c r="G7051" s="7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77" t="inlineStr">
        <is>
          <t>2026-10-05</t>
        </is>
      </c>
      <c r="B7053" s="77" t="inlineStr">
        <is>
          <t>Pokemon Stats</t>
        </is>
      </c>
      <c r="C7053" s="77" t="inlineStr">
        <is>
          <t>Minccino baseDefense</t>
        </is>
      </c>
      <c r="D7053" s="77" t="n">
        <v>40</v>
      </c>
      <c r="E7053" s="77" t="n">
        <v>42</v>
      </c>
      <c r="F7053" s="77" t="inlineStr">
        <is>
          <t>Differs from upstream baseline</t>
        </is>
      </c>
      <c r="G7053" s="7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77" t="inlineStr">
        <is>
          <t>2026-10-05</t>
        </is>
      </c>
      <c r="B7055" s="77" t="inlineStr">
        <is>
          <t>Pokemon Stats</t>
        </is>
      </c>
      <c r="C7055" s="77" t="inlineStr">
        <is>
          <t>Mismagius baseSpAttack</t>
        </is>
      </c>
      <c r="D7055" s="77" t="n">
        <v>105</v>
      </c>
      <c r="E7055" s="77" t="n">
        <v>115</v>
      </c>
      <c r="F7055" s="77" t="inlineStr">
        <is>
          <t>Differs from upstream baseline</t>
        </is>
      </c>
      <c r="G7055" s="7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77" t="inlineStr">
        <is>
          <t>2026-10-05</t>
        </is>
      </c>
      <c r="B7057" s="77" t="inlineStr">
        <is>
          <t>Abilities</t>
        </is>
      </c>
      <c r="C7057" s="77" t="inlineStr">
        <is>
          <t>Moltres abilities</t>
        </is>
      </c>
      <c r="D7057" s="77" t="inlineStr">
        <is>
          <t>Pressure / Flame Body</t>
        </is>
      </c>
      <c r="E7057" s="77" t="inlineStr">
        <is>
          <t>Pressure / Pressure / Flame Body</t>
        </is>
      </c>
      <c r="F7057" s="77" t="inlineStr">
        <is>
          <t>Differs from upstream baseline</t>
        </is>
      </c>
      <c r="G7057" s="7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77" t="inlineStr">
        <is>
          <t>2026-10-05</t>
        </is>
      </c>
      <c r="B7059" s="77" t="inlineStr">
        <is>
          <t>Pokemon Stats</t>
        </is>
      </c>
      <c r="C7059" s="77" t="inlineStr">
        <is>
          <t>Mr. Mime baseHP</t>
        </is>
      </c>
      <c r="D7059" s="77" t="n">
        <v>40</v>
      </c>
      <c r="E7059" s="77" t="n">
        <v>65</v>
      </c>
      <c r="F7059" s="77" t="inlineStr">
        <is>
          <t>Differs from upstream baseline</t>
        </is>
      </c>
      <c r="G7059" s="7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77" t="inlineStr">
        <is>
          <t>2026-10-05</t>
        </is>
      </c>
      <c r="B7061" s="77" t="inlineStr">
        <is>
          <t>Pokemon Stats</t>
        </is>
      </c>
      <c r="C7061" s="77" t="inlineStr">
        <is>
          <t>Mr. Mime baseDefense</t>
        </is>
      </c>
      <c r="D7061" s="77" t="n">
        <v>65</v>
      </c>
      <c r="E7061" s="77" t="n">
        <v>95</v>
      </c>
      <c r="F7061" s="77" t="inlineStr">
        <is>
          <t>Differs from upstream baseline</t>
        </is>
      </c>
      <c r="G7061" s="7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77" t="inlineStr">
        <is>
          <t>2026-10-05</t>
        </is>
      </c>
      <c r="B7063" s="77" t="inlineStr">
        <is>
          <t>Pokemon Stats</t>
        </is>
      </c>
      <c r="C7063" s="77" t="inlineStr">
        <is>
          <t>Mudkip baseAttack</t>
        </is>
      </c>
      <c r="D7063" s="77" t="n">
        <v>70</v>
      </c>
      <c r="E7063" s="77" t="n">
        <v>55</v>
      </c>
      <c r="F7063" s="77" t="inlineStr">
        <is>
          <t>Differs from upstream baseline</t>
        </is>
      </c>
      <c r="G7063" s="7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77" t="inlineStr">
        <is>
          <t>2026-10-05</t>
        </is>
      </c>
      <c r="B7065" s="77" t="inlineStr">
        <is>
          <t>Abilities</t>
        </is>
      </c>
      <c r="C7065" s="77" t="inlineStr">
        <is>
          <t>Muk abilities</t>
        </is>
      </c>
      <c r="D7065" s="77" t="inlineStr">
        <is>
          <t>Stench / Sticky Hold / Poison Touch</t>
        </is>
      </c>
      <c r="E7065" s="77" t="inlineStr">
        <is>
          <t>Aftermath / Aftermath / Poison Touch</t>
        </is>
      </c>
      <c r="F7065" s="77" t="inlineStr">
        <is>
          <t>Differs from upstream baseline</t>
        </is>
      </c>
      <c r="G7065" s="7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77" t="inlineStr">
        <is>
          <t>2026-10-05</t>
        </is>
      </c>
      <c r="B7067" s="77" t="inlineStr">
        <is>
          <t>Abilities</t>
        </is>
      </c>
      <c r="C7067" s="77" t="inlineStr">
        <is>
          <t>Munchlax abilities</t>
        </is>
      </c>
      <c r="D7067" s="77" t="inlineStr">
        <is>
          <t>Pickup / Thick Fat / Gluttony</t>
        </is>
      </c>
      <c r="E7067" s="77" t="inlineStr">
        <is>
          <t>Guts / Gluttony / Gluttony</t>
        </is>
      </c>
      <c r="F7067" s="77" t="inlineStr">
        <is>
          <t>Differs from upstream baseline</t>
        </is>
      </c>
      <c r="G7067" s="7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77" t="inlineStr">
        <is>
          <t>2026-10-05</t>
        </is>
      </c>
      <c r="B7069" s="77" t="inlineStr">
        <is>
          <t>Pokemon Stats</t>
        </is>
      </c>
      <c r="C7069" s="77" t="inlineStr">
        <is>
          <t>Munna baseAttack</t>
        </is>
      </c>
      <c r="D7069" s="77" t="n">
        <v>25</v>
      </c>
      <c r="E7069" s="77" t="n">
        <v>27</v>
      </c>
      <c r="F7069" s="77" t="inlineStr">
        <is>
          <t>Differs from upstream baseline</t>
        </is>
      </c>
      <c r="G7069" s="7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77" t="inlineStr">
        <is>
          <t>2026-10-05</t>
        </is>
      </c>
      <c r="B7071" s="77" t="inlineStr">
        <is>
          <t>Pokemon Stats</t>
        </is>
      </c>
      <c r="C7071" s="77" t="inlineStr">
        <is>
          <t>Munna baseSpeed</t>
        </is>
      </c>
      <c r="D7071" s="77" t="n">
        <v>24</v>
      </c>
      <c r="E7071" s="77" t="n">
        <v>33</v>
      </c>
      <c r="F7071" s="77" t="inlineStr">
        <is>
          <t>Differs from upstream baseline</t>
        </is>
      </c>
      <c r="G7071" s="7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77" t="inlineStr">
        <is>
          <t>2026-10-05</t>
        </is>
      </c>
      <c r="B7073" s="77" t="inlineStr">
        <is>
          <t>Pokemon Stats</t>
        </is>
      </c>
      <c r="C7073" s="77" t="inlineStr">
        <is>
          <t>Musharna baseHP</t>
        </is>
      </c>
      <c r="D7073" s="77" t="n">
        <v>116</v>
      </c>
      <c r="E7073" s="77" t="n">
        <v>126</v>
      </c>
      <c r="F7073" s="77" t="inlineStr">
        <is>
          <t>Differs from upstream baseline</t>
        </is>
      </c>
      <c r="G7073" s="7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77" t="inlineStr">
        <is>
          <t>2026-10-05</t>
        </is>
      </c>
      <c r="B7075" s="77" t="inlineStr">
        <is>
          <t>Pokemon Stats</t>
        </is>
      </c>
      <c r="C7075" s="77" t="inlineStr">
        <is>
          <t>Musharna baseDefense</t>
        </is>
      </c>
      <c r="D7075" s="77" t="n">
        <v>85</v>
      </c>
      <c r="E7075" s="77" t="n">
        <v>95</v>
      </c>
      <c r="F7075" s="77" t="inlineStr">
        <is>
          <t>Differs from upstream baseline</t>
        </is>
      </c>
      <c r="G7075" s="7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77" t="inlineStr">
        <is>
          <t>2026-10-05</t>
        </is>
      </c>
      <c r="B7077" s="77" t="inlineStr">
        <is>
          <t>Abilities</t>
        </is>
      </c>
      <c r="C7077" s="77" t="inlineStr">
        <is>
          <t>Musharna abilities</t>
        </is>
      </c>
      <c r="D7077" s="77" t="inlineStr">
        <is>
          <t>Forewarn / Synchronize / Telepathy</t>
        </is>
      </c>
      <c r="E7077" s="77" t="inlineStr">
        <is>
          <t>Forewarn / Synchronize / Magic Bounce</t>
        </is>
      </c>
      <c r="F7077" s="77" t="inlineStr">
        <is>
          <t>Differs from upstream baseline</t>
        </is>
      </c>
      <c r="G7077" s="7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77" t="inlineStr">
        <is>
          <t>2026-10-05</t>
        </is>
      </c>
      <c r="B7079" s="77" t="inlineStr">
        <is>
          <t>Pokemon Stats</t>
        </is>
      </c>
      <c r="C7079" s="77" t="inlineStr">
        <is>
          <t>Nidoking baseDefense</t>
        </is>
      </c>
      <c r="D7079" s="77" t="n">
        <v>77</v>
      </c>
      <c r="E7079" s="77" t="n">
        <v>87</v>
      </c>
      <c r="F7079" s="77" t="inlineStr">
        <is>
          <t>Differs from upstream baseline</t>
        </is>
      </c>
      <c r="G7079" s="7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77" t="inlineStr">
        <is>
          <t>2026-10-05</t>
        </is>
      </c>
      <c r="B7081" s="77" t="inlineStr">
        <is>
          <t>Pokemon Stats</t>
        </is>
      </c>
      <c r="C7081" s="77" t="inlineStr">
        <is>
          <t>Nidoking baseSpDefense</t>
        </is>
      </c>
      <c r="D7081" s="77" t="n">
        <v>75</v>
      </c>
      <c r="E7081" s="77" t="n">
        <v>85</v>
      </c>
      <c r="F7081" s="77" t="inlineStr">
        <is>
          <t>Differs from upstream baseline</t>
        </is>
      </c>
      <c r="G7081" s="7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77" t="inlineStr">
        <is>
          <t>2026-10-05</t>
        </is>
      </c>
      <c r="B7083" s="77" t="inlineStr">
        <is>
          <t>Pokemon Stats</t>
        </is>
      </c>
      <c r="C7083" s="77" t="inlineStr">
        <is>
          <t>Nidoqueen baseDefense</t>
        </is>
      </c>
      <c r="D7083" s="77" t="n">
        <v>87</v>
      </c>
      <c r="E7083" s="77" t="n">
        <v>97</v>
      </c>
      <c r="F7083" s="77" t="inlineStr">
        <is>
          <t>Differs from upstream baseline</t>
        </is>
      </c>
      <c r="G7083" s="7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77" t="inlineStr">
        <is>
          <t>2026-10-05</t>
        </is>
      </c>
      <c r="B7085" s="77" t="inlineStr">
        <is>
          <t>Pokemon Stats</t>
        </is>
      </c>
      <c r="C7085" s="77" t="inlineStr">
        <is>
          <t>Nidoqueen baseSpDefense</t>
        </is>
      </c>
      <c r="D7085" s="77" t="n">
        <v>85</v>
      </c>
      <c r="E7085" s="77" t="n">
        <v>95</v>
      </c>
      <c r="F7085" s="77" t="inlineStr">
        <is>
          <t>Differs from upstream baseline</t>
        </is>
      </c>
      <c r="G7085" s="7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77" t="inlineStr">
        <is>
          <t>2026-10-05</t>
        </is>
      </c>
      <c r="B7087" s="77" t="inlineStr">
        <is>
          <t>Pokemon Stats</t>
        </is>
      </c>
      <c r="C7087" s="77" t="inlineStr">
        <is>
          <t>Ninetales baseHP</t>
        </is>
      </c>
      <c r="D7087" s="77" t="n">
        <v>73</v>
      </c>
      <c r="E7087" s="77" t="n">
        <v>79</v>
      </c>
      <c r="F7087" s="77" t="inlineStr">
        <is>
          <t>Differs from upstream baseline</t>
        </is>
      </c>
      <c r="G7087" s="7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77" t="inlineStr">
        <is>
          <t>2026-10-05</t>
        </is>
      </c>
      <c r="B7089" s="77" t="inlineStr">
        <is>
          <t>Pokemon Stats</t>
        </is>
      </c>
      <c r="C7089" s="77" t="inlineStr">
        <is>
          <t>Ninetales baseDefense</t>
        </is>
      </c>
      <c r="D7089" s="77" t="n">
        <v>75</v>
      </c>
      <c r="E7089" s="77" t="n">
        <v>79</v>
      </c>
      <c r="F7089" s="77" t="inlineStr">
        <is>
          <t>Differs from upstream baseline</t>
        </is>
      </c>
      <c r="G7089" s="7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77" t="inlineStr">
        <is>
          <t>2026-10-05</t>
        </is>
      </c>
      <c r="B7091" s="77" t="inlineStr">
        <is>
          <t>Pokemon Stats</t>
        </is>
      </c>
      <c r="C7091" s="77" t="inlineStr">
        <is>
          <t>Ninetales baseSpDefense</t>
        </is>
      </c>
      <c r="D7091" s="77" t="n">
        <v>100</v>
      </c>
      <c r="E7091" s="77" t="n">
        <v>99</v>
      </c>
      <c r="F7091" s="77" t="inlineStr">
        <is>
          <t>Differs from upstream baseline</t>
        </is>
      </c>
      <c r="G7091" s="7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77" t="inlineStr">
        <is>
          <t>2026-10-05</t>
        </is>
      </c>
      <c r="B7093" s="77" t="inlineStr">
        <is>
          <t>Abilities</t>
        </is>
      </c>
      <c r="C7093" s="77" t="inlineStr">
        <is>
          <t>Ninetales abilities</t>
        </is>
      </c>
      <c r="D7093" s="77" t="inlineStr">
        <is>
          <t>Snow Cloak / Snow Warning</t>
        </is>
      </c>
      <c r="E7093" s="77" t="inlineStr">
        <is>
          <t>Snow Cloak / Cursed Body</t>
        </is>
      </c>
      <c r="F7093" s="77" t="inlineStr">
        <is>
          <t>Differs from upstream baseline</t>
        </is>
      </c>
      <c r="G7093" s="7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77" t="inlineStr">
        <is>
          <t>2026-10-05</t>
        </is>
      </c>
      <c r="B7095" s="77" t="inlineStr">
        <is>
          <t>Pokemon Stats</t>
        </is>
      </c>
      <c r="C7095" s="77" t="inlineStr">
        <is>
          <t>Noctowl baseAttack</t>
        </is>
      </c>
      <c r="D7095" s="77" t="n">
        <v>50</v>
      </c>
      <c r="E7095" s="77" t="n">
        <v>86</v>
      </c>
      <c r="F7095" s="77" t="inlineStr">
        <is>
          <t>Differs from upstream baseline</t>
        </is>
      </c>
      <c r="G7095" s="7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77" t="inlineStr">
        <is>
          <t>2026-10-05</t>
        </is>
      </c>
      <c r="B7097" s="77" t="inlineStr">
        <is>
          <t>Pokemon Stats</t>
        </is>
      </c>
      <c r="C7097" s="77" t="inlineStr">
        <is>
          <t>Noibat baseHP</t>
        </is>
      </c>
      <c r="D7097" s="77" t="n">
        <v>40</v>
      </c>
      <c r="E7097" s="77" t="n">
        <v>55</v>
      </c>
      <c r="F7097" s="77" t="inlineStr">
        <is>
          <t>Differs from upstream baseline</t>
        </is>
      </c>
      <c r="G7097" s="7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77" t="inlineStr">
        <is>
          <t>2026-10-05</t>
        </is>
      </c>
      <c r="B7099" s="77" t="inlineStr">
        <is>
          <t>Pokemon Stats</t>
        </is>
      </c>
      <c r="C7099" s="77" t="inlineStr">
        <is>
          <t>Noibat baseDefense</t>
        </is>
      </c>
      <c r="D7099" s="77" t="n">
        <v>35</v>
      </c>
      <c r="E7099" s="77" t="n">
        <v>57</v>
      </c>
      <c r="F7099" s="77" t="inlineStr">
        <is>
          <t>Differs from upstream baseline</t>
        </is>
      </c>
      <c r="G7099" s="7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77" t="inlineStr">
        <is>
          <t>2026-10-05</t>
        </is>
      </c>
      <c r="B7101" s="77" t="inlineStr">
        <is>
          <t>Evolutions</t>
        </is>
      </c>
      <c r="C7101" s="77" t="inlineStr">
        <is>
          <t>Noibat evolution</t>
        </is>
      </c>
      <c r="D7101" s="77" t="inlineStr">
        <is>
          <t>Lv 48 -&gt; Noivern</t>
        </is>
      </c>
      <c r="E7101" s="77" t="inlineStr">
        <is>
          <t>Lv 40 -&gt; Noivern</t>
        </is>
      </c>
      <c r="F7101" s="77" t="inlineStr">
        <is>
          <t>Differs from upstream baseline</t>
        </is>
      </c>
      <c r="G7101" s="7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77" t="inlineStr">
        <is>
          <t>2026-10-05</t>
        </is>
      </c>
      <c r="B7103" s="77" t="inlineStr">
        <is>
          <t>Abilities</t>
        </is>
      </c>
      <c r="C7103" s="77" t="inlineStr">
        <is>
          <t>Nosepass abilities</t>
        </is>
      </c>
      <c r="D7103" s="77" t="inlineStr">
        <is>
          <t>Sturdy / Magnet Pull / Sand Force</t>
        </is>
      </c>
      <c r="E7103" s="77" t="inlineStr">
        <is>
          <t>Solid Rock / Solid Rock / Sand Force</t>
        </is>
      </c>
      <c r="F7103" s="77" t="inlineStr">
        <is>
          <t>Differs from upstream baseline</t>
        </is>
      </c>
      <c r="G7103" s="7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77" t="inlineStr">
        <is>
          <t>2026-10-05</t>
        </is>
      </c>
      <c r="B7105" s="77" t="inlineStr">
        <is>
          <t>Pokemon Stats</t>
        </is>
      </c>
      <c r="C7105" s="77" t="inlineStr">
        <is>
          <t>Octillery baseHP</t>
        </is>
      </c>
      <c r="D7105" s="77" t="n">
        <v>75</v>
      </c>
      <c r="E7105" s="77" t="n">
        <v>84</v>
      </c>
      <c r="F7105" s="77" t="inlineStr">
        <is>
          <t>Differs from upstream baseline</t>
        </is>
      </c>
      <c r="G7105" s="7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77" t="inlineStr">
        <is>
          <t>2026-10-05</t>
        </is>
      </c>
      <c r="B7107" s="77" t="inlineStr">
        <is>
          <t>Pokemon Stats</t>
        </is>
      </c>
      <c r="C7107" s="77" t="inlineStr">
        <is>
          <t>Octillery baseDefense</t>
        </is>
      </c>
      <c r="D7107" s="77" t="n">
        <v>75</v>
      </c>
      <c r="E7107" s="77" t="n">
        <v>88</v>
      </c>
      <c r="F7107" s="77" t="inlineStr">
        <is>
          <t>Differs from upstream baseline</t>
        </is>
      </c>
      <c r="G7107" s="7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77" t="inlineStr">
        <is>
          <t>2026-10-05</t>
        </is>
      </c>
      <c r="B7109" s="77" t="inlineStr">
        <is>
          <t>Pokemon Stats</t>
        </is>
      </c>
      <c r="C7109" s="77" t="inlineStr">
        <is>
          <t>Octillery baseSpDefense</t>
        </is>
      </c>
      <c r="D7109" s="77" t="n">
        <v>75</v>
      </c>
      <c r="E7109" s="77" t="n">
        <v>88</v>
      </c>
      <c r="F7109" s="77" t="inlineStr">
        <is>
          <t>Differs from upstream baseline</t>
        </is>
      </c>
      <c r="G7109" s="7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77" t="inlineStr">
        <is>
          <t>2026-10-05</t>
        </is>
      </c>
      <c r="B7111" s="77" t="inlineStr">
        <is>
          <t>Abilities</t>
        </is>
      </c>
      <c r="C7111" s="77" t="inlineStr">
        <is>
          <t>Octillery abilities</t>
        </is>
      </c>
      <c r="D7111" s="77" t="inlineStr">
        <is>
          <t>Suction Cups / Sniper / Moody</t>
        </is>
      </c>
      <c r="E7111" s="77" t="inlineStr">
        <is>
          <t>Rock Head / Rock Head / Moody</t>
        </is>
      </c>
      <c r="F7111" s="77" t="inlineStr">
        <is>
          <t>Differs from upstream baseline</t>
        </is>
      </c>
      <c r="G7111" s="7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77" t="inlineStr">
        <is>
          <t>2026-10-05</t>
        </is>
      </c>
      <c r="B7113" s="77" t="inlineStr">
        <is>
          <t>Pokemon Stats</t>
        </is>
      </c>
      <c r="C7113" s="77" t="inlineStr">
        <is>
          <t>Onix baseAttack</t>
        </is>
      </c>
      <c r="D7113" s="77" t="n">
        <v>45</v>
      </c>
      <c r="E7113" s="77" t="n">
        <v>80</v>
      </c>
      <c r="F7113" s="77" t="inlineStr">
        <is>
          <t>Differs from upstream baseline</t>
        </is>
      </c>
      <c r="G7113" s="7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77" t="inlineStr">
        <is>
          <t>2026-10-05</t>
        </is>
      </c>
      <c r="B7115" s="77" t="inlineStr">
        <is>
          <t>Pokemon Stats</t>
        </is>
      </c>
      <c r="C7115" s="77" t="inlineStr">
        <is>
          <t>Onix baseSpDefense</t>
        </is>
      </c>
      <c r="D7115" s="77" t="n">
        <v>45</v>
      </c>
      <c r="E7115" s="77" t="n">
        <v>55</v>
      </c>
      <c r="F7115" s="77" t="inlineStr">
        <is>
          <t>Differs from upstream baseline</t>
        </is>
      </c>
      <c r="G7115" s="7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77" t="inlineStr">
        <is>
          <t>2026-10-05</t>
        </is>
      </c>
      <c r="B7117" s="77" t="inlineStr">
        <is>
          <t>Pokemon Stats</t>
        </is>
      </c>
      <c r="C7117" s="77" t="inlineStr">
        <is>
          <t>Overqwil baseAttack</t>
        </is>
      </c>
      <c r="D7117" s="77" t="n">
        <v>115</v>
      </c>
      <c r="E7117" s="77" t="n">
        <v>134</v>
      </c>
      <c r="F7117" s="77" t="inlineStr">
        <is>
          <t>Differs from upstream baseline</t>
        </is>
      </c>
      <c r="G7117" s="7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77" t="inlineStr">
        <is>
          <t>2026-10-05</t>
        </is>
      </c>
      <c r="B7119" s="77" t="inlineStr">
        <is>
          <t>Pokemon Stats</t>
        </is>
      </c>
      <c r="C7119" s="77" t="inlineStr">
        <is>
          <t>Overqwil baseSpeed</t>
        </is>
      </c>
      <c r="D7119" s="77" t="n">
        <v>85</v>
      </c>
      <c r="E7119" s="77" t="n">
        <v>101</v>
      </c>
      <c r="F7119" s="77" t="inlineStr">
        <is>
          <t>Differs from upstream baseline</t>
        </is>
      </c>
      <c r="G7119" s="7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77" t="inlineStr">
        <is>
          <t>2026-10-05</t>
        </is>
      </c>
      <c r="B7121" s="77" t="inlineStr">
        <is>
          <t>Pokemon Stats</t>
        </is>
      </c>
      <c r="C7121" s="77" t="inlineStr">
        <is>
          <t>Pachirisu baseSpAttack</t>
        </is>
      </c>
      <c r="D7121" s="77" t="n">
        <v>45</v>
      </c>
      <c r="E7121" s="77" t="n">
        <v>65</v>
      </c>
      <c r="F7121" s="77" t="inlineStr">
        <is>
          <t>Differs from upstream baseline</t>
        </is>
      </c>
      <c r="G7121" s="7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77" t="inlineStr">
        <is>
          <t>2026-10-05</t>
        </is>
      </c>
      <c r="B7123" s="77" t="inlineStr">
        <is>
          <t>Pokemon Stats</t>
        </is>
      </c>
      <c r="C7123" s="77" t="inlineStr">
        <is>
          <t>Pancham baseAttack</t>
        </is>
      </c>
      <c r="D7123" s="77" t="n">
        <v>82</v>
      </c>
      <c r="E7123" s="77" t="n">
        <v>98</v>
      </c>
      <c r="F7123" s="77" t="inlineStr">
        <is>
          <t>Differs from upstream baseline</t>
        </is>
      </c>
      <c r="G7123" s="7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77" t="inlineStr">
        <is>
          <t>2026-10-05</t>
        </is>
      </c>
      <c r="B7125" s="77" t="inlineStr">
        <is>
          <t>Pokemon Stats</t>
        </is>
      </c>
      <c r="C7125" s="77" t="inlineStr">
        <is>
          <t>Pangoro baseAttack</t>
        </is>
      </c>
      <c r="D7125" s="77" t="n">
        <v>124</v>
      </c>
      <c r="E7125" s="77" t="n">
        <v>145</v>
      </c>
      <c r="F7125" s="77" t="inlineStr">
        <is>
          <t>Differs from upstream baseline</t>
        </is>
      </c>
      <c r="G7125" s="7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77" t="inlineStr">
        <is>
          <t>2026-10-05</t>
        </is>
      </c>
      <c r="B7127" s="77" t="inlineStr">
        <is>
          <t>Pokemon Stats</t>
        </is>
      </c>
      <c r="C7127" s="77" t="inlineStr">
        <is>
          <t>Pangoro baseSpeed</t>
        </is>
      </c>
      <c r="D7127" s="77" t="n">
        <v>58</v>
      </c>
      <c r="E7127" s="77" t="n">
        <v>86</v>
      </c>
      <c r="F7127" s="77" t="inlineStr">
        <is>
          <t>Differs from upstream baseline</t>
        </is>
      </c>
      <c r="G7127" s="7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77" t="inlineStr">
        <is>
          <t>2026-10-05</t>
        </is>
      </c>
      <c r="B7129" s="77" t="inlineStr">
        <is>
          <t>Abilities</t>
        </is>
      </c>
      <c r="C7129" s="77" t="inlineStr">
        <is>
          <t>Parasect abilities</t>
        </is>
      </c>
      <c r="D7129" s="77" t="inlineStr">
        <is>
          <t>Effect Spore / Dry Skin / Damp</t>
        </is>
      </c>
      <c r="E7129" s="77" t="inlineStr">
        <is>
          <t>Dry Skin / Dry Skin / Damp</t>
        </is>
      </c>
      <c r="F7129" s="77" t="inlineStr">
        <is>
          <t>Differs from upstream baseline</t>
        </is>
      </c>
      <c r="G7129" s="7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77" t="inlineStr">
        <is>
          <t>2026-10-05</t>
        </is>
      </c>
      <c r="B7131" s="77" t="inlineStr">
        <is>
          <t>Pokemon Stats</t>
        </is>
      </c>
      <c r="C7131" s="77" t="inlineStr">
        <is>
          <t>Patrat baseAttack</t>
        </is>
      </c>
      <c r="D7131" s="77" t="n">
        <v>55</v>
      </c>
      <c r="E7131" s="77" t="n">
        <v>65</v>
      </c>
      <c r="F7131" s="77" t="inlineStr">
        <is>
          <t>Differs from upstream baseline</t>
        </is>
      </c>
      <c r="G7131" s="7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77" t="inlineStr">
        <is>
          <t>2026-10-05</t>
        </is>
      </c>
      <c r="B7133" s="77" t="inlineStr">
        <is>
          <t>Pokemon Stats</t>
        </is>
      </c>
      <c r="C7133" s="77" t="inlineStr">
        <is>
          <t>Patrat baseSpAttack</t>
        </is>
      </c>
      <c r="D7133" s="77" t="n">
        <v>35</v>
      </c>
      <c r="E7133" s="77" t="n">
        <v>38</v>
      </c>
      <c r="F7133" s="77" t="inlineStr">
        <is>
          <t>Differs from upstream baseline</t>
        </is>
      </c>
      <c r="G7133" s="7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77" t="inlineStr">
        <is>
          <t>2026-10-05</t>
        </is>
      </c>
      <c r="B7135" s="77" t="inlineStr">
        <is>
          <t>Pokemon Stats</t>
        </is>
      </c>
      <c r="C7135" s="77" t="inlineStr">
        <is>
          <t>Patrat baseSpeed</t>
        </is>
      </c>
      <c r="D7135" s="77" t="n">
        <v>42</v>
      </c>
      <c r="E7135" s="77" t="n">
        <v>57</v>
      </c>
      <c r="F7135" s="77" t="inlineStr">
        <is>
          <t>Differs from upstream baseline</t>
        </is>
      </c>
      <c r="G7135" s="7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77" t="inlineStr">
        <is>
          <t>2026-10-05</t>
        </is>
      </c>
      <c r="B7137" s="77" t="inlineStr">
        <is>
          <t>Pokemon Stats</t>
        </is>
      </c>
      <c r="C7137" s="77" t="inlineStr">
        <is>
          <t>Pawniard baseAttack</t>
        </is>
      </c>
      <c r="D7137" s="77" t="n">
        <v>85</v>
      </c>
      <c r="E7137" s="77" t="n">
        <v>91</v>
      </c>
      <c r="F7137" s="77" t="inlineStr">
        <is>
          <t>Differs from upstream baseline</t>
        </is>
      </c>
      <c r="G7137" s="7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77" t="inlineStr">
        <is>
          <t>2026-10-05</t>
        </is>
      </c>
      <c r="B7139" s="77" t="inlineStr">
        <is>
          <t>Pokemon Stats</t>
        </is>
      </c>
      <c r="C7139" s="77" t="inlineStr">
        <is>
          <t>Pawniard baseSpeed</t>
        </is>
      </c>
      <c r="D7139" s="77" t="n">
        <v>60</v>
      </c>
      <c r="E7139" s="77" t="n">
        <v>64</v>
      </c>
      <c r="F7139" s="77" t="inlineStr">
        <is>
          <t>Differs from upstream baseline</t>
        </is>
      </c>
      <c r="G7139" s="7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77" t="inlineStr">
        <is>
          <t>2026-10-05</t>
        </is>
      </c>
      <c r="B7141" s="77" t="inlineStr">
        <is>
          <t>Pokemon Stats</t>
        </is>
      </c>
      <c r="C7141" s="77" t="inlineStr">
        <is>
          <t>Pelipper baseAttack</t>
        </is>
      </c>
      <c r="D7141" s="77" t="n">
        <v>50</v>
      </c>
      <c r="E7141" s="77" t="n">
        <v>80</v>
      </c>
      <c r="F7141" s="77" t="inlineStr">
        <is>
          <t>Differs from upstream baseline</t>
        </is>
      </c>
      <c r="G7141" s="7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77" t="inlineStr">
        <is>
          <t>2026-10-05</t>
        </is>
      </c>
      <c r="B7143" s="77" t="inlineStr">
        <is>
          <t>Pokemon Stats</t>
        </is>
      </c>
      <c r="C7143" s="77" t="inlineStr">
        <is>
          <t>Perrserker baseAttack</t>
        </is>
      </c>
      <c r="D7143" s="77" t="n">
        <v>110</v>
      </c>
      <c r="E7143" s="77" t="n">
        <v>124</v>
      </c>
      <c r="F7143" s="77" t="inlineStr">
        <is>
          <t>Differs from upstream baseline</t>
        </is>
      </c>
      <c r="G7143" s="7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77" t="inlineStr">
        <is>
          <t>2026-10-05</t>
        </is>
      </c>
      <c r="B7145" s="77" t="inlineStr">
        <is>
          <t>Pokemon Stats</t>
        </is>
      </c>
      <c r="C7145" s="77" t="inlineStr">
        <is>
          <t>Perrserker baseSpDefense</t>
        </is>
      </c>
      <c r="D7145" s="77" t="n">
        <v>60</v>
      </c>
      <c r="E7145" s="77" t="n">
        <v>71</v>
      </c>
      <c r="F7145" s="77" t="inlineStr">
        <is>
          <t>Differs from upstream baseline</t>
        </is>
      </c>
      <c r="G7145" s="7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77" t="inlineStr">
        <is>
          <t>2026-10-05</t>
        </is>
      </c>
      <c r="B7147" s="77" t="inlineStr">
        <is>
          <t>Pokemon Stats</t>
        </is>
      </c>
      <c r="C7147" s="77" t="inlineStr">
        <is>
          <t>Persian baseAttack</t>
        </is>
      </c>
      <c r="D7147" s="77" t="n">
        <v>70</v>
      </c>
      <c r="E7147" s="77" t="n">
        <v>92</v>
      </c>
      <c r="F7147" s="77" t="inlineStr">
        <is>
          <t>Differs from upstream baseline</t>
        </is>
      </c>
      <c r="G7147" s="7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77" t="inlineStr">
        <is>
          <t>2026-10-05</t>
        </is>
      </c>
      <c r="B7149" s="77" t="inlineStr">
        <is>
          <t>Pokemon Stats</t>
        </is>
      </c>
      <c r="C7149" s="77" t="inlineStr">
        <is>
          <t>Persian baseHP</t>
        </is>
      </c>
      <c r="D7149" s="77" t="n">
        <v>65</v>
      </c>
      <c r="E7149" s="77" t="n">
        <v>68</v>
      </c>
      <c r="F7149" s="77" t="inlineStr">
        <is>
          <t>Differs from upstream baseline</t>
        </is>
      </c>
      <c r="G7149" s="7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77" t="inlineStr">
        <is>
          <t>2026-10-05</t>
        </is>
      </c>
      <c r="B7151" s="77" t="inlineStr">
        <is>
          <t>Pokemon Stats</t>
        </is>
      </c>
      <c r="C7151" s="77" t="inlineStr">
        <is>
          <t>Persian baseDefense</t>
        </is>
      </c>
      <c r="D7151" s="77" t="n">
        <v>60</v>
      </c>
      <c r="E7151" s="77" t="n">
        <v>69</v>
      </c>
      <c r="F7151" s="77" t="inlineStr">
        <is>
          <t>Differs from upstream baseline</t>
        </is>
      </c>
      <c r="G7151" s="7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77" t="inlineStr">
        <is>
          <t>2026-10-05</t>
        </is>
      </c>
      <c r="B7153" s="77" t="inlineStr">
        <is>
          <t>Pokemon Stats</t>
        </is>
      </c>
      <c r="C7153" s="77" t="inlineStr">
        <is>
          <t>Persian baseSpDefense</t>
        </is>
      </c>
      <c r="D7153" s="77" t="n">
        <v>65</v>
      </c>
      <c r="E7153" s="77" t="n">
        <v>73</v>
      </c>
      <c r="F7153" s="77" t="inlineStr">
        <is>
          <t>Differs from upstream baseline</t>
        </is>
      </c>
      <c r="G7153" s="7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77" t="inlineStr">
        <is>
          <t>2026-10-05</t>
        </is>
      </c>
      <c r="B7155" s="77" t="inlineStr">
        <is>
          <t>Pokemon Stats</t>
        </is>
      </c>
      <c r="C7155" s="77" t="inlineStr">
        <is>
          <t>Petilil baseAttack</t>
        </is>
      </c>
      <c r="D7155" s="77" t="n">
        <v>35</v>
      </c>
      <c r="E7155" s="77" t="n">
        <v>30</v>
      </c>
      <c r="F7155" s="77" t="inlineStr">
        <is>
          <t>Differs from upstream baseline</t>
        </is>
      </c>
      <c r="G7155" s="7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77" t="inlineStr">
        <is>
          <t>2026-10-05</t>
        </is>
      </c>
      <c r="B7157" s="77" t="inlineStr">
        <is>
          <t>Pokemon Stats</t>
        </is>
      </c>
      <c r="C7157" s="77" t="inlineStr">
        <is>
          <t>Petilil baseSpeed</t>
        </is>
      </c>
      <c r="D7157" s="77" t="n">
        <v>30</v>
      </c>
      <c r="E7157" s="77" t="n">
        <v>52</v>
      </c>
      <c r="F7157" s="77" t="inlineStr">
        <is>
          <t>Differs from upstream baseline</t>
        </is>
      </c>
      <c r="G7157" s="7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77" t="inlineStr">
        <is>
          <t>2026-10-05</t>
        </is>
      </c>
      <c r="B7159" s="77" t="inlineStr">
        <is>
          <t>Pokemon Stats</t>
        </is>
      </c>
      <c r="C7159" s="77" t="inlineStr">
        <is>
          <t>Phione baseAttack</t>
        </is>
      </c>
      <c r="D7159" s="77" t="n">
        <v>80</v>
      </c>
      <c r="E7159" s="77" t="n">
        <v>90</v>
      </c>
      <c r="F7159" s="77" t="inlineStr">
        <is>
          <t>Differs from upstream baseline</t>
        </is>
      </c>
      <c r="G7159" s="7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77" t="inlineStr">
        <is>
          <t>2026-10-05</t>
        </is>
      </c>
      <c r="B7161" s="77" t="inlineStr">
        <is>
          <t>Pokemon Stats</t>
        </is>
      </c>
      <c r="C7161" s="77" t="inlineStr">
        <is>
          <t>Phione baseSpAttack</t>
        </is>
      </c>
      <c r="D7161" s="77" t="n">
        <v>80</v>
      </c>
      <c r="E7161" s="77" t="n">
        <v>90</v>
      </c>
      <c r="F7161" s="77" t="inlineStr">
        <is>
          <t>Differs from upstream baseline</t>
        </is>
      </c>
      <c r="G7161" s="7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77" t="inlineStr">
        <is>
          <t>2026-10-05</t>
        </is>
      </c>
      <c r="B7163" s="77" t="inlineStr">
        <is>
          <t>Evolutions</t>
        </is>
      </c>
      <c r="C7163" s="77" t="inlineStr">
        <is>
          <t>Pichu evolution</t>
        </is>
      </c>
      <c r="D7163" s="77" t="inlineStr">
        <is>
          <t>Friendship -&gt; Pikachu</t>
        </is>
      </c>
      <c r="E7163" s="77" t="inlineStr">
        <is>
          <t>Lv 15 -&gt; Pikachu</t>
        </is>
      </c>
      <c r="F7163" s="77" t="inlineStr">
        <is>
          <t>Differs from upstream baseline</t>
        </is>
      </c>
      <c r="G7163" s="7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77" t="inlineStr">
        <is>
          <t>2026-10-05</t>
        </is>
      </c>
      <c r="B7165" s="77" t="inlineStr">
        <is>
          <t>Pokemon Stats</t>
        </is>
      </c>
      <c r="C7165" s="77" t="inlineStr">
        <is>
          <t>Pidgeot baseSpAttack</t>
        </is>
      </c>
      <c r="D7165" s="77" t="n">
        <v>70</v>
      </c>
      <c r="E7165" s="77" t="n">
        <v>100</v>
      </c>
      <c r="F7165" s="77" t="inlineStr">
        <is>
          <t>Differs from upstream baseline</t>
        </is>
      </c>
      <c r="G7165" s="7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77" t="inlineStr">
        <is>
          <t>2026-10-05</t>
        </is>
      </c>
      <c r="B7167" s="77" t="inlineStr">
        <is>
          <t>Abilities</t>
        </is>
      </c>
      <c r="C7167" s="77" t="inlineStr">
        <is>
          <t>Pidgeotto abilities</t>
        </is>
      </c>
      <c r="D7167" s="77" t="inlineStr">
        <is>
          <t>Keen Eye / Tangled Feet / Big Pecks</t>
        </is>
      </c>
      <c r="E7167" s="77" t="inlineStr">
        <is>
          <t>Tangled Feet / Tangled Feet / Big Pecks</t>
        </is>
      </c>
      <c r="F7167" s="77" t="inlineStr">
        <is>
          <t>Differs from upstream baseline</t>
        </is>
      </c>
      <c r="G7167" s="7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77" t="inlineStr">
        <is>
          <t>2026-10-05</t>
        </is>
      </c>
      <c r="B7169" s="77" t="inlineStr">
        <is>
          <t>Abilities</t>
        </is>
      </c>
      <c r="C7169" s="77" t="inlineStr">
        <is>
          <t>Pidgey abilities</t>
        </is>
      </c>
      <c r="D7169" s="77" t="inlineStr">
        <is>
          <t>Keen Eye / Tangled Feet / Big Pecks</t>
        </is>
      </c>
      <c r="E7169" s="77" t="inlineStr">
        <is>
          <t>Tangled Feet / Tangled Feet / Big Pecks</t>
        </is>
      </c>
      <c r="F7169" s="77" t="inlineStr">
        <is>
          <t>Differs from upstream baseline</t>
        </is>
      </c>
      <c r="G7169" s="7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77" t="inlineStr">
        <is>
          <t>2026-10-05</t>
        </is>
      </c>
      <c r="B7171" s="77" t="inlineStr">
        <is>
          <t>Pokemon Stats</t>
        </is>
      </c>
      <c r="C7171" s="77" t="inlineStr">
        <is>
          <t>Pidove baseSpAttack</t>
        </is>
      </c>
      <c r="D7171" s="77" t="n">
        <v>36</v>
      </c>
      <c r="E7171" s="77" t="n">
        <v>55</v>
      </c>
      <c r="F7171" s="77" t="inlineStr">
        <is>
          <t>Differs from upstream baseline</t>
        </is>
      </c>
      <c r="G7171" s="7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77" t="inlineStr">
        <is>
          <t>2026-10-05</t>
        </is>
      </c>
      <c r="B7173" s="77" t="inlineStr">
        <is>
          <t>Pokemon Stats</t>
        </is>
      </c>
      <c r="C7173" s="77" t="inlineStr">
        <is>
          <t>Pikachu baseDefense</t>
        </is>
      </c>
      <c r="D7173" s="77" t="n">
        <v>40</v>
      </c>
      <c r="E7173" s="77" t="n">
        <v>30</v>
      </c>
      <c r="F7173" s="77" t="inlineStr">
        <is>
          <t>Differs from upstream baseline</t>
        </is>
      </c>
      <c r="G7173" s="7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77" t="inlineStr">
        <is>
          <t>2026-10-05</t>
        </is>
      </c>
      <c r="B7175" s="77" t="inlineStr">
        <is>
          <t>Abilities</t>
        </is>
      </c>
      <c r="C7175" s="77" t="inlineStr">
        <is>
          <t>Pikachu abilities</t>
        </is>
      </c>
      <c r="D7175" s="77" t="inlineStr">
        <is>
          <t>Static / Lightning Rod</t>
        </is>
      </c>
      <c r="E7175" s="77" t="inlineStr">
        <is>
          <t>Reckless / Lightning Rod</t>
        </is>
      </c>
      <c r="F7175" s="77" t="inlineStr">
        <is>
          <t>Differs from upstream baseline</t>
        </is>
      </c>
      <c r="G7175" s="7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77" t="inlineStr">
        <is>
          <t>2026-10-05</t>
        </is>
      </c>
      <c r="B7177" s="77" t="inlineStr">
        <is>
          <t>Pokemon Stats</t>
        </is>
      </c>
      <c r="C7177" s="77" t="inlineStr">
        <is>
          <t>Piloswine baseSpeed</t>
        </is>
      </c>
      <c r="D7177" s="77" t="n">
        <v>50</v>
      </c>
      <c r="E7177" s="77" t="n">
        <v>80</v>
      </c>
      <c r="F7177" s="77" t="inlineStr">
        <is>
          <t>Differs from upstream baseline</t>
        </is>
      </c>
      <c r="G7177" s="7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77" t="inlineStr">
        <is>
          <t>2026-10-05</t>
        </is>
      </c>
      <c r="B7179" s="77" t="inlineStr">
        <is>
          <t>Abilities</t>
        </is>
      </c>
      <c r="C7179" s="77" t="inlineStr">
        <is>
          <t>Pineco abilities</t>
        </is>
      </c>
      <c r="D7179" s="77" t="inlineStr">
        <is>
          <t>Sturdy / Overcoat</t>
        </is>
      </c>
      <c r="E7179" s="77" t="inlineStr">
        <is>
          <t>Rough Skin / Overcoat</t>
        </is>
      </c>
      <c r="F7179" s="77" t="inlineStr">
        <is>
          <t>Differs from upstream baseline</t>
        </is>
      </c>
      <c r="G7179" s="7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77" t="inlineStr">
        <is>
          <t>2026-10-05</t>
        </is>
      </c>
      <c r="B7181" s="77" t="inlineStr">
        <is>
          <t>Pokemon Stats</t>
        </is>
      </c>
      <c r="C7181" s="77" t="inlineStr">
        <is>
          <t>Piplup baseSpAttack</t>
        </is>
      </c>
      <c r="D7181" s="77" t="n">
        <v>61</v>
      </c>
      <c r="E7181" s="77" t="n">
        <v>51</v>
      </c>
      <c r="F7181" s="77" t="inlineStr">
        <is>
          <t>Differs from upstream baseline</t>
        </is>
      </c>
      <c r="G7181" s="7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77" t="inlineStr">
        <is>
          <t>2026-10-05</t>
        </is>
      </c>
      <c r="B7183" s="77" t="inlineStr">
        <is>
          <t>Pokemon Stats</t>
        </is>
      </c>
      <c r="C7183" s="77" t="inlineStr">
        <is>
          <t>Politoed baseAttack</t>
        </is>
      </c>
      <c r="D7183" s="77" t="n">
        <v>75</v>
      </c>
      <c r="E7183" s="77" t="n">
        <v>85</v>
      </c>
      <c r="F7183" s="77" t="inlineStr">
        <is>
          <t>Differs from upstream baseline</t>
        </is>
      </c>
      <c r="G7183" s="7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77" t="inlineStr">
        <is>
          <t>2026-10-05</t>
        </is>
      </c>
      <c r="B7185" s="77" t="inlineStr">
        <is>
          <t>Abilities</t>
        </is>
      </c>
      <c r="C7185" s="77" t="inlineStr">
        <is>
          <t>Politoed abilities</t>
        </is>
      </c>
      <c r="D7185" s="77" t="inlineStr">
        <is>
          <t>Water Absorb / Damp / Drizzle</t>
        </is>
      </c>
      <c r="E7185" s="77" t="inlineStr">
        <is>
          <t>Swift Swim / Water Absorb / Regenerator</t>
        </is>
      </c>
      <c r="F7185" s="77" t="inlineStr">
        <is>
          <t>Differs from upstream baseline</t>
        </is>
      </c>
      <c r="G7185" s="7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77" t="inlineStr">
        <is>
          <t>2026-10-05</t>
        </is>
      </c>
      <c r="B7187" s="77" t="inlineStr">
        <is>
          <t>Abilities</t>
        </is>
      </c>
      <c r="C7187" s="77" t="inlineStr">
        <is>
          <t>Poliwhirl abilities</t>
        </is>
      </c>
      <c r="D7187" s="77" t="inlineStr">
        <is>
          <t>Water Absorb / Damp / Swift Swim</t>
        </is>
      </c>
      <c r="E7187" s="77" t="inlineStr">
        <is>
          <t>Swift Swim / Swift Swim / Swift Swim</t>
        </is>
      </c>
      <c r="F7187" s="77" t="inlineStr">
        <is>
          <t>Differs from upstream baseline</t>
        </is>
      </c>
      <c r="G7187" s="7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77" t="inlineStr">
        <is>
          <t>2026-10-05</t>
        </is>
      </c>
      <c r="B7189" s="77" t="inlineStr">
        <is>
          <t>Pokemon Stats</t>
        </is>
      </c>
      <c r="C7189" s="77" t="inlineStr">
        <is>
          <t>Poliwrath baseSpeed</t>
        </is>
      </c>
      <c r="D7189" s="77" t="n">
        <v>70</v>
      </c>
      <c r="E7189" s="77" t="n">
        <v>90</v>
      </c>
      <c r="F7189" s="77" t="inlineStr">
        <is>
          <t>Differs from upstream baseline</t>
        </is>
      </c>
      <c r="G7189" s="7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77" t="inlineStr">
        <is>
          <t>2026-10-05</t>
        </is>
      </c>
      <c r="B7191" s="77" t="inlineStr">
        <is>
          <t>Abilities</t>
        </is>
      </c>
      <c r="C7191" s="77" t="inlineStr">
        <is>
          <t>Ponyta abilities</t>
        </is>
      </c>
      <c r="D7191" s="77" t="inlineStr">
        <is>
          <t>Run Away / Flash Fire / Flame Body</t>
        </is>
      </c>
      <c r="E7191" s="77" t="inlineStr">
        <is>
          <t>Reckless / Reckless / Flame Body</t>
        </is>
      </c>
      <c r="F7191" s="77" t="inlineStr">
        <is>
          <t>Differs from upstream baseline</t>
        </is>
      </c>
      <c r="G7191" s="7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77" t="inlineStr">
        <is>
          <t>2026-10-05</t>
        </is>
      </c>
      <c r="B7193" s="77" t="inlineStr">
        <is>
          <t>Abilities</t>
        </is>
      </c>
      <c r="C7193" s="77" t="inlineStr">
        <is>
          <t>Poochyena abilities</t>
        </is>
      </c>
      <c r="D7193" s="77" t="inlineStr">
        <is>
          <t>Run Away / Quick Feet / Rattled</t>
        </is>
      </c>
      <c r="E7193" s="77" t="inlineStr">
        <is>
          <t>Quick Feet / Quick Feet / Rattled</t>
        </is>
      </c>
      <c r="F7193" s="77" t="inlineStr">
        <is>
          <t>Differs from upstream baseline</t>
        </is>
      </c>
      <c r="G7193" s="7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77" t="inlineStr">
        <is>
          <t>2026-10-05</t>
        </is>
      </c>
      <c r="B7195" s="77" t="inlineStr">
        <is>
          <t>Abilities</t>
        </is>
      </c>
      <c r="C7195" s="77" t="inlineStr">
        <is>
          <t>Porygon2 abilities</t>
        </is>
      </c>
      <c r="D7195" s="77" t="inlineStr">
        <is>
          <t>Trace / Download / Analytic</t>
        </is>
      </c>
      <c r="E7195" s="77" t="inlineStr">
        <is>
          <t>Trace / Trace / Analytic</t>
        </is>
      </c>
      <c r="F7195" s="77" t="inlineStr">
        <is>
          <t>Differs from upstream baseline</t>
        </is>
      </c>
      <c r="G7195" s="7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77" t="inlineStr">
        <is>
          <t>2026-10-05</t>
        </is>
      </c>
      <c r="B7197" s="77" t="inlineStr">
        <is>
          <t>Pokemon Stats</t>
        </is>
      </c>
      <c r="C7197" s="77" t="inlineStr">
        <is>
          <t>Primeape baseHP</t>
        </is>
      </c>
      <c r="D7197" s="77" t="n">
        <v>65</v>
      </c>
      <c r="E7197" s="77" t="n">
        <v>75</v>
      </c>
      <c r="F7197" s="77" t="inlineStr">
        <is>
          <t>Differs from upstream baseline</t>
        </is>
      </c>
      <c r="G7197" s="7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77" t="inlineStr">
        <is>
          <t>2026-10-05</t>
        </is>
      </c>
      <c r="B7199" s="77" t="inlineStr">
        <is>
          <t>Pokemon Stats</t>
        </is>
      </c>
      <c r="C7199" s="77" t="inlineStr">
        <is>
          <t>Primeape baseDefense</t>
        </is>
      </c>
      <c r="D7199" s="77" t="n">
        <v>60</v>
      </c>
      <c r="E7199" s="77" t="n">
        <v>80</v>
      </c>
      <c r="F7199" s="77" t="inlineStr">
        <is>
          <t>Differs from upstream baseline</t>
        </is>
      </c>
      <c r="G7199" s="7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77" t="inlineStr">
        <is>
          <t>2026-10-05</t>
        </is>
      </c>
      <c r="B7201" s="77" t="inlineStr">
        <is>
          <t>Pokemon Stats</t>
        </is>
      </c>
      <c r="C7201" s="77" t="inlineStr">
        <is>
          <t>Primeape baseSpDefense</t>
        </is>
      </c>
      <c r="D7201" s="77" t="n">
        <v>70</v>
      </c>
      <c r="E7201" s="77" t="n">
        <v>90</v>
      </c>
      <c r="F7201" s="77" t="inlineStr">
        <is>
          <t>Differs from upstream baseline</t>
        </is>
      </c>
      <c r="G7201" s="7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77" t="inlineStr">
        <is>
          <t>2026-10-05</t>
        </is>
      </c>
      <c r="B7203" s="77" t="inlineStr">
        <is>
          <t>Pokemon Stats</t>
        </is>
      </c>
      <c r="C7203" s="77" t="inlineStr">
        <is>
          <t>Prinplup baseAttack</t>
        </is>
      </c>
      <c r="D7203" s="77" t="n">
        <v>66</v>
      </c>
      <c r="E7203" s="77" t="n">
        <v>81</v>
      </c>
      <c r="F7203" s="77" t="inlineStr">
        <is>
          <t>Differs from upstream baseline</t>
        </is>
      </c>
      <c r="G7203" s="7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77" t="inlineStr">
        <is>
          <t>2026-10-05</t>
        </is>
      </c>
      <c r="B7205" s="77" t="inlineStr">
        <is>
          <t>Abilities</t>
        </is>
      </c>
      <c r="C7205" s="77" t="inlineStr">
        <is>
          <t>Prinplup abilities</t>
        </is>
      </c>
      <c r="D7205" s="77" t="inlineStr">
        <is>
          <t>Torrent / Competitive</t>
        </is>
      </c>
      <c r="E7205" s="77" t="inlineStr">
        <is>
          <t>Swift Swim / Torrent / Competitive</t>
        </is>
      </c>
      <c r="F7205" s="77" t="inlineStr">
        <is>
          <t>Differs from upstream baseline</t>
        </is>
      </c>
      <c r="G7205" s="7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77" t="inlineStr">
        <is>
          <t>2026-10-05</t>
        </is>
      </c>
      <c r="B7207" s="77" t="inlineStr">
        <is>
          <t>Pokemon Stats</t>
        </is>
      </c>
      <c r="C7207" s="77" t="inlineStr">
        <is>
          <t>Probopass baseAttack</t>
        </is>
      </c>
      <c r="D7207" s="77" t="n">
        <v>55</v>
      </c>
      <c r="E7207" s="77" t="n">
        <v>75</v>
      </c>
      <c r="F7207" s="77" t="inlineStr">
        <is>
          <t>Differs from upstream baseline</t>
        </is>
      </c>
      <c r="G7207" s="7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77" t="inlineStr">
        <is>
          <t>2026-10-05</t>
        </is>
      </c>
      <c r="B7209" s="77" t="inlineStr">
        <is>
          <t>Abilities</t>
        </is>
      </c>
      <c r="C7209" s="77" t="inlineStr">
        <is>
          <t>Psyduck abilities</t>
        </is>
      </c>
      <c r="D7209" s="77" t="inlineStr">
        <is>
          <t>Damp / Cloud Nine / Swift Swim</t>
        </is>
      </c>
      <c r="E7209" s="77" t="inlineStr">
        <is>
          <t>Simple / Unaware / Swift Swim</t>
        </is>
      </c>
      <c r="F7209" s="77" t="inlineStr">
        <is>
          <t>Differs from upstream baseline</t>
        </is>
      </c>
      <c r="G7209" s="7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77" t="inlineStr">
        <is>
          <t>2026-10-05</t>
        </is>
      </c>
      <c r="B7211" s="77" t="inlineStr">
        <is>
          <t>Pokemon Stats</t>
        </is>
      </c>
      <c r="C7211" s="77" t="inlineStr">
        <is>
          <t>Purrloin baseHP</t>
        </is>
      </c>
      <c r="D7211" s="77" t="n">
        <v>41</v>
      </c>
      <c r="E7211" s="77" t="n">
        <v>46</v>
      </c>
      <c r="F7211" s="77" t="inlineStr">
        <is>
          <t>Differs from upstream baseline</t>
        </is>
      </c>
      <c r="G7211" s="7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77" t="inlineStr">
        <is>
          <t>2026-10-05</t>
        </is>
      </c>
      <c r="B7213" s="77" t="inlineStr">
        <is>
          <t>Pokemon Stats</t>
        </is>
      </c>
      <c r="C7213" s="77" t="inlineStr">
        <is>
          <t>Purrloin baseDefense</t>
        </is>
      </c>
      <c r="D7213" s="77" t="n">
        <v>37</v>
      </c>
      <c r="E7213" s="77" t="n">
        <v>45</v>
      </c>
      <c r="F7213" s="77" t="inlineStr">
        <is>
          <t>Differs from upstream baseline</t>
        </is>
      </c>
      <c r="G7213" s="7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77" t="inlineStr">
        <is>
          <t>2026-10-05</t>
        </is>
      </c>
      <c r="B7215" s="77" t="inlineStr">
        <is>
          <t>Pokemon Stats</t>
        </is>
      </c>
      <c r="C7215" s="77" t="inlineStr">
        <is>
          <t>Purugly baseHP</t>
        </is>
      </c>
      <c r="D7215" s="77" t="n">
        <v>71</v>
      </c>
      <c r="E7215" s="77" t="n">
        <v>91</v>
      </c>
      <c r="F7215" s="77" t="inlineStr">
        <is>
          <t>Differs from upstream baseline</t>
        </is>
      </c>
      <c r="G7215" s="7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77" t="inlineStr">
        <is>
          <t>2026-10-05</t>
        </is>
      </c>
      <c r="B7217" s="77" t="inlineStr">
        <is>
          <t>Pokemon Stats</t>
        </is>
      </c>
      <c r="C7217" s="77" t="inlineStr">
        <is>
          <t>Purugly baseSpDefense</t>
        </is>
      </c>
      <c r="D7217" s="77" t="n">
        <v>59</v>
      </c>
      <c r="E7217" s="77" t="n">
        <v>69</v>
      </c>
      <c r="F7217" s="77" t="inlineStr">
        <is>
          <t>Differs from upstream baseline</t>
        </is>
      </c>
      <c r="G7217" s="7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77" t="inlineStr">
        <is>
          <t>2026-10-05</t>
        </is>
      </c>
      <c r="B7219" s="77" t="inlineStr">
        <is>
          <t>Pokemon Stats</t>
        </is>
      </c>
      <c r="C7219" s="77" t="inlineStr">
        <is>
          <t>Pyroar baseAttack</t>
        </is>
      </c>
      <c r="D7219" s="77" t="n">
        <v>68</v>
      </c>
      <c r="E7219" s="77" t="n">
        <v>30</v>
      </c>
      <c r="F7219" s="77" t="inlineStr">
        <is>
          <t>Differs from upstream baseline</t>
        </is>
      </c>
      <c r="G7219" s="7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77" t="inlineStr">
        <is>
          <t>2026-10-05</t>
        </is>
      </c>
      <c r="B7221" s="77" t="inlineStr">
        <is>
          <t>Pokemon Stats</t>
        </is>
      </c>
      <c r="C7221" s="77" t="inlineStr">
        <is>
          <t>Pyroar baseSpeed</t>
        </is>
      </c>
      <c r="D7221" s="77" t="n">
        <v>106</v>
      </c>
      <c r="E7221" s="77" t="n">
        <v>133</v>
      </c>
      <c r="F7221" s="77" t="inlineStr">
        <is>
          <t>Differs from upstream baseline</t>
        </is>
      </c>
      <c r="G7221" s="7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77" t="inlineStr">
        <is>
          <t>2026-10-05</t>
        </is>
      </c>
      <c r="B7223" s="77" t="inlineStr">
        <is>
          <t>Abilities</t>
        </is>
      </c>
      <c r="C7223" s="77" t="inlineStr">
        <is>
          <t>Quagsire abilities</t>
        </is>
      </c>
      <c r="D7223" s="77" t="inlineStr">
        <is>
          <t>Damp / Water Absorb / Unaware</t>
        </is>
      </c>
      <c r="E7223" s="77" t="inlineStr">
        <is>
          <t>Simple / Poison Point / Unaware</t>
        </is>
      </c>
      <c r="F7223" s="77" t="inlineStr">
        <is>
          <t>Differs from upstream baseline</t>
        </is>
      </c>
      <c r="G7223" s="7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77" t="inlineStr">
        <is>
          <t>2026-10-05</t>
        </is>
      </c>
      <c r="B7225" s="77" t="inlineStr">
        <is>
          <t>Pokemon Stats</t>
        </is>
      </c>
      <c r="C7225" s="77" t="inlineStr">
        <is>
          <t>Qwilfish baseAttack</t>
        </is>
      </c>
      <c r="D7225" s="77" t="n">
        <v>95</v>
      </c>
      <c r="E7225" s="77" t="n">
        <v>115</v>
      </c>
      <c r="F7225" s="77" t="inlineStr">
        <is>
          <t>Differs from upstream baseline</t>
        </is>
      </c>
      <c r="G7225" s="7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77" t="inlineStr">
        <is>
          <t>2026-10-05</t>
        </is>
      </c>
      <c r="B7227" s="77" t="inlineStr">
        <is>
          <t>Pokemon Stats</t>
        </is>
      </c>
      <c r="C7227" s="77" t="inlineStr">
        <is>
          <t>Qwilfish baseSpAttack</t>
        </is>
      </c>
      <c r="D7227" s="77" t="n">
        <v>55</v>
      </c>
      <c r="E7227" s="77" t="n">
        <v>65</v>
      </c>
      <c r="F7227" s="77" t="inlineStr">
        <is>
          <t>Differs from upstream baseline</t>
        </is>
      </c>
      <c r="G7227" s="7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77" t="inlineStr">
        <is>
          <t>2026-10-05</t>
        </is>
      </c>
      <c r="B7229" s="77" t="inlineStr">
        <is>
          <t>Abilities</t>
        </is>
      </c>
      <c r="C7229" s="77" t="inlineStr">
        <is>
          <t>Qwilfish abilities</t>
        </is>
      </c>
      <c r="D7229" s="77" t="inlineStr">
        <is>
          <t>Poison Point / Swift Swim / Intimidate</t>
        </is>
      </c>
      <c r="E7229" s="77" t="inlineStr">
        <is>
          <t>Swift Swim / Swift Swim / Intimidate</t>
        </is>
      </c>
      <c r="F7229" s="77" t="inlineStr">
        <is>
          <t>Differs from upstream baseline</t>
        </is>
      </c>
      <c r="G7229" s="7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77" t="inlineStr">
        <is>
          <t>2026-10-05</t>
        </is>
      </c>
      <c r="B7231" s="77" t="inlineStr">
        <is>
          <t>Pokemon Stats</t>
        </is>
      </c>
      <c r="C7231" s="77" t="inlineStr">
        <is>
          <t>Raichu baseSpDefense</t>
        </is>
      </c>
      <c r="D7231" s="77" t="n">
        <v>80</v>
      </c>
      <c r="E7231" s="77" t="n">
        <v>85</v>
      </c>
      <c r="F7231" s="77" t="inlineStr">
        <is>
          <t>Differs from upstream baseline</t>
        </is>
      </c>
      <c r="G7231" s="7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77" t="inlineStr">
        <is>
          <t>2026-10-05</t>
        </is>
      </c>
      <c r="B7233" s="77" t="inlineStr">
        <is>
          <t>Pokemon Stats</t>
        </is>
      </c>
      <c r="C7233" s="77" t="inlineStr">
        <is>
          <t>Raichu baseHP</t>
        </is>
      </c>
      <c r="D7233" s="77" t="n">
        <v>60</v>
      </c>
      <c r="E7233" s="77" t="n">
        <v>74</v>
      </c>
      <c r="F7233" s="77" t="inlineStr">
        <is>
          <t>Differs from upstream baseline</t>
        </is>
      </c>
      <c r="G7233" s="7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77" t="inlineStr">
        <is>
          <t>2026-10-05</t>
        </is>
      </c>
      <c r="B7235" s="77" t="inlineStr">
        <is>
          <t>Pokemon Stats</t>
        </is>
      </c>
      <c r="C7235" s="77" t="inlineStr">
        <is>
          <t>Raichu baseDefense</t>
        </is>
      </c>
      <c r="D7235" s="77" t="n">
        <v>50</v>
      </c>
      <c r="E7235" s="77" t="n">
        <v>68</v>
      </c>
      <c r="F7235" s="77" t="inlineStr">
        <is>
          <t>Differs from upstream baseline</t>
        </is>
      </c>
      <c r="G7235" s="7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77" t="inlineStr">
        <is>
          <t>2026-10-05</t>
        </is>
      </c>
      <c r="B7237" s="77" t="inlineStr">
        <is>
          <t>Abilities</t>
        </is>
      </c>
      <c r="C7237" s="77" t="inlineStr">
        <is>
          <t>Ralts abilities</t>
        </is>
      </c>
      <c r="D7237" s="77" t="inlineStr">
        <is>
          <t>Synchronize / Trace / Telepathy</t>
        </is>
      </c>
      <c r="E7237" s="77" t="inlineStr">
        <is>
          <t>Trace / Trace / Telepathy</t>
        </is>
      </c>
      <c r="F7237" s="77" t="inlineStr">
        <is>
          <t>Differs from upstream baseline</t>
        </is>
      </c>
      <c r="G7237" s="7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77" t="inlineStr">
        <is>
          <t>2026-10-05</t>
        </is>
      </c>
      <c r="B7239" s="77" t="inlineStr">
        <is>
          <t>Pokemon Stats</t>
        </is>
      </c>
      <c r="C7239" s="77" t="inlineStr">
        <is>
          <t>Rampardos baseDefense</t>
        </is>
      </c>
      <c r="D7239" s="77" t="n">
        <v>60</v>
      </c>
      <c r="E7239" s="77" t="n">
        <v>80</v>
      </c>
      <c r="F7239" s="77" t="inlineStr">
        <is>
          <t>Differs from upstream baseline</t>
        </is>
      </c>
      <c r="G7239" s="7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77" t="inlineStr">
        <is>
          <t>2026-10-05</t>
        </is>
      </c>
      <c r="B7241" s="77" t="inlineStr">
        <is>
          <t>Pokemon Stats</t>
        </is>
      </c>
      <c r="C7241" s="77" t="inlineStr">
        <is>
          <t>Rampardos baseSpDefense</t>
        </is>
      </c>
      <c r="D7241" s="77" t="n">
        <v>50</v>
      </c>
      <c r="E7241" s="77" t="n">
        <v>70</v>
      </c>
      <c r="F7241" s="77" t="inlineStr">
        <is>
          <t>Differs from upstream baseline</t>
        </is>
      </c>
      <c r="G7241" s="7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77" t="inlineStr">
        <is>
          <t>2026-10-05</t>
        </is>
      </c>
      <c r="B7243" s="77" t="inlineStr">
        <is>
          <t>Pokemon Stats</t>
        </is>
      </c>
      <c r="C7243" s="77" t="inlineStr">
        <is>
          <t>Rapidash baseHP</t>
        </is>
      </c>
      <c r="D7243" s="77" t="n">
        <v>65</v>
      </c>
      <c r="E7243" s="77" t="n">
        <v>70</v>
      </c>
      <c r="F7243" s="77" t="inlineStr">
        <is>
          <t>Differs from upstream baseline</t>
        </is>
      </c>
      <c r="G7243" s="7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77" t="inlineStr">
        <is>
          <t>2026-10-05</t>
        </is>
      </c>
      <c r="B7245" s="77" t="inlineStr">
        <is>
          <t>Pokemon Stats</t>
        </is>
      </c>
      <c r="C7245" s="77" t="inlineStr">
        <is>
          <t>Rapidash baseDefense</t>
        </is>
      </c>
      <c r="D7245" s="77" t="n">
        <v>70</v>
      </c>
      <c r="E7245" s="77" t="n">
        <v>75</v>
      </c>
      <c r="F7245" s="77" t="inlineStr">
        <is>
          <t>Differs from upstream baseline</t>
        </is>
      </c>
      <c r="G7245" s="7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77" t="inlineStr">
        <is>
          <t>2026-10-05</t>
        </is>
      </c>
      <c r="B7247" s="77" t="inlineStr">
        <is>
          <t>Pokemon Stats</t>
        </is>
      </c>
      <c r="C7247" s="77" t="inlineStr">
        <is>
          <t>Rapidash baseSpDefense</t>
        </is>
      </c>
      <c r="D7247" s="77" t="n">
        <v>80</v>
      </c>
      <c r="E7247" s="77" t="n">
        <v>85</v>
      </c>
      <c r="F7247" s="77" t="inlineStr">
        <is>
          <t>Differs from upstream baseline</t>
        </is>
      </c>
      <c r="G7247" s="7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77" t="inlineStr">
        <is>
          <t>2026-10-05</t>
        </is>
      </c>
      <c r="B7249" s="77" t="inlineStr">
        <is>
          <t>Abilities</t>
        </is>
      </c>
      <c r="C7249" s="77" t="inlineStr">
        <is>
          <t>Rapidash abilities</t>
        </is>
      </c>
      <c r="D7249" s="77" t="inlineStr">
        <is>
          <t>Run Away / Flash Fire / Flame Body</t>
        </is>
      </c>
      <c r="E7249" s="77" t="inlineStr">
        <is>
          <t>Reckless / Reckless / Flame Body</t>
        </is>
      </c>
      <c r="F7249" s="77" t="inlineStr">
        <is>
          <t>Differs from upstream baseline</t>
        </is>
      </c>
      <c r="G7249" s="7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77" t="inlineStr">
        <is>
          <t>2026-10-05</t>
        </is>
      </c>
      <c r="B7251" s="77" t="inlineStr">
        <is>
          <t>Abilities</t>
        </is>
      </c>
      <c r="C7251" s="77" t="inlineStr">
        <is>
          <t>Raticate abilities</t>
        </is>
      </c>
      <c r="D7251" s="77" t="inlineStr">
        <is>
          <t>Run Away / Guts / Hustle</t>
        </is>
      </c>
      <c r="E7251" s="77" t="inlineStr">
        <is>
          <t>Guts / Guts / Hustle</t>
        </is>
      </c>
      <c r="F7251" s="77" t="inlineStr">
        <is>
          <t>Differs from upstream baseline</t>
        </is>
      </c>
      <c r="G7251" s="7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77" t="inlineStr">
        <is>
          <t>2026-10-05</t>
        </is>
      </c>
      <c r="B7253" s="77" t="inlineStr">
        <is>
          <t>Pokemon Stats</t>
        </is>
      </c>
      <c r="C7253" s="77" t="inlineStr">
        <is>
          <t>Raticate baseDefense</t>
        </is>
      </c>
      <c r="D7253" s="77" t="n">
        <v>70</v>
      </c>
      <c r="E7253" s="77" t="n">
        <v>81</v>
      </c>
      <c r="F7253" s="77" t="inlineStr">
        <is>
          <t>Differs from upstream baseline</t>
        </is>
      </c>
      <c r="G7253" s="7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77" t="inlineStr">
        <is>
          <t>2026-10-05</t>
        </is>
      </c>
      <c r="B7255" s="77" t="inlineStr">
        <is>
          <t>Pokemon Stats</t>
        </is>
      </c>
      <c r="C7255" s="77" t="inlineStr">
        <is>
          <t>Raticate baseSpeed</t>
        </is>
      </c>
      <c r="D7255" s="77" t="n">
        <v>77</v>
      </c>
      <c r="E7255" s="77" t="n">
        <v>88</v>
      </c>
      <c r="F7255" s="77" t="inlineStr">
        <is>
          <t>Differs from upstream baseline</t>
        </is>
      </c>
      <c r="G7255" s="7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77" t="inlineStr">
        <is>
          <t>2026-10-05</t>
        </is>
      </c>
      <c r="B7257" s="77" t="inlineStr">
        <is>
          <t>Abilities</t>
        </is>
      </c>
      <c r="C7257" s="77" t="inlineStr">
        <is>
          <t>Rattata abilities</t>
        </is>
      </c>
      <c r="D7257" s="77" t="inlineStr">
        <is>
          <t>Gluttony / Hustle / Thick Fat</t>
        </is>
      </c>
      <c r="E7257" s="77" t="inlineStr">
        <is>
          <t>Guts / Guts / Thick Fat</t>
        </is>
      </c>
      <c r="F7257" s="77" t="inlineStr">
        <is>
          <t>Differs from upstream baseline</t>
        </is>
      </c>
      <c r="G7257" s="7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77" t="inlineStr">
        <is>
          <t>2026-10-05</t>
        </is>
      </c>
      <c r="B7259" s="77" t="inlineStr">
        <is>
          <t>Pokemon Stats</t>
        </is>
      </c>
      <c r="C7259" s="77" t="inlineStr">
        <is>
          <t>Regice baseSpAttack</t>
        </is>
      </c>
      <c r="D7259" s="77" t="n">
        <v>100</v>
      </c>
      <c r="E7259" s="77" t="n">
        <v>120</v>
      </c>
      <c r="F7259" s="77" t="inlineStr">
        <is>
          <t>Differs from upstream baseline</t>
        </is>
      </c>
      <c r="G7259" s="7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77" t="inlineStr">
        <is>
          <t>2026-10-05</t>
        </is>
      </c>
      <c r="B7261" s="77" t="inlineStr">
        <is>
          <t>Abilities</t>
        </is>
      </c>
      <c r="C7261" s="77" t="inlineStr">
        <is>
          <t>Regigigas abilities</t>
        </is>
      </c>
      <c r="D7261" s="77" t="inlineStr">
        <is>
          <t>Slow Start</t>
        </is>
      </c>
      <c r="E7261" s="77" t="inlineStr">
        <is>
          <t>Clear Body</t>
        </is>
      </c>
      <c r="F7261" s="77" t="inlineStr">
        <is>
          <t>Differs from upstream baseline</t>
        </is>
      </c>
      <c r="G7261" s="7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77" t="inlineStr">
        <is>
          <t>2026-10-05</t>
        </is>
      </c>
      <c r="B7263" s="77" t="inlineStr">
        <is>
          <t>Abilities</t>
        </is>
      </c>
      <c r="C7263" s="77" t="inlineStr">
        <is>
          <t>Regirock abilities</t>
        </is>
      </c>
      <c r="D7263" s="77" t="inlineStr">
        <is>
          <t>Clear Body / Sturdy</t>
        </is>
      </c>
      <c r="E7263" s="77" t="inlineStr">
        <is>
          <t>Solid Rock / Clear Body / Sturdy</t>
        </is>
      </c>
      <c r="F7263" s="77" t="inlineStr">
        <is>
          <t>Differs from upstream baseline</t>
        </is>
      </c>
      <c r="G7263" s="7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77" t="inlineStr">
        <is>
          <t>2026-10-05</t>
        </is>
      </c>
      <c r="B7265" s="77" t="inlineStr">
        <is>
          <t>Pokemon Stats</t>
        </is>
      </c>
      <c r="C7265" s="77" t="inlineStr">
        <is>
          <t>Registeel baseDefense</t>
        </is>
      </c>
      <c r="D7265" s="77" t="n">
        <v>150</v>
      </c>
      <c r="E7265" s="77" t="n">
        <v>200</v>
      </c>
      <c r="F7265" s="77" t="inlineStr">
        <is>
          <t>Differs from upstream baseline</t>
        </is>
      </c>
      <c r="G7265" s="7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77" t="inlineStr">
        <is>
          <t>2026-10-05</t>
        </is>
      </c>
      <c r="B7267" s="77" t="inlineStr">
        <is>
          <t>Pokemon Stats</t>
        </is>
      </c>
      <c r="C7267" s="77" t="inlineStr">
        <is>
          <t>Registeel baseSpDefense</t>
        </is>
      </c>
      <c r="D7267" s="77" t="n">
        <v>150</v>
      </c>
      <c r="E7267" s="77" t="n">
        <v>200</v>
      </c>
      <c r="F7267" s="77" t="inlineStr">
        <is>
          <t>Differs from upstream baseline</t>
        </is>
      </c>
      <c r="G7267" s="7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77" t="inlineStr">
        <is>
          <t>2026-10-05</t>
        </is>
      </c>
      <c r="B7269" s="77" t="inlineStr">
        <is>
          <t>Abilities</t>
        </is>
      </c>
      <c r="C7269" s="77" t="inlineStr">
        <is>
          <t>Registeel abilities</t>
        </is>
      </c>
      <c r="D7269" s="77" t="inlineStr">
        <is>
          <t>Clear Body / Light Metal</t>
        </is>
      </c>
      <c r="E7269" s="77" t="inlineStr">
        <is>
          <t>Filter / Clear Body / Light Metal</t>
        </is>
      </c>
      <c r="F7269" s="77" t="inlineStr">
        <is>
          <t>Differs from upstream baseline</t>
        </is>
      </c>
      <c r="G7269" s="7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77" t="inlineStr">
        <is>
          <t>2026-10-05</t>
        </is>
      </c>
      <c r="B7271" s="77" t="inlineStr">
        <is>
          <t>Pokemon Stats</t>
        </is>
      </c>
      <c r="C7271" s="77" t="inlineStr">
        <is>
          <t>Reuniclus baseAttack</t>
        </is>
      </c>
      <c r="D7271" s="77" t="n">
        <v>65</v>
      </c>
      <c r="E7271" s="77" t="n">
        <v>30</v>
      </c>
      <c r="F7271" s="77" t="inlineStr">
        <is>
          <t>Differs from upstream baseline</t>
        </is>
      </c>
      <c r="G7271" s="7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77" t="inlineStr">
        <is>
          <t>2026-10-05</t>
        </is>
      </c>
      <c r="B7273" s="77" t="inlineStr">
        <is>
          <t>Pokemon Stats</t>
        </is>
      </c>
      <c r="C7273" s="77" t="inlineStr">
        <is>
          <t>Reuniclus baseSpAttack</t>
        </is>
      </c>
      <c r="D7273" s="77" t="n">
        <v>125</v>
      </c>
      <c r="E7273" s="77" t="n">
        <v>146</v>
      </c>
      <c r="F7273" s="77" t="inlineStr">
        <is>
          <t>Differs from upstream baseline</t>
        </is>
      </c>
      <c r="G7273" s="7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77" t="inlineStr">
        <is>
          <t>2026-10-05</t>
        </is>
      </c>
      <c r="B7275" s="77" t="inlineStr">
        <is>
          <t>Abilities</t>
        </is>
      </c>
      <c r="C7275" s="77" t="inlineStr">
        <is>
          <t>Rhyperior abilities</t>
        </is>
      </c>
      <c r="D7275" s="77" t="inlineStr">
        <is>
          <t>Lightning Rod / Solid Rock / Reckless</t>
        </is>
      </c>
      <c r="E7275" s="77" t="inlineStr">
        <is>
          <t>Solid Rock / Solid Rock / Reckless</t>
        </is>
      </c>
      <c r="F7275" s="77" t="inlineStr">
        <is>
          <t>Differs from upstream baseline</t>
        </is>
      </c>
      <c r="G7275" s="7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77" t="inlineStr">
        <is>
          <t>2026-10-05</t>
        </is>
      </c>
      <c r="B7277" s="77" t="inlineStr">
        <is>
          <t>Evolutions</t>
        </is>
      </c>
      <c r="C7277" s="77" t="inlineStr">
        <is>
          <t>Riolu evolution</t>
        </is>
      </c>
      <c r="D7277" s="77" t="inlineStr">
        <is>
          <t>Friendship Day -&gt; Lucario</t>
        </is>
      </c>
      <c r="E7277" s="77" t="inlineStr">
        <is>
          <t>Lv 36 -&gt; Lucario</t>
        </is>
      </c>
      <c r="F7277" s="77" t="inlineStr">
        <is>
          <t>Differs from upstream baseline</t>
        </is>
      </c>
      <c r="G7277" s="7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77" t="inlineStr">
        <is>
          <t>2026-10-05</t>
        </is>
      </c>
      <c r="B7279" s="77" t="inlineStr">
        <is>
          <t>Abilities</t>
        </is>
      </c>
      <c r="C7279" s="77" t="inlineStr">
        <is>
          <t>Roselia abilities</t>
        </is>
      </c>
      <c r="D7279" s="77" t="inlineStr">
        <is>
          <t>Natural Cure / Poison Point / Leaf Guard</t>
        </is>
      </c>
      <c r="E7279" s="77" t="inlineStr">
        <is>
          <t>Natural Cure / Natural Cure / Leaf Guard</t>
        </is>
      </c>
      <c r="F7279" s="77" t="inlineStr">
        <is>
          <t>Differs from upstream baseline</t>
        </is>
      </c>
      <c r="G7279" s="7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77" t="inlineStr">
        <is>
          <t>2026-10-05</t>
        </is>
      </c>
      <c r="B7281" s="77" t="inlineStr">
        <is>
          <t>Pokemon Stats</t>
        </is>
      </c>
      <c r="C7281" s="77" t="inlineStr">
        <is>
          <t>Roserade baseDefense</t>
        </is>
      </c>
      <c r="D7281" s="77" t="n">
        <v>65</v>
      </c>
      <c r="E7281" s="77" t="n">
        <v>55</v>
      </c>
      <c r="F7281" s="77" t="inlineStr">
        <is>
          <t>Differs from upstream baseline</t>
        </is>
      </c>
      <c r="G7281" s="7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77" t="inlineStr">
        <is>
          <t>2026-10-05</t>
        </is>
      </c>
      <c r="B7283" s="77" t="inlineStr">
        <is>
          <t>Pokemon Stats</t>
        </is>
      </c>
      <c r="C7283" s="77" t="inlineStr">
        <is>
          <t>Rotom baseAttack</t>
        </is>
      </c>
      <c r="D7283" s="77" t="n">
        <v>50</v>
      </c>
      <c r="E7283" s="77" t="n">
        <v>65</v>
      </c>
      <c r="F7283" s="77" t="inlineStr">
        <is>
          <t>Differs from upstream baseline</t>
        </is>
      </c>
      <c r="G7283" s="7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77" t="inlineStr">
        <is>
          <t>2026-10-05</t>
        </is>
      </c>
      <c r="B7285" s="77" t="inlineStr">
        <is>
          <t>Pokemon Stats</t>
        </is>
      </c>
      <c r="C7285" s="77" t="inlineStr">
        <is>
          <t>Rotom baseSpAttack</t>
        </is>
      </c>
      <c r="D7285" s="77" t="n">
        <v>95</v>
      </c>
      <c r="E7285" s="77" t="n">
        <v>105</v>
      </c>
      <c r="F7285" s="77" t="inlineStr">
        <is>
          <t>Differs from upstream baseline</t>
        </is>
      </c>
      <c r="G7285" s="7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77" t="inlineStr">
        <is>
          <t>2026-10-05</t>
        </is>
      </c>
      <c r="B7287" s="77" t="inlineStr">
        <is>
          <t>Pokemon Stats</t>
        </is>
      </c>
      <c r="C7287" s="77" t="inlineStr">
        <is>
          <t>Rotom baseSpeed</t>
        </is>
      </c>
      <c r="D7287" s="77" t="n">
        <v>86</v>
      </c>
      <c r="E7287" s="77" t="n">
        <v>91</v>
      </c>
      <c r="F7287" s="77" t="inlineStr">
        <is>
          <t>Differs from upstream baseline</t>
        </is>
      </c>
      <c r="G7287" s="7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77" t="inlineStr">
        <is>
          <t>2026-10-05</t>
        </is>
      </c>
      <c r="B7289" s="77" t="inlineStr">
        <is>
          <t>Pokemon Stats</t>
        </is>
      </c>
      <c r="C7289" s="77" t="inlineStr">
        <is>
          <t>Rufflet baseSpAttack</t>
        </is>
      </c>
      <c r="D7289" s="77" t="n">
        <v>37</v>
      </c>
      <c r="E7289" s="77" t="n">
        <v>30</v>
      </c>
      <c r="F7289" s="77" t="inlineStr">
        <is>
          <t>Differs from upstream baseline</t>
        </is>
      </c>
      <c r="G7289" s="7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77" t="inlineStr">
        <is>
          <t>2026-10-05</t>
        </is>
      </c>
      <c r="B7291" s="77" t="inlineStr">
        <is>
          <t>Evolutions</t>
        </is>
      </c>
      <c r="C7291" s="77" t="inlineStr">
        <is>
          <t>Rufflet evolution</t>
        </is>
      </c>
      <c r="D7291" s="77" t="inlineStr">
        <is>
          <t>Lv 54 -&gt; Braviary; None -&gt; Braviary Hisui</t>
        </is>
      </c>
      <c r="E7291" s="77" t="inlineStr">
        <is>
          <t>Lv 42 -&gt; Braviary; None -&gt; Braviary Hisui</t>
        </is>
      </c>
      <c r="F7291" s="77" t="inlineStr">
        <is>
          <t>Differs from upstream baseline</t>
        </is>
      </c>
      <c r="G7291" s="7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77" t="inlineStr">
        <is>
          <t>2026-10-05</t>
        </is>
      </c>
      <c r="B7293" s="77" t="inlineStr">
        <is>
          <t>Pokemon Stats</t>
        </is>
      </c>
      <c r="C7293" s="77" t="inlineStr">
        <is>
          <t>Runerigus baseSpAttack</t>
        </is>
      </c>
      <c r="D7293" s="77" t="n">
        <v>50</v>
      </c>
      <c r="E7293" s="77" t="n">
        <v>30</v>
      </c>
      <c r="F7293" s="77" t="inlineStr">
        <is>
          <t>Differs from upstream baseline</t>
        </is>
      </c>
      <c r="G7293" s="7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77" t="inlineStr">
        <is>
          <t>2026-10-05</t>
        </is>
      </c>
      <c r="B7295" s="77" t="inlineStr">
        <is>
          <t>Pokemon Stats</t>
        </is>
      </c>
      <c r="C7295" s="77" t="inlineStr">
        <is>
          <t>Sableye baseAttack</t>
        </is>
      </c>
      <c r="D7295" s="77" t="n">
        <v>75</v>
      </c>
      <c r="E7295" s="77" t="n">
        <v>105</v>
      </c>
      <c r="F7295" s="77" t="inlineStr">
        <is>
          <t>Differs from upstream baseline</t>
        </is>
      </c>
      <c r="G7295" s="7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77" t="inlineStr">
        <is>
          <t>2026-10-05</t>
        </is>
      </c>
      <c r="B7297" s="77" t="inlineStr">
        <is>
          <t>Pokemon Stats</t>
        </is>
      </c>
      <c r="C7297" s="77" t="inlineStr">
        <is>
          <t>Sableye baseSpDefense</t>
        </is>
      </c>
      <c r="D7297" s="77" t="n">
        <v>65</v>
      </c>
      <c r="E7297" s="77" t="n">
        <v>95</v>
      </c>
      <c r="F7297" s="77" t="inlineStr">
        <is>
          <t>Differs from upstream baseline</t>
        </is>
      </c>
      <c r="G7297" s="7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77" t="inlineStr">
        <is>
          <t>2026-10-05</t>
        </is>
      </c>
      <c r="B7299" s="77" t="inlineStr">
        <is>
          <t>Pokemon Stats</t>
        </is>
      </c>
      <c r="C7299" s="77" t="inlineStr">
        <is>
          <t>Sableye baseAttack</t>
        </is>
      </c>
      <c r="D7299" s="77" t="n">
        <v>85</v>
      </c>
      <c r="E7299" s="77" t="n">
        <v>115</v>
      </c>
      <c r="F7299" s="77" t="inlineStr">
        <is>
          <t>Differs from upstream baseline</t>
        </is>
      </c>
      <c r="G7299" s="7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77" t="inlineStr">
        <is>
          <t>2026-10-05</t>
        </is>
      </c>
      <c r="B7301" s="77" t="inlineStr">
        <is>
          <t>Pokemon Stats</t>
        </is>
      </c>
      <c r="C7301" s="77" t="inlineStr">
        <is>
          <t>Sableye baseSpDefense</t>
        </is>
      </c>
      <c r="D7301" s="77" t="n">
        <v>115</v>
      </c>
      <c r="E7301" s="77" t="n">
        <v>145</v>
      </c>
      <c r="F7301" s="77" t="inlineStr">
        <is>
          <t>Differs from upstream baseline</t>
        </is>
      </c>
      <c r="G7301" s="7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77" t="inlineStr">
        <is>
          <t>2026-10-05</t>
        </is>
      </c>
      <c r="B7303" s="77" t="inlineStr">
        <is>
          <t>Abilities</t>
        </is>
      </c>
      <c r="C7303" s="77" t="inlineStr">
        <is>
          <t>Salamence abilities</t>
        </is>
      </c>
      <c r="D7303" s="77" t="inlineStr">
        <is>
          <t>Intimidate / Moxie</t>
        </is>
      </c>
      <c r="E7303" s="77" t="inlineStr">
        <is>
          <t>Intimidate / Intimidate / Moxie</t>
        </is>
      </c>
      <c r="F7303" s="77" t="inlineStr">
        <is>
          <t>Differs from upstream baseline</t>
        </is>
      </c>
      <c r="G7303" s="7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77" t="inlineStr">
        <is>
          <t>2026-10-05</t>
        </is>
      </c>
      <c r="B7305" s="77" t="inlineStr">
        <is>
          <t>Pokemon Stats</t>
        </is>
      </c>
      <c r="C7305" s="77" t="inlineStr">
        <is>
          <t>Samurott baseSpeed</t>
        </is>
      </c>
      <c r="D7305" s="77" t="n">
        <v>70</v>
      </c>
      <c r="E7305" s="77" t="n">
        <v>80</v>
      </c>
      <c r="F7305" s="77" t="inlineStr">
        <is>
          <t>Differs from upstream baseline</t>
        </is>
      </c>
      <c r="G7305" s="7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77" t="inlineStr">
        <is>
          <t>2026-10-05</t>
        </is>
      </c>
      <c r="B7307" s="77" t="inlineStr">
        <is>
          <t>Abilities</t>
        </is>
      </c>
      <c r="C7307" s="77" t="inlineStr">
        <is>
          <t>Sandaconda abilities</t>
        </is>
      </c>
      <c r="D7307" s="77" t="inlineStr">
        <is>
          <t>Sand Spit / Shed Skin / Sand Veil</t>
        </is>
      </c>
      <c r="E7307" s="77" t="inlineStr">
        <is>
          <t>Shed Skin / Shed Skin / Sand Veil</t>
        </is>
      </c>
      <c r="F7307" s="77" t="inlineStr">
        <is>
          <t>Differs from upstream baseline</t>
        </is>
      </c>
      <c r="G7307" s="7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77" t="inlineStr">
        <is>
          <t>2026-10-05</t>
        </is>
      </c>
      <c r="B7309" s="77" t="inlineStr">
        <is>
          <t>Pokemon Stats</t>
        </is>
      </c>
      <c r="C7309" s="77" t="inlineStr">
        <is>
          <t>Sandile baseSpAttack</t>
        </is>
      </c>
      <c r="D7309" s="77" t="n">
        <v>35</v>
      </c>
      <c r="E7309" s="77" t="n">
        <v>30</v>
      </c>
      <c r="F7309" s="77" t="inlineStr">
        <is>
          <t>Differs from upstream baseline</t>
        </is>
      </c>
      <c r="G7309" s="7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77" t="inlineStr">
        <is>
          <t>2026-10-05</t>
        </is>
      </c>
      <c r="B7311" s="77" t="inlineStr">
        <is>
          <t>Pokemon Stats</t>
        </is>
      </c>
      <c r="C7311" s="77" t="inlineStr">
        <is>
          <t>Sandshrew baseDefense</t>
        </is>
      </c>
      <c r="D7311" s="77" t="n">
        <v>85</v>
      </c>
      <c r="E7311" s="77" t="n">
        <v>90</v>
      </c>
      <c r="F7311" s="77" t="inlineStr">
        <is>
          <t>Differs from upstream baseline</t>
        </is>
      </c>
      <c r="G7311" s="7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77" t="inlineStr">
        <is>
          <t>2026-10-05</t>
        </is>
      </c>
      <c r="B7313" s="77" t="inlineStr">
        <is>
          <t>Pokemon Stats</t>
        </is>
      </c>
      <c r="C7313" s="77" t="inlineStr">
        <is>
          <t>Sandshrew baseSpDefense</t>
        </is>
      </c>
      <c r="D7313" s="77" t="n">
        <v>30</v>
      </c>
      <c r="E7313" s="77" t="n">
        <v>35</v>
      </c>
      <c r="F7313" s="77" t="inlineStr">
        <is>
          <t>Differs from upstream baseline</t>
        </is>
      </c>
      <c r="G7313" s="7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77" t="inlineStr">
        <is>
          <t>2026-10-05</t>
        </is>
      </c>
      <c r="B7315" s="77" t="inlineStr">
        <is>
          <t>Pokemon Stats</t>
        </is>
      </c>
      <c r="C7315" s="77" t="inlineStr">
        <is>
          <t>Sandshrew baseSpAttack</t>
        </is>
      </c>
      <c r="D7315" s="77" t="n">
        <v>10</v>
      </c>
      <c r="E7315" s="77" t="n">
        <v>11</v>
      </c>
      <c r="F7315" s="77" t="inlineStr">
        <is>
          <t>Differs from upstream baseline</t>
        </is>
      </c>
      <c r="G7315" s="7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77" t="inlineStr">
        <is>
          <t>2026-10-05</t>
        </is>
      </c>
      <c r="B7317" s="77" t="inlineStr">
        <is>
          <t>Pokemon Stats</t>
        </is>
      </c>
      <c r="C7317" s="77" t="inlineStr">
        <is>
          <t>Sandshrew baseSpeed</t>
        </is>
      </c>
      <c r="D7317" s="77" t="n">
        <v>40</v>
      </c>
      <c r="E7317" s="77" t="n">
        <v>42</v>
      </c>
      <c r="F7317" s="77" t="inlineStr">
        <is>
          <t>Differs from upstream baseline</t>
        </is>
      </c>
      <c r="G7317" s="7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77" t="inlineStr">
        <is>
          <t>2026-10-05</t>
        </is>
      </c>
      <c r="B7319" s="77" t="inlineStr">
        <is>
          <t>Pokemon Stats</t>
        </is>
      </c>
      <c r="C7319" s="77" t="inlineStr">
        <is>
          <t>Sandslash baseSpAttack</t>
        </is>
      </c>
      <c r="D7319" s="77" t="n">
        <v>45</v>
      </c>
      <c r="E7319" s="77" t="n">
        <v>25</v>
      </c>
      <c r="F7319" s="77" t="inlineStr">
        <is>
          <t>Differs from upstream baseline</t>
        </is>
      </c>
      <c r="G7319" s="7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77" t="inlineStr">
        <is>
          <t>2026-10-05</t>
        </is>
      </c>
      <c r="B7321" s="77" t="inlineStr">
        <is>
          <t>Abilities</t>
        </is>
      </c>
      <c r="C7321" s="77" t="inlineStr">
        <is>
          <t>Sandslash abilities</t>
        </is>
      </c>
      <c r="D7321" s="77" t="inlineStr">
        <is>
          <t>Sand Veil / Sand Rush</t>
        </is>
      </c>
      <c r="E7321" s="77" t="inlineStr">
        <is>
          <t>Rough Skin / Rough Skin / Sand Rush</t>
        </is>
      </c>
      <c r="F7321" s="77" t="inlineStr">
        <is>
          <t>Differs from upstream baseline</t>
        </is>
      </c>
      <c r="G7321" s="7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77" t="inlineStr">
        <is>
          <t>2026-10-05</t>
        </is>
      </c>
      <c r="B7323" s="77" t="inlineStr">
        <is>
          <t>Pokemon Stats</t>
        </is>
      </c>
      <c r="C7323" s="77" t="inlineStr">
        <is>
          <t>Sandslash baseSpDefense</t>
        </is>
      </c>
      <c r="D7323" s="77" t="n">
        <v>65</v>
      </c>
      <c r="E7323" s="77" t="n">
        <v>72</v>
      </c>
      <c r="F7323" s="77" t="inlineStr">
        <is>
          <t>Differs from upstream baseline</t>
        </is>
      </c>
      <c r="G7323" s="7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77" t="inlineStr">
        <is>
          <t>2026-10-05</t>
        </is>
      </c>
      <c r="B7325" s="77" t="inlineStr">
        <is>
          <t>Pokemon Stats</t>
        </is>
      </c>
      <c r="C7325" s="77" t="inlineStr">
        <is>
          <t>Sawk baseAttack</t>
        </is>
      </c>
      <c r="D7325" s="77" t="n">
        <v>125</v>
      </c>
      <c r="E7325" s="77" t="n">
        <v>131</v>
      </c>
      <c r="F7325" s="77" t="inlineStr">
        <is>
          <t>Differs from upstream baseline</t>
        </is>
      </c>
      <c r="G7325" s="7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77" t="inlineStr">
        <is>
          <t>2026-10-05</t>
        </is>
      </c>
      <c r="B7327" s="77" t="inlineStr">
        <is>
          <t>Pokemon Stats</t>
        </is>
      </c>
      <c r="C7327" s="77" t="inlineStr">
        <is>
          <t>Sawk baseSpDefense</t>
        </is>
      </c>
      <c r="D7327" s="77" t="n">
        <v>75</v>
      </c>
      <c r="E7327" s="77" t="n">
        <v>80</v>
      </c>
      <c r="F7327" s="77" t="inlineStr">
        <is>
          <t>Differs from upstream baseline</t>
        </is>
      </c>
      <c r="G7327" s="7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77" t="inlineStr">
        <is>
          <t>2026-10-05</t>
        </is>
      </c>
      <c r="B7329" s="77" t="inlineStr">
        <is>
          <t>Pokemon Stats</t>
        </is>
      </c>
      <c r="C7329" s="77" t="inlineStr">
        <is>
          <t>Sawsbuck baseAttack</t>
        </is>
      </c>
      <c r="D7329" s="77" t="n">
        <v>100</v>
      </c>
      <c r="E7329" s="77" t="n">
        <v>116</v>
      </c>
      <c r="F7329" s="77" t="inlineStr">
        <is>
          <t>Differs from upstream baseline</t>
        </is>
      </c>
      <c r="G7329" s="7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77" t="inlineStr">
        <is>
          <t>2026-10-05</t>
        </is>
      </c>
      <c r="B7331" s="77" t="inlineStr">
        <is>
          <t>Pokemon Stats</t>
        </is>
      </c>
      <c r="C7331" s="77" t="inlineStr">
        <is>
          <t>Sawsbuck baseSpeed</t>
        </is>
      </c>
      <c r="D7331" s="77" t="n">
        <v>95</v>
      </c>
      <c r="E7331" s="77" t="n">
        <v>109</v>
      </c>
      <c r="F7331" s="77" t="inlineStr">
        <is>
          <t>Differs from upstream baseline</t>
        </is>
      </c>
      <c r="G7331" s="7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77" t="inlineStr">
        <is>
          <t>2026-10-05</t>
        </is>
      </c>
      <c r="B7333" s="77" t="inlineStr">
        <is>
          <t>Pokemon Stats</t>
        </is>
      </c>
      <c r="C7333" s="77" t="inlineStr">
        <is>
          <t>Sawsbuck baseSpeed</t>
        </is>
      </c>
      <c r="D7333" s="77" t="n">
        <v>95</v>
      </c>
      <c r="E7333" s="77" t="n">
        <v>119</v>
      </c>
      <c r="F7333" s="77" t="inlineStr">
        <is>
          <t>Differs from upstream baseline</t>
        </is>
      </c>
      <c r="G7333" s="7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77" t="inlineStr">
        <is>
          <t>2026-10-05</t>
        </is>
      </c>
      <c r="B7335" s="77" t="inlineStr">
        <is>
          <t>Pokemon Stats</t>
        </is>
      </c>
      <c r="C7335" s="77" t="inlineStr">
        <is>
          <t>Sceptile baseSpAttack</t>
        </is>
      </c>
      <c r="D7335" s="77" t="n">
        <v>105</v>
      </c>
      <c r="E7335" s="77" t="n">
        <v>100</v>
      </c>
      <c r="F7335" s="77" t="inlineStr">
        <is>
          <t>Differs from upstream baseline</t>
        </is>
      </c>
      <c r="G7335" s="7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77" t="inlineStr">
        <is>
          <t>2026-10-05</t>
        </is>
      </c>
      <c r="B7337" s="77" t="inlineStr">
        <is>
          <t>Pokemon Stats</t>
        </is>
      </c>
      <c r="C7337" s="77" t="inlineStr">
        <is>
          <t>Sceptile baseAttack</t>
        </is>
      </c>
      <c r="D7337" s="77" t="n">
        <v>110</v>
      </c>
      <c r="E7337" s="77" t="n">
        <v>125</v>
      </c>
      <c r="F7337" s="77" t="inlineStr">
        <is>
          <t>Differs from upstream baseline</t>
        </is>
      </c>
      <c r="G7337" s="7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77" t="inlineStr">
        <is>
          <t>2026-10-05</t>
        </is>
      </c>
      <c r="B7339" s="77" t="inlineStr">
        <is>
          <t>Abilities</t>
        </is>
      </c>
      <c r="C7339" s="77" t="inlineStr">
        <is>
          <t>Scizor abilities</t>
        </is>
      </c>
      <c r="D7339" s="77" t="inlineStr">
        <is>
          <t>Swarm / Technician / Light Metal</t>
        </is>
      </c>
      <c r="E7339" s="77" t="inlineStr">
        <is>
          <t>Technician / Technician / Light Metal</t>
        </is>
      </c>
      <c r="F7339" s="77" t="inlineStr">
        <is>
          <t>Differs from upstream baseline</t>
        </is>
      </c>
      <c r="G7339" s="7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77" t="inlineStr">
        <is>
          <t>2026-10-05</t>
        </is>
      </c>
      <c r="B7341" s="77" t="inlineStr">
        <is>
          <t>Pokemon Stats</t>
        </is>
      </c>
      <c r="C7341" s="77" t="inlineStr">
        <is>
          <t>Scolipede baseAttack</t>
        </is>
      </c>
      <c r="D7341" s="77" t="n">
        <v>100</v>
      </c>
      <c r="E7341" s="77" t="n">
        <v>118</v>
      </c>
      <c r="F7341" s="77" t="inlineStr">
        <is>
          <t>Differs from upstream baseline</t>
        </is>
      </c>
      <c r="G7341" s="7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77" t="inlineStr">
        <is>
          <t>2026-10-05</t>
        </is>
      </c>
      <c r="B7343" s="77" t="inlineStr">
        <is>
          <t>Pokemon Stats</t>
        </is>
      </c>
      <c r="C7343" s="77" t="inlineStr">
        <is>
          <t>Scolipede baseSpDefense</t>
        </is>
      </c>
      <c r="D7343" s="77" t="n">
        <v>69</v>
      </c>
      <c r="E7343" s="77" t="n">
        <v>80</v>
      </c>
      <c r="F7343" s="77" t="inlineStr">
        <is>
          <t>Differs from upstream baseline</t>
        </is>
      </c>
      <c r="G7343" s="7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77" t="inlineStr">
        <is>
          <t>2026-10-05</t>
        </is>
      </c>
      <c r="B7345" s="77" t="inlineStr">
        <is>
          <t>Pokemon Stats</t>
        </is>
      </c>
      <c r="C7345" s="77" t="inlineStr">
        <is>
          <t>Scrafty baseAttack</t>
        </is>
      </c>
      <c r="D7345" s="77" t="n">
        <v>90</v>
      </c>
      <c r="E7345" s="77" t="n">
        <v>98</v>
      </c>
      <c r="F7345" s="77" t="inlineStr">
        <is>
          <t>Differs from upstream baseline</t>
        </is>
      </c>
      <c r="G7345" s="7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77" t="inlineStr">
        <is>
          <t>2026-10-05</t>
        </is>
      </c>
      <c r="B7347" s="77" t="inlineStr">
        <is>
          <t>Pokemon Stats</t>
        </is>
      </c>
      <c r="C7347" s="77" t="inlineStr">
        <is>
          <t>Scrafty baseSpeed</t>
        </is>
      </c>
      <c r="D7347" s="77" t="n">
        <v>58</v>
      </c>
      <c r="E7347" s="77" t="n">
        <v>75</v>
      </c>
      <c r="F7347" s="77" t="inlineStr">
        <is>
          <t>Differs from upstream baseline</t>
        </is>
      </c>
      <c r="G7347" s="7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77" t="inlineStr">
        <is>
          <t>2026-10-05</t>
        </is>
      </c>
      <c r="B7349" s="77" t="inlineStr">
        <is>
          <t>Pokemon Stats</t>
        </is>
      </c>
      <c r="C7349" s="77" t="inlineStr">
        <is>
          <t>Scraggy baseSpAttack</t>
        </is>
      </c>
      <c r="D7349" s="77" t="n">
        <v>35</v>
      </c>
      <c r="E7349" s="77" t="n">
        <v>30</v>
      </c>
      <c r="F7349" s="77" t="inlineStr">
        <is>
          <t>Differs from upstream baseline</t>
        </is>
      </c>
      <c r="G7349" s="7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77" t="inlineStr">
        <is>
          <t>2026-10-05</t>
        </is>
      </c>
      <c r="B7351" s="77" t="inlineStr">
        <is>
          <t>Abilities</t>
        </is>
      </c>
      <c r="C7351" s="77" t="inlineStr">
        <is>
          <t>Scyther abilities</t>
        </is>
      </c>
      <c r="D7351" s="77" t="inlineStr">
        <is>
          <t>Swarm / Technician / Steadfast</t>
        </is>
      </c>
      <c r="E7351" s="77" t="inlineStr">
        <is>
          <t>Technician / Technician / Steadfast</t>
        </is>
      </c>
      <c r="F7351" s="77" t="inlineStr">
        <is>
          <t>Differs from upstream baseline</t>
        </is>
      </c>
      <c r="G7351" s="7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77" t="inlineStr">
        <is>
          <t>2026-10-05</t>
        </is>
      </c>
      <c r="B7353" s="77" t="inlineStr">
        <is>
          <t>Abilities</t>
        </is>
      </c>
      <c r="C7353" s="77" t="inlineStr">
        <is>
          <t>Seaking abilities</t>
        </is>
      </c>
      <c r="D7353" s="77" t="inlineStr">
        <is>
          <t>Swift Swim / Water Veil / Lightning Rod</t>
        </is>
      </c>
      <c r="E7353" s="77" t="inlineStr">
        <is>
          <t>Swift Swim / Swift Swim / Lightning Rod</t>
        </is>
      </c>
      <c r="F7353" s="77" t="inlineStr">
        <is>
          <t>Differs from upstream baseline</t>
        </is>
      </c>
      <c r="G7353" s="7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77" t="inlineStr">
        <is>
          <t>2026-10-05</t>
        </is>
      </c>
      <c r="B7355" s="77" t="inlineStr">
        <is>
          <t>Pokemon Stats</t>
        </is>
      </c>
      <c r="C7355" s="77" t="inlineStr">
        <is>
          <t>Sealeo baseSpDefense</t>
        </is>
      </c>
      <c r="D7355" s="77" t="n">
        <v>70</v>
      </c>
      <c r="E7355" s="77" t="n">
        <v>90</v>
      </c>
      <c r="F7355" s="77" t="inlineStr">
        <is>
          <t>Differs from upstream baseline</t>
        </is>
      </c>
      <c r="G7355" s="7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77" t="inlineStr">
        <is>
          <t>2026-10-05</t>
        </is>
      </c>
      <c r="B7357" s="77" t="inlineStr">
        <is>
          <t>Abilities</t>
        </is>
      </c>
      <c r="C7357" s="77" t="inlineStr">
        <is>
          <t>Seedot abilities</t>
        </is>
      </c>
      <c r="D7357" s="77" t="inlineStr">
        <is>
          <t>Chlorophyll / Early Bird / Pickpocket</t>
        </is>
      </c>
      <c r="E7357" s="77" t="inlineStr">
        <is>
          <t>Chlorophyll / Chlorophyll / Pickpocket</t>
        </is>
      </c>
      <c r="F7357" s="77" t="inlineStr">
        <is>
          <t>Differs from upstream baseline</t>
        </is>
      </c>
      <c r="G7357" s="7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77" t="inlineStr">
        <is>
          <t>2026-10-05</t>
        </is>
      </c>
      <c r="B7359" s="77" t="inlineStr">
        <is>
          <t>Pokemon Stats</t>
        </is>
      </c>
      <c r="C7359" s="77" t="inlineStr">
        <is>
          <t>Seismitoad baseDefense</t>
        </is>
      </c>
      <c r="D7359" s="77" t="n">
        <v>75</v>
      </c>
      <c r="E7359" s="77" t="n">
        <v>77</v>
      </c>
      <c r="F7359" s="77" t="inlineStr">
        <is>
          <t>Differs from upstream baseline</t>
        </is>
      </c>
      <c r="G7359" s="7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77" t="inlineStr">
        <is>
          <t>2026-10-05</t>
        </is>
      </c>
      <c r="B7361" s="77" t="inlineStr">
        <is>
          <t>Pokemon Stats</t>
        </is>
      </c>
      <c r="C7361" s="77" t="inlineStr">
        <is>
          <t>Seismitoad baseSpDefense</t>
        </is>
      </c>
      <c r="D7361" s="77" t="n">
        <v>75</v>
      </c>
      <c r="E7361" s="77" t="n">
        <v>84</v>
      </c>
      <c r="F7361" s="77" t="inlineStr">
        <is>
          <t>Differs from upstream baseline</t>
        </is>
      </c>
      <c r="G7361" s="7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77" t="inlineStr">
        <is>
          <t>2026-10-05</t>
        </is>
      </c>
      <c r="B7363" s="77" t="inlineStr">
        <is>
          <t>Abilities</t>
        </is>
      </c>
      <c r="C7363" s="77" t="inlineStr">
        <is>
          <t>Seismitoad abilities</t>
        </is>
      </c>
      <c r="D7363" s="77" t="inlineStr">
        <is>
          <t>Swift Swim / Poison Touch / Water Absorb</t>
        </is>
      </c>
      <c r="E7363" s="77" t="inlineStr">
        <is>
          <t>Swift Swim / Water Absorb / Poison Touch</t>
        </is>
      </c>
      <c r="F7363" s="77" t="inlineStr">
        <is>
          <t>Differs from upstream baseline</t>
        </is>
      </c>
      <c r="G7363" s="7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77" t="inlineStr">
        <is>
          <t>2026-10-05</t>
        </is>
      </c>
      <c r="B7365" s="77" t="inlineStr">
        <is>
          <t>Pokemon Stats</t>
        </is>
      </c>
      <c r="C7365" s="77" t="inlineStr">
        <is>
          <t>Seviper baseAttack</t>
        </is>
      </c>
      <c r="D7365" s="77" t="n">
        <v>100</v>
      </c>
      <c r="E7365" s="77" t="n">
        <v>105</v>
      </c>
      <c r="F7365" s="77" t="inlineStr">
        <is>
          <t>Differs from upstream baseline</t>
        </is>
      </c>
      <c r="G7365" s="7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77" t="inlineStr">
        <is>
          <t>2026-10-05</t>
        </is>
      </c>
      <c r="B7367" s="77" t="inlineStr">
        <is>
          <t>Pokemon Stats</t>
        </is>
      </c>
      <c r="C7367" s="77" t="inlineStr">
        <is>
          <t>Seviper baseSpeed</t>
        </is>
      </c>
      <c r="D7367" s="77" t="n">
        <v>65</v>
      </c>
      <c r="E7367" s="77" t="n">
        <v>100</v>
      </c>
      <c r="F7367" s="77" t="inlineStr">
        <is>
          <t>Differs from upstream baseline</t>
        </is>
      </c>
      <c r="G7367" s="7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77" t="inlineStr">
        <is>
          <t>2026-10-05</t>
        </is>
      </c>
      <c r="B7369" s="77" t="inlineStr">
        <is>
          <t>Evolutions</t>
        </is>
      </c>
      <c r="C7369" s="77" t="inlineStr">
        <is>
          <t>Sewaddle evolution</t>
        </is>
      </c>
      <c r="D7369" s="77" t="inlineStr">
        <is>
          <t>Lv 20 -&gt; Swadloon</t>
        </is>
      </c>
      <c r="E7369" s="77" t="inlineStr">
        <is>
          <t>Lv 16 -&gt; Swadloon</t>
        </is>
      </c>
      <c r="F7369" s="77" t="inlineStr">
        <is>
          <t>Differs from upstream baseline</t>
        </is>
      </c>
      <c r="G7369" s="7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77" t="inlineStr">
        <is>
          <t>2026-10-05</t>
        </is>
      </c>
      <c r="B7371" s="77" t="inlineStr">
        <is>
          <t>Pokemon Stats</t>
        </is>
      </c>
      <c r="C7371" s="77" t="inlineStr">
        <is>
          <t>Shedinja baseAttack</t>
        </is>
      </c>
      <c r="D7371" s="77" t="n">
        <v>90</v>
      </c>
      <c r="E7371" s="77" t="n">
        <v>100</v>
      </c>
      <c r="F7371" s="77" t="inlineStr">
        <is>
          <t>Differs from upstream baseline</t>
        </is>
      </c>
      <c r="G7371" s="7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77" t="inlineStr">
        <is>
          <t>2026-10-05</t>
        </is>
      </c>
      <c r="B7373" s="77" t="inlineStr">
        <is>
          <t>Pokemon Stats</t>
        </is>
      </c>
      <c r="C7373" s="77" t="inlineStr">
        <is>
          <t>Shedinja baseSpAttack</t>
        </is>
      </c>
      <c r="D7373" s="77" t="n">
        <v>30</v>
      </c>
      <c r="E7373" s="77" t="n">
        <v>100</v>
      </c>
      <c r="F7373" s="77" t="inlineStr">
        <is>
          <t>Differs from upstream baseline</t>
        </is>
      </c>
      <c r="G7373" s="7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77" t="inlineStr">
        <is>
          <t>2026-10-05</t>
        </is>
      </c>
      <c r="B7375" s="77" t="inlineStr">
        <is>
          <t>Pokemon Stats</t>
        </is>
      </c>
      <c r="C7375" s="77" t="inlineStr">
        <is>
          <t>Shedinja baseSpeed</t>
        </is>
      </c>
      <c r="D7375" s="77" t="n">
        <v>40</v>
      </c>
      <c r="E7375" s="77" t="n">
        <v>80</v>
      </c>
      <c r="F7375" s="77" t="inlineStr">
        <is>
          <t>Differs from upstream baseline</t>
        </is>
      </c>
      <c r="G7375" s="7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77" t="inlineStr">
        <is>
          <t>2026-10-05</t>
        </is>
      </c>
      <c r="B7377" s="77" t="inlineStr">
        <is>
          <t>Abilities</t>
        </is>
      </c>
      <c r="C7377" s="77" t="inlineStr">
        <is>
          <t>Shelgon abilities</t>
        </is>
      </c>
      <c r="D7377" s="77" t="inlineStr">
        <is>
          <t>Rock Head / Overcoat</t>
        </is>
      </c>
      <c r="E7377" s="77" t="inlineStr">
        <is>
          <t>Rock Head / Shell Armor / Overcoat</t>
        </is>
      </c>
      <c r="F7377" s="77" t="inlineStr">
        <is>
          <t>Differs from upstream baseline</t>
        </is>
      </c>
      <c r="G7377" s="7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77" t="inlineStr">
        <is>
          <t>2026-10-05</t>
        </is>
      </c>
      <c r="B7379" s="77" t="inlineStr">
        <is>
          <t>Abilities</t>
        </is>
      </c>
      <c r="C7379" s="77" t="inlineStr">
        <is>
          <t>Shellder abilities</t>
        </is>
      </c>
      <c r="D7379" s="77" t="inlineStr">
        <is>
          <t>Shell Armor / Skill Link / Overcoat</t>
        </is>
      </c>
      <c r="E7379" s="77" t="inlineStr">
        <is>
          <t>Filter / Shell Armor / Overcoat</t>
        </is>
      </c>
      <c r="F7379" s="77" t="inlineStr">
        <is>
          <t>Differs from upstream baseline</t>
        </is>
      </c>
      <c r="G7379" s="7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77" t="inlineStr">
        <is>
          <t>2026-10-05</t>
        </is>
      </c>
      <c r="B7381" s="77" t="inlineStr">
        <is>
          <t>Pokemon Stats</t>
        </is>
      </c>
      <c r="C7381" s="77" t="inlineStr">
        <is>
          <t>Shelmet baseHP</t>
        </is>
      </c>
      <c r="D7381" s="77" t="n">
        <v>50</v>
      </c>
      <c r="E7381" s="77" t="n">
        <v>63</v>
      </c>
      <c r="F7381" s="77" t="inlineStr">
        <is>
          <t>Differs from upstream baseline</t>
        </is>
      </c>
      <c r="G7381" s="7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77" t="inlineStr">
        <is>
          <t>2026-10-05</t>
        </is>
      </c>
      <c r="B7383" s="77" t="inlineStr">
        <is>
          <t>Pokemon Stats</t>
        </is>
      </c>
      <c r="C7383" s="77" t="inlineStr">
        <is>
          <t>Shelmet baseSpAttack</t>
        </is>
      </c>
      <c r="D7383" s="77" t="n">
        <v>40</v>
      </c>
      <c r="E7383" s="77" t="n">
        <v>44</v>
      </c>
      <c r="F7383" s="77" t="inlineStr">
        <is>
          <t>Differs from upstream baseline</t>
        </is>
      </c>
      <c r="G7383" s="7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77" t="inlineStr">
        <is>
          <t>2026-10-05</t>
        </is>
      </c>
      <c r="B7385" s="77" t="inlineStr">
        <is>
          <t>Evolutions</t>
        </is>
      </c>
      <c r="C7385" s="77" t="inlineStr">
        <is>
          <t>Shelmet evolution</t>
        </is>
      </c>
      <c r="D7385" s="77" t="inlineStr">
        <is>
          <t>Trade Specific Mon SPECIES_KARRABLAST -&gt; Accelgor</t>
        </is>
      </c>
      <c r="E7385" s="77" t="inlineStr">
        <is>
          <t>Lv 34 -&gt; Accelgor</t>
        </is>
      </c>
      <c r="F7385" s="77" t="inlineStr">
        <is>
          <t>Differs from upstream baseline</t>
        </is>
      </c>
      <c r="G7385" s="7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77" t="inlineStr">
        <is>
          <t>2026-10-05</t>
        </is>
      </c>
      <c r="B7387" s="77" t="inlineStr">
        <is>
          <t>Pokemon Stats</t>
        </is>
      </c>
      <c r="C7387" s="77" t="inlineStr">
        <is>
          <t>Shieldon baseAttack</t>
        </is>
      </c>
      <c r="D7387" s="77" t="n">
        <v>42</v>
      </c>
      <c r="E7387" s="77" t="n">
        <v>82</v>
      </c>
      <c r="F7387" s="77" t="inlineStr">
        <is>
          <t>Differs from upstream baseline</t>
        </is>
      </c>
      <c r="G7387" s="7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77" t="inlineStr">
        <is>
          <t>2026-10-05</t>
        </is>
      </c>
      <c r="B7389" s="77" t="inlineStr">
        <is>
          <t>Abilities</t>
        </is>
      </c>
      <c r="C7389" s="77" t="inlineStr">
        <is>
          <t>Shieldon abilities</t>
        </is>
      </c>
      <c r="D7389" s="77" t="inlineStr">
        <is>
          <t>Sturdy / Soundproof</t>
        </is>
      </c>
      <c r="E7389" s="77" t="inlineStr">
        <is>
          <t>Solid Rock / Battle Armor / Soundproof</t>
        </is>
      </c>
      <c r="F7389" s="77" t="inlineStr">
        <is>
          <t>Differs from upstream baseline</t>
        </is>
      </c>
      <c r="G7389" s="7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77" t="inlineStr">
        <is>
          <t>2026-10-05</t>
        </is>
      </c>
      <c r="B7391" s="77" t="inlineStr">
        <is>
          <t>Abilities</t>
        </is>
      </c>
      <c r="C7391" s="77" t="inlineStr">
        <is>
          <t>Shinx abilities</t>
        </is>
      </c>
      <c r="D7391" s="77" t="inlineStr">
        <is>
          <t>Rivalry / Intimidate / Guts</t>
        </is>
      </c>
      <c r="E7391" s="77" t="inlineStr">
        <is>
          <t>Rivalry / Rivalry / Guts</t>
        </is>
      </c>
      <c r="F7391" s="77" t="inlineStr">
        <is>
          <t>Differs from upstream baseline</t>
        </is>
      </c>
      <c r="G7391" s="7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77" t="inlineStr">
        <is>
          <t>2026-10-05</t>
        </is>
      </c>
      <c r="B7393" s="77" t="inlineStr">
        <is>
          <t>Pokemon Stats</t>
        </is>
      </c>
      <c r="C7393" s="77" t="inlineStr">
        <is>
          <t>Shuckle baseHP</t>
        </is>
      </c>
      <c r="D7393" s="77" t="n">
        <v>20</v>
      </c>
      <c r="E7393" s="77" t="n">
        <v>50</v>
      </c>
      <c r="F7393" s="77" t="inlineStr">
        <is>
          <t>Differs from upstream baseline</t>
        </is>
      </c>
      <c r="G7393" s="7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77" t="inlineStr">
        <is>
          <t>2026-10-05</t>
        </is>
      </c>
      <c r="B7395" s="77" t="inlineStr">
        <is>
          <t>Pokemon Stats</t>
        </is>
      </c>
      <c r="C7395" s="77" t="inlineStr">
        <is>
          <t>Shuppet baseAttack</t>
        </is>
      </c>
      <c r="D7395" s="77" t="n">
        <v>75</v>
      </c>
      <c r="E7395" s="77" t="n">
        <v>85</v>
      </c>
      <c r="F7395" s="77" t="inlineStr">
        <is>
          <t>Differs from upstream baseline</t>
        </is>
      </c>
      <c r="G7395" s="7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77" t="inlineStr">
        <is>
          <t>2026-10-05</t>
        </is>
      </c>
      <c r="B7397" s="77" t="inlineStr">
        <is>
          <t>Abilities</t>
        </is>
      </c>
      <c r="C7397" s="77" t="inlineStr">
        <is>
          <t>Shuppet abilities</t>
        </is>
      </c>
      <c r="D7397" s="77" t="inlineStr">
        <is>
          <t>Insomnia / Frisk / Cursed Body</t>
        </is>
      </c>
      <c r="E7397" s="77" t="inlineStr">
        <is>
          <t>Clear Body / Insomnia / Cursed Body</t>
        </is>
      </c>
      <c r="F7397" s="77" t="inlineStr">
        <is>
          <t>Differs from upstream baseline</t>
        </is>
      </c>
      <c r="G7397" s="7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77" t="inlineStr">
        <is>
          <t>2026-10-05</t>
        </is>
      </c>
      <c r="B7399" s="77" t="inlineStr">
        <is>
          <t>Pokemon Stats</t>
        </is>
      </c>
      <c r="C7399" s="77" t="inlineStr">
        <is>
          <t>Sigilyph baseAttack</t>
        </is>
      </c>
      <c r="D7399" s="77" t="n">
        <v>58</v>
      </c>
      <c r="E7399" s="77" t="n">
        <v>30</v>
      </c>
      <c r="F7399" s="77" t="inlineStr">
        <is>
          <t>Differs from upstream baseline</t>
        </is>
      </c>
      <c r="G7399" s="7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77" t="inlineStr">
        <is>
          <t>2026-10-05</t>
        </is>
      </c>
      <c r="B7401" s="77" t="inlineStr">
        <is>
          <t>Pokemon Stats</t>
        </is>
      </c>
      <c r="C7401" s="77" t="inlineStr">
        <is>
          <t>Sigilyph baseSpAttack</t>
        </is>
      </c>
      <c r="D7401" s="77" t="n">
        <v>103</v>
      </c>
      <c r="E7401" s="77" t="n">
        <v>120</v>
      </c>
      <c r="F7401" s="77" t="inlineStr">
        <is>
          <t>Differs from upstream baseline</t>
        </is>
      </c>
      <c r="G7401" s="7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77" t="inlineStr">
        <is>
          <t>2026-10-05</t>
        </is>
      </c>
      <c r="B7403" s="77" t="inlineStr">
        <is>
          <t>Abilities</t>
        </is>
      </c>
      <c r="C7403" s="77" t="inlineStr">
        <is>
          <t>Silcoon abilities</t>
        </is>
      </c>
      <c r="D7403" s="77" t="inlineStr">
        <is>
          <t>Shed Skin</t>
        </is>
      </c>
      <c r="E7403" s="77" t="inlineStr">
        <is>
          <t>Shed Skin / Shed Skin</t>
        </is>
      </c>
      <c r="F7403" s="77" t="inlineStr">
        <is>
          <t>Differs from upstream baseline</t>
        </is>
      </c>
      <c r="G7403" s="7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77" t="inlineStr">
        <is>
          <t>2026-10-05</t>
        </is>
      </c>
      <c r="B7405" s="77" t="inlineStr">
        <is>
          <t>Pokemon Stats</t>
        </is>
      </c>
      <c r="C7405" s="77" t="inlineStr">
        <is>
          <t>Simipour baseSpAttack</t>
        </is>
      </c>
      <c r="D7405" s="77" t="n">
        <v>98</v>
      </c>
      <c r="E7405" s="77" t="n">
        <v>108</v>
      </c>
      <c r="F7405" s="77" t="inlineStr">
        <is>
          <t>Differs from upstream baseline</t>
        </is>
      </c>
      <c r="G7405" s="7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77" t="inlineStr">
        <is>
          <t>2026-10-05</t>
        </is>
      </c>
      <c r="B7407" s="77" t="inlineStr">
        <is>
          <t>Abilities</t>
        </is>
      </c>
      <c r="C7407" s="77" t="inlineStr">
        <is>
          <t>Simipour abilities</t>
        </is>
      </c>
      <c r="D7407" s="77" t="inlineStr">
        <is>
          <t>Gluttony / Torrent</t>
        </is>
      </c>
      <c r="E7407" s="77" t="inlineStr">
        <is>
          <t>Gluttony / Swift Swim / Torrent</t>
        </is>
      </c>
      <c r="F7407" s="77" t="inlineStr">
        <is>
          <t>Differs from upstream baseline</t>
        </is>
      </c>
      <c r="G7407" s="7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77" t="inlineStr">
        <is>
          <t>2026-10-05</t>
        </is>
      </c>
      <c r="B7409" s="77" t="inlineStr">
        <is>
          <t>Pokemon Stats</t>
        </is>
      </c>
      <c r="C7409" s="77" t="inlineStr">
        <is>
          <t>Simisage baseSpeed</t>
        </is>
      </c>
      <c r="D7409" s="77" t="n">
        <v>101</v>
      </c>
      <c r="E7409" s="77" t="n">
        <v>111</v>
      </c>
      <c r="F7409" s="77" t="inlineStr">
        <is>
          <t>Differs from upstream baseline</t>
        </is>
      </c>
      <c r="G7409" s="7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77" t="inlineStr">
        <is>
          <t>2026-10-05</t>
        </is>
      </c>
      <c r="B7411" s="77" t="inlineStr">
        <is>
          <t>Pokemon Stats</t>
        </is>
      </c>
      <c r="C7411" s="77" t="inlineStr">
        <is>
          <t>Simisear baseSpAttack</t>
        </is>
      </c>
      <c r="D7411" s="77" t="n">
        <v>98</v>
      </c>
      <c r="E7411" s="77" t="n">
        <v>108</v>
      </c>
      <c r="F7411" s="77" t="inlineStr">
        <is>
          <t>Differs from upstream baseline</t>
        </is>
      </c>
      <c r="G7411" s="7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77" t="inlineStr">
        <is>
          <t>2026-10-05</t>
        </is>
      </c>
      <c r="B7413" s="77" t="inlineStr">
        <is>
          <t>Abilities</t>
        </is>
      </c>
      <c r="C7413" s="77" t="inlineStr">
        <is>
          <t>Simisear abilities</t>
        </is>
      </c>
      <c r="D7413" s="77" t="inlineStr">
        <is>
          <t>Gluttony / Blaze</t>
        </is>
      </c>
      <c r="E7413" s="77" t="inlineStr">
        <is>
          <t>Gluttony / Flash Fire / Blaze</t>
        </is>
      </c>
      <c r="F7413" s="77" t="inlineStr">
        <is>
          <t>Differs from upstream baseline</t>
        </is>
      </c>
      <c r="G7413" s="7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77" t="inlineStr">
        <is>
          <t>2026-10-05</t>
        </is>
      </c>
      <c r="B7415" s="77" t="inlineStr">
        <is>
          <t>Pokemon Stats</t>
        </is>
      </c>
      <c r="C7415" s="77" t="inlineStr">
        <is>
          <t>Sirfetch'd baseSpAttack</t>
        </is>
      </c>
      <c r="D7415" s="77" t="n">
        <v>68</v>
      </c>
      <c r="E7415" s="77" t="n">
        <v>30</v>
      </c>
      <c r="F7415" s="77" t="inlineStr">
        <is>
          <t>Differs from upstream baseline</t>
        </is>
      </c>
      <c r="G7415" s="7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77" t="inlineStr">
        <is>
          <t>2026-10-05</t>
        </is>
      </c>
      <c r="B7417" s="77" t="inlineStr">
        <is>
          <t>Pokemon Stats</t>
        </is>
      </c>
      <c r="C7417" s="77" t="inlineStr">
        <is>
          <t>Skarmory baseHP</t>
        </is>
      </c>
      <c r="D7417" s="77" t="n">
        <v>65</v>
      </c>
      <c r="E7417" s="77" t="n">
        <v>85</v>
      </c>
      <c r="F7417" s="77" t="inlineStr">
        <is>
          <t>Differs from upstream baseline</t>
        </is>
      </c>
      <c r="G7417" s="7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77" t="inlineStr">
        <is>
          <t>2026-10-05</t>
        </is>
      </c>
      <c r="B7419" s="77" t="inlineStr">
        <is>
          <t>Pokemon Stats</t>
        </is>
      </c>
      <c r="C7419" s="77" t="inlineStr">
        <is>
          <t>Skarmory baseSpDefense</t>
        </is>
      </c>
      <c r="D7419" s="77" t="n">
        <v>70</v>
      </c>
      <c r="E7419" s="77" t="n">
        <v>80</v>
      </c>
      <c r="F7419" s="77" t="inlineStr">
        <is>
          <t>Differs from upstream baseline</t>
        </is>
      </c>
      <c r="G7419" s="7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77" t="inlineStr">
        <is>
          <t>2026-10-05</t>
        </is>
      </c>
      <c r="B7421" s="77" t="inlineStr">
        <is>
          <t>Evolutions</t>
        </is>
      </c>
      <c r="C7421" s="77" t="inlineStr">
        <is>
          <t>Skiddo evolution</t>
        </is>
      </c>
      <c r="D7421" s="77" t="inlineStr">
        <is>
          <t>Lv 32 -&gt; Gogoat</t>
        </is>
      </c>
      <c r="E7421" s="77" t="inlineStr">
        <is>
          <t>Lv 28 -&gt; Gogoat</t>
        </is>
      </c>
      <c r="F7421" s="77" t="inlineStr">
        <is>
          <t>Differs from upstream baseline</t>
        </is>
      </c>
      <c r="G7421" s="7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77" t="inlineStr">
        <is>
          <t>2026-10-05</t>
        </is>
      </c>
      <c r="B7423" s="77" t="inlineStr">
        <is>
          <t>Abilities</t>
        </is>
      </c>
      <c r="C7423" s="77" t="inlineStr">
        <is>
          <t>Skitty abilities</t>
        </is>
      </c>
      <c r="D7423" s="77" t="inlineStr">
        <is>
          <t>Cute Charm / Normalize / Wonder Skin</t>
        </is>
      </c>
      <c r="E7423" s="77" t="inlineStr">
        <is>
          <t>Cute Charm / Cute Charm / Wonder Skin</t>
        </is>
      </c>
      <c r="F7423" s="77" t="inlineStr">
        <is>
          <t>Differs from upstream baseline</t>
        </is>
      </c>
      <c r="G7423" s="7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77" t="inlineStr">
        <is>
          <t>2026-10-05</t>
        </is>
      </c>
      <c r="B7425" s="77" t="inlineStr">
        <is>
          <t>Evolutions</t>
        </is>
      </c>
      <c r="C7425" s="77" t="inlineStr">
        <is>
          <t>Skrelp evolution</t>
        </is>
      </c>
      <c r="D7425" s="77" t="inlineStr">
        <is>
          <t>Lv 48 -&gt; Dragalge</t>
        </is>
      </c>
      <c r="E7425" s="77" t="inlineStr">
        <is>
          <t>Lv 42 -&gt; Dragalge</t>
        </is>
      </c>
      <c r="F7425" s="77" t="inlineStr">
        <is>
          <t>Differs from upstream baseline</t>
        </is>
      </c>
      <c r="G7425" s="7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77" t="inlineStr">
        <is>
          <t>2026-10-05</t>
        </is>
      </c>
      <c r="B7427" s="77" t="inlineStr">
        <is>
          <t>Abilities</t>
        </is>
      </c>
      <c r="C7427" s="77" t="inlineStr">
        <is>
          <t>Skuntank abilities</t>
        </is>
      </c>
      <c r="D7427" s="77" t="inlineStr">
        <is>
          <t>Stench / Aftermath / Keen Eye</t>
        </is>
      </c>
      <c r="E7427" s="77" t="inlineStr">
        <is>
          <t>Aftermath / Aftermath / Keen Eye</t>
        </is>
      </c>
      <c r="F7427" s="77" t="inlineStr">
        <is>
          <t>Differs from upstream baseline</t>
        </is>
      </c>
      <c r="G7427" s="7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77" t="inlineStr">
        <is>
          <t>2026-10-05</t>
        </is>
      </c>
      <c r="B7429" s="77" t="inlineStr">
        <is>
          <t>Abilities</t>
        </is>
      </c>
      <c r="C7429" s="77" t="inlineStr">
        <is>
          <t>Slowbro abilities</t>
        </is>
      </c>
      <c r="D7429" s="77" t="inlineStr">
        <is>
          <t>Oblivious / Own Tempo / Regenerator</t>
        </is>
      </c>
      <c r="E7429" s="77" t="inlineStr">
        <is>
          <t>Simple / Shell Armor / Regenerator</t>
        </is>
      </c>
      <c r="F7429" s="77" t="inlineStr">
        <is>
          <t>Differs from upstream baseline</t>
        </is>
      </c>
      <c r="G7429" s="7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77" t="inlineStr">
        <is>
          <t>2026-10-05</t>
        </is>
      </c>
      <c r="B7431" s="77" t="inlineStr">
        <is>
          <t>Pokemon Stats</t>
        </is>
      </c>
      <c r="C7431" s="77" t="inlineStr">
        <is>
          <t>Slowking baseAttack</t>
        </is>
      </c>
      <c r="D7431" s="77" t="n">
        <v>65</v>
      </c>
      <c r="E7431" s="77" t="n">
        <v>30</v>
      </c>
      <c r="F7431" s="77" t="inlineStr">
        <is>
          <t>Differs from upstream baseline</t>
        </is>
      </c>
      <c r="G7431" s="7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77" t="inlineStr">
        <is>
          <t>2026-10-05</t>
        </is>
      </c>
      <c r="B7433" s="77" t="inlineStr">
        <is>
          <t>Abilities</t>
        </is>
      </c>
      <c r="C7433" s="77" t="inlineStr">
        <is>
          <t>Slowpoke abilities</t>
        </is>
      </c>
      <c r="D7433" s="77" t="inlineStr">
        <is>
          <t>Oblivious / Own Tempo / Regenerator</t>
        </is>
      </c>
      <c r="E7433" s="77" t="inlineStr">
        <is>
          <t>Simple / Unaware / Regenerator</t>
        </is>
      </c>
      <c r="F7433" s="77" t="inlineStr">
        <is>
          <t>Differs from upstream baseline</t>
        </is>
      </c>
      <c r="G7433" s="7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77" t="inlineStr">
        <is>
          <t>2026-10-05</t>
        </is>
      </c>
      <c r="B7435" s="77" t="inlineStr">
        <is>
          <t>Pokemon Stats</t>
        </is>
      </c>
      <c r="C7435" s="77" t="inlineStr">
        <is>
          <t>Slugma baseHP</t>
        </is>
      </c>
      <c r="D7435" s="77" t="n">
        <v>40</v>
      </c>
      <c r="E7435" s="77" t="n">
        <v>70</v>
      </c>
      <c r="F7435" s="77" t="inlineStr">
        <is>
          <t>Differs from upstream baseline</t>
        </is>
      </c>
      <c r="G7435" s="7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77" t="inlineStr">
        <is>
          <t>2026-10-05</t>
        </is>
      </c>
      <c r="B7437" s="77" t="inlineStr">
        <is>
          <t>Pokemon Stats</t>
        </is>
      </c>
      <c r="C7437" s="77" t="inlineStr">
        <is>
          <t>Slugma baseDefense</t>
        </is>
      </c>
      <c r="D7437" s="77" t="n">
        <v>40</v>
      </c>
      <c r="E7437" s="77" t="n">
        <v>80</v>
      </c>
      <c r="F7437" s="77" t="inlineStr">
        <is>
          <t>Differs from upstream baseline</t>
        </is>
      </c>
      <c r="G7437" s="7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77" t="inlineStr">
        <is>
          <t>2026-10-05</t>
        </is>
      </c>
      <c r="B7439" s="77" t="inlineStr">
        <is>
          <t>Pokemon Stats</t>
        </is>
      </c>
      <c r="C7439" s="77" t="inlineStr">
        <is>
          <t>Slugma baseSpDefense</t>
        </is>
      </c>
      <c r="D7439" s="77" t="n">
        <v>40</v>
      </c>
      <c r="E7439" s="77" t="n">
        <v>80</v>
      </c>
      <c r="F7439" s="77" t="inlineStr">
        <is>
          <t>Differs from upstream baseline</t>
        </is>
      </c>
      <c r="G7439" s="7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77" t="inlineStr">
        <is>
          <t>2026-10-05</t>
        </is>
      </c>
      <c r="B7441" s="77" t="inlineStr">
        <is>
          <t>Pokemon Stats</t>
        </is>
      </c>
      <c r="C7441" s="77" t="inlineStr">
        <is>
          <t>Slurpuff baseAttack</t>
        </is>
      </c>
      <c r="D7441" s="77" t="n">
        <v>80</v>
      </c>
      <c r="E7441" s="77" t="n">
        <v>90</v>
      </c>
      <c r="F7441" s="77" t="inlineStr">
        <is>
          <t>Differs from upstream baseline</t>
        </is>
      </c>
      <c r="G7441" s="7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77" t="inlineStr">
        <is>
          <t>2026-10-05</t>
        </is>
      </c>
      <c r="B7443" s="77" t="inlineStr">
        <is>
          <t>Abilities</t>
        </is>
      </c>
      <c r="C7443" s="77" t="inlineStr">
        <is>
          <t>Slurpuff abilities</t>
        </is>
      </c>
      <c r="D7443" s="77" t="inlineStr">
        <is>
          <t>Sweet Veil / Unburden</t>
        </is>
      </c>
      <c r="E7443" s="77" t="inlineStr">
        <is>
          <t>Sweet Veil / Unburden / Aroma Veil</t>
        </is>
      </c>
      <c r="F7443" s="77" t="inlineStr">
        <is>
          <t>Differs from upstream baseline</t>
        </is>
      </c>
      <c r="G7443" s="7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77" t="inlineStr">
        <is>
          <t>2026-10-05</t>
        </is>
      </c>
      <c r="B7445" s="77" t="inlineStr">
        <is>
          <t>Pokemon Stats</t>
        </is>
      </c>
      <c r="C7445" s="77" t="inlineStr">
        <is>
          <t>Smeargle baseAttack</t>
        </is>
      </c>
      <c r="D7445" s="77" t="n">
        <v>20</v>
      </c>
      <c r="E7445" s="77" t="n">
        <v>70</v>
      </c>
      <c r="F7445" s="77" t="inlineStr">
        <is>
          <t>Differs from upstream baseline</t>
        </is>
      </c>
      <c r="G7445" s="7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77" t="inlineStr">
        <is>
          <t>2026-10-05</t>
        </is>
      </c>
      <c r="B7447" s="77" t="inlineStr">
        <is>
          <t>Pokemon Stats</t>
        </is>
      </c>
      <c r="C7447" s="77" t="inlineStr">
        <is>
          <t>Smeargle baseSpAttack</t>
        </is>
      </c>
      <c r="D7447" s="77" t="n">
        <v>20</v>
      </c>
      <c r="E7447" s="77" t="n">
        <v>70</v>
      </c>
      <c r="F7447" s="77" t="inlineStr">
        <is>
          <t>Differs from upstream baseline</t>
        </is>
      </c>
      <c r="G7447" s="7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77" t="inlineStr">
        <is>
          <t>2026-10-05</t>
        </is>
      </c>
      <c r="B7449" s="77" t="inlineStr">
        <is>
          <t>Pokemon Stats</t>
        </is>
      </c>
      <c r="C7449" s="77" t="inlineStr">
        <is>
          <t>Smeargle baseSpeed</t>
        </is>
      </c>
      <c r="D7449" s="77" t="n">
        <v>75</v>
      </c>
      <c r="E7449" s="77" t="n">
        <v>95</v>
      </c>
      <c r="F7449" s="77" t="inlineStr">
        <is>
          <t>Differs from upstream baseline</t>
        </is>
      </c>
      <c r="G7449" s="7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77" t="inlineStr">
        <is>
          <t>2026-10-05</t>
        </is>
      </c>
      <c r="B7451" s="77" t="inlineStr">
        <is>
          <t>Abilities</t>
        </is>
      </c>
      <c r="C7451" s="77" t="inlineStr">
        <is>
          <t>Smoochum abilities</t>
        </is>
      </c>
      <c r="D7451" s="77" t="inlineStr">
        <is>
          <t>Oblivious / Forewarn / Hydration</t>
        </is>
      </c>
      <c r="E7451" s="77" t="inlineStr">
        <is>
          <t>Snow Cloak / Snow Cloak / Hydration</t>
        </is>
      </c>
      <c r="F7451" s="77" t="inlineStr">
        <is>
          <t>Differs from upstream baseline</t>
        </is>
      </c>
      <c r="G7451" s="7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77" t="inlineStr">
        <is>
          <t>2026-10-05</t>
        </is>
      </c>
      <c r="B7453" s="77" t="inlineStr">
        <is>
          <t>Pokemon Stats</t>
        </is>
      </c>
      <c r="C7453" s="77" t="inlineStr">
        <is>
          <t>Sneasler baseAttack</t>
        </is>
      </c>
      <c r="D7453" s="77" t="n">
        <v>130</v>
      </c>
      <c r="E7453" s="77" t="n">
        <v>136</v>
      </c>
      <c r="F7453" s="77" t="inlineStr">
        <is>
          <t>Differs from upstream baseline</t>
        </is>
      </c>
      <c r="G7453" s="7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77" t="inlineStr">
        <is>
          <t>2026-10-05</t>
        </is>
      </c>
      <c r="B7455" s="77" t="inlineStr">
        <is>
          <t>Pokemon Stats</t>
        </is>
      </c>
      <c r="C7455" s="77" t="inlineStr">
        <is>
          <t>Sneasler baseSpeed</t>
        </is>
      </c>
      <c r="D7455" s="77" t="n">
        <v>120</v>
      </c>
      <c r="E7455" s="77" t="n">
        <v>124</v>
      </c>
      <c r="F7455" s="77" t="inlineStr">
        <is>
          <t>Differs from upstream baseline</t>
        </is>
      </c>
      <c r="G7455" s="7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77" t="inlineStr">
        <is>
          <t>2026-10-05</t>
        </is>
      </c>
      <c r="B7457" s="77" t="inlineStr">
        <is>
          <t>Pokemon Stats</t>
        </is>
      </c>
      <c r="C7457" s="77" t="inlineStr">
        <is>
          <t>Snorlax baseDefense</t>
        </is>
      </c>
      <c r="D7457" s="77" t="n">
        <v>65</v>
      </c>
      <c r="E7457" s="77" t="n">
        <v>75</v>
      </c>
      <c r="F7457" s="77" t="inlineStr">
        <is>
          <t>Differs from upstream baseline</t>
        </is>
      </c>
      <c r="G7457" s="7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77" t="inlineStr">
        <is>
          <t>2026-10-05</t>
        </is>
      </c>
      <c r="B7459" s="77" t="inlineStr">
        <is>
          <t>Pokemon Stats</t>
        </is>
      </c>
      <c r="C7459" s="77" t="inlineStr">
        <is>
          <t>Snorunt baseSpAttack</t>
        </is>
      </c>
      <c r="D7459" s="77" t="n">
        <v>50</v>
      </c>
      <c r="E7459" s="77" t="n">
        <v>70</v>
      </c>
      <c r="F7459" s="77" t="inlineStr">
        <is>
          <t>Differs from upstream baseline</t>
        </is>
      </c>
      <c r="G7459" s="7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77" t="inlineStr">
        <is>
          <t>2026-10-05</t>
        </is>
      </c>
      <c r="B7461" s="77" t="inlineStr">
        <is>
          <t>Abilities</t>
        </is>
      </c>
      <c r="C7461" s="77" t="inlineStr">
        <is>
          <t>Snover abilities</t>
        </is>
      </c>
      <c r="D7461" s="77" t="inlineStr">
        <is>
          <t>Snow Warning / Soundproof</t>
        </is>
      </c>
      <c r="E7461" s="77" t="inlineStr">
        <is>
          <t>Adaptability / Adaptability / Soundproof</t>
        </is>
      </c>
      <c r="F7461" s="77" t="inlineStr">
        <is>
          <t>Differs from upstream baseline</t>
        </is>
      </c>
      <c r="G7461" s="7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77" t="inlineStr">
        <is>
          <t>2026-10-05</t>
        </is>
      </c>
      <c r="B7463" s="77" t="inlineStr">
        <is>
          <t>Pokemon Stats</t>
        </is>
      </c>
      <c r="C7463" s="77" t="inlineStr">
        <is>
          <t>Solrock baseSpDefense</t>
        </is>
      </c>
      <c r="D7463" s="77" t="n">
        <v>65</v>
      </c>
      <c r="E7463" s="77" t="n">
        <v>75</v>
      </c>
      <c r="F7463" s="77" t="inlineStr">
        <is>
          <t>Differs from upstream baseline</t>
        </is>
      </c>
      <c r="G7463" s="7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77" t="inlineStr">
        <is>
          <t>2026-10-05</t>
        </is>
      </c>
      <c r="B7465" s="77" t="inlineStr">
        <is>
          <t>Pokemon Stats</t>
        </is>
      </c>
      <c r="C7465" s="77" t="inlineStr">
        <is>
          <t>Spinarak baseSpeed</t>
        </is>
      </c>
      <c r="D7465" s="77" t="n">
        <v>30</v>
      </c>
      <c r="E7465" s="77" t="n">
        <v>50</v>
      </c>
      <c r="F7465" s="77" t="inlineStr">
        <is>
          <t>Differs from upstream baseline</t>
        </is>
      </c>
      <c r="G7465" s="7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77" t="inlineStr">
        <is>
          <t>2026-10-05</t>
        </is>
      </c>
      <c r="B7467" s="77" t="inlineStr">
        <is>
          <t>Pokemon Stats</t>
        </is>
      </c>
      <c r="C7467" s="77" t="inlineStr">
        <is>
          <t>Spinda baseHP</t>
        </is>
      </c>
      <c r="D7467" s="77" t="n">
        <v>60</v>
      </c>
      <c r="E7467" s="77" t="n">
        <v>80</v>
      </c>
      <c r="F7467" s="77" t="inlineStr">
        <is>
          <t>Differs from upstream baseline</t>
        </is>
      </c>
      <c r="G7467" s="7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77" t="inlineStr">
        <is>
          <t>2026-10-05</t>
        </is>
      </c>
      <c r="B7469" s="77" t="inlineStr">
        <is>
          <t>Pokemon Stats</t>
        </is>
      </c>
      <c r="C7469" s="77" t="inlineStr">
        <is>
          <t>Spinda baseDefense</t>
        </is>
      </c>
      <c r="D7469" s="77" t="n">
        <v>60</v>
      </c>
      <c r="E7469" s="77" t="n">
        <v>80</v>
      </c>
      <c r="F7469" s="77" t="inlineStr">
        <is>
          <t>Differs from upstream baseline</t>
        </is>
      </c>
      <c r="G7469" s="7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77" t="inlineStr">
        <is>
          <t>2026-10-05</t>
        </is>
      </c>
      <c r="B7471" s="77" t="inlineStr">
        <is>
          <t>Pokemon Stats</t>
        </is>
      </c>
      <c r="C7471" s="77" t="inlineStr">
        <is>
          <t>Spinda baseSpDefense</t>
        </is>
      </c>
      <c r="D7471" s="77" t="n">
        <v>60</v>
      </c>
      <c r="E7471" s="77" t="n">
        <v>80</v>
      </c>
      <c r="F7471" s="77" t="inlineStr">
        <is>
          <t>Differs from upstream baseline</t>
        </is>
      </c>
      <c r="G7471" s="7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77" t="inlineStr">
        <is>
          <t>2026-10-05</t>
        </is>
      </c>
      <c r="B7473" s="77" t="inlineStr">
        <is>
          <t>Abilities</t>
        </is>
      </c>
      <c r="C7473" s="77" t="inlineStr">
        <is>
          <t>Spinda abilities</t>
        </is>
      </c>
      <c r="D7473" s="77" t="inlineStr">
        <is>
          <t>Own Tempo / Tangled Feet / Contrary</t>
        </is>
      </c>
      <c r="E7473" s="77" t="inlineStr">
        <is>
          <t>Tangled Feet / Tangled Feet / Contrary</t>
        </is>
      </c>
      <c r="F7473" s="77" t="inlineStr">
        <is>
          <t>Differs from upstream baseline</t>
        </is>
      </c>
      <c r="G7473" s="7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77" t="inlineStr">
        <is>
          <t>2026-10-05</t>
        </is>
      </c>
      <c r="B7475" s="77" t="inlineStr">
        <is>
          <t>Pokemon Stats</t>
        </is>
      </c>
      <c r="C7475" s="77" t="inlineStr">
        <is>
          <t>Spiritomb baseAttack</t>
        </is>
      </c>
      <c r="D7475" s="77" t="n">
        <v>92</v>
      </c>
      <c r="E7475" s="77" t="n">
        <v>108</v>
      </c>
      <c r="F7475" s="77" t="inlineStr">
        <is>
          <t>Differs from upstream baseline</t>
        </is>
      </c>
      <c r="G7475" s="7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77" t="inlineStr">
        <is>
          <t>2026-10-05</t>
        </is>
      </c>
      <c r="B7477" s="77" t="inlineStr">
        <is>
          <t>Pokemon Stats</t>
        </is>
      </c>
      <c r="C7477" s="77" t="inlineStr">
        <is>
          <t>Spoink baseAttack</t>
        </is>
      </c>
      <c r="D7477" s="77" t="n">
        <v>25</v>
      </c>
      <c r="E7477" s="77" t="n">
        <v>55</v>
      </c>
      <c r="F7477" s="77" t="inlineStr">
        <is>
          <t>Differs from upstream baseline</t>
        </is>
      </c>
      <c r="G7477" s="7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77" t="inlineStr">
        <is>
          <t>2026-10-05</t>
        </is>
      </c>
      <c r="B7479" s="77" t="inlineStr">
        <is>
          <t>Pokemon Stats</t>
        </is>
      </c>
      <c r="C7479" s="77" t="inlineStr">
        <is>
          <t>Stantler baseAttack</t>
        </is>
      </c>
      <c r="D7479" s="77" t="n">
        <v>95</v>
      </c>
      <c r="E7479" s="77" t="n">
        <v>105</v>
      </c>
      <c r="F7479" s="77" t="inlineStr">
        <is>
          <t>Differs from upstream baseline</t>
        </is>
      </c>
      <c r="G7479" s="7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77" t="inlineStr">
        <is>
          <t>2026-10-05</t>
        </is>
      </c>
      <c r="B7481" s="77" t="inlineStr">
        <is>
          <t>Pokemon Stats</t>
        </is>
      </c>
      <c r="C7481" s="77" t="inlineStr">
        <is>
          <t>Stantler baseSpAttack</t>
        </is>
      </c>
      <c r="D7481" s="77" t="n">
        <v>85</v>
      </c>
      <c r="E7481" s="77" t="n">
        <v>105</v>
      </c>
      <c r="F7481" s="77" t="inlineStr">
        <is>
          <t>Differs from upstream baseline</t>
        </is>
      </c>
      <c r="G7481" s="7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77" t="inlineStr">
        <is>
          <t>2026-10-05</t>
        </is>
      </c>
      <c r="B7483" s="77" t="inlineStr">
        <is>
          <t>Abilities</t>
        </is>
      </c>
      <c r="C7483" s="77" t="inlineStr">
        <is>
          <t>Stantler abilities</t>
        </is>
      </c>
      <c r="D7483" s="77" t="inlineStr">
        <is>
          <t>Intimidate / Frisk / Sap Sipper</t>
        </is>
      </c>
      <c r="E7483" s="77" t="inlineStr">
        <is>
          <t>Intimidate / Intimidate / Sap Sipper</t>
        </is>
      </c>
      <c r="F7483" s="77" t="inlineStr">
        <is>
          <t>Differs from upstream baseline</t>
        </is>
      </c>
      <c r="G7483" s="7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77" t="inlineStr">
        <is>
          <t>2026-10-05</t>
        </is>
      </c>
      <c r="B7485" s="77" t="inlineStr">
        <is>
          <t>Pokemon Stats</t>
        </is>
      </c>
      <c r="C7485" s="77" t="inlineStr">
        <is>
          <t>Staraptor baseSpeed</t>
        </is>
      </c>
      <c r="D7485" s="77" t="n">
        <v>100</v>
      </c>
      <c r="E7485" s="77" t="n">
        <v>105</v>
      </c>
      <c r="F7485" s="77" t="inlineStr">
        <is>
          <t>Differs from upstream baseline</t>
        </is>
      </c>
      <c r="G7485" s="7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77" t="inlineStr">
        <is>
          <t>2026-10-05</t>
        </is>
      </c>
      <c r="B7487" s="77" t="inlineStr">
        <is>
          <t>Abilities</t>
        </is>
      </c>
      <c r="C7487" s="77" t="inlineStr">
        <is>
          <t>Staravia abilities</t>
        </is>
      </c>
      <c r="D7487" s="77" t="inlineStr">
        <is>
          <t>Intimidate / Reckless</t>
        </is>
      </c>
      <c r="E7487" s="77" t="inlineStr">
        <is>
          <t>Reckless / Reckless</t>
        </is>
      </c>
      <c r="F7487" s="77" t="inlineStr">
        <is>
          <t>Differs from upstream baseline</t>
        </is>
      </c>
      <c r="G7487" s="7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77" t="inlineStr">
        <is>
          <t>2026-10-05</t>
        </is>
      </c>
      <c r="B7489" s="77" t="inlineStr">
        <is>
          <t>Pokemon Stats</t>
        </is>
      </c>
      <c r="C7489" s="77" t="inlineStr">
        <is>
          <t>Starmie baseSpDefense</t>
        </is>
      </c>
      <c r="D7489" s="77" t="n">
        <v>85</v>
      </c>
      <c r="E7489" s="77" t="n">
        <v>100</v>
      </c>
      <c r="F7489" s="77" t="inlineStr">
        <is>
          <t>Differs from upstream baseline</t>
        </is>
      </c>
      <c r="G7489" s="7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77" t="inlineStr">
        <is>
          <t>2026-10-05</t>
        </is>
      </c>
      <c r="B7491" s="77" t="inlineStr">
        <is>
          <t>Abilities</t>
        </is>
      </c>
      <c r="C7491" s="77" t="inlineStr">
        <is>
          <t>Staryu abilities</t>
        </is>
      </c>
      <c r="D7491" s="77" t="inlineStr">
        <is>
          <t>Illuminate / Natural Cure / Analytic</t>
        </is>
      </c>
      <c r="E7491" s="77" t="inlineStr">
        <is>
          <t>Magic Guard / Natural Cure / Analytic</t>
        </is>
      </c>
      <c r="F7491" s="77" t="inlineStr">
        <is>
          <t>Differs from upstream baseline</t>
        </is>
      </c>
      <c r="G7491" s="7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77" t="inlineStr">
        <is>
          <t>2026-10-05</t>
        </is>
      </c>
      <c r="B7493" s="77" t="inlineStr">
        <is>
          <t>Pokemon Stats</t>
        </is>
      </c>
      <c r="C7493" s="77" t="inlineStr">
        <is>
          <t>Steelix baseAttack</t>
        </is>
      </c>
      <c r="D7493" s="77" t="n">
        <v>85</v>
      </c>
      <c r="E7493" s="77" t="n">
        <v>115</v>
      </c>
      <c r="F7493" s="77" t="inlineStr">
        <is>
          <t>Differs from upstream baseline</t>
        </is>
      </c>
      <c r="G7493" s="7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77" t="inlineStr">
        <is>
          <t>2026-10-05</t>
        </is>
      </c>
      <c r="B7495" s="77" t="inlineStr">
        <is>
          <t>Pokemon Stats</t>
        </is>
      </c>
      <c r="C7495" s="77" t="inlineStr">
        <is>
          <t>Steelix baseSpDefense</t>
        </is>
      </c>
      <c r="D7495" s="77" t="n">
        <v>65</v>
      </c>
      <c r="E7495" s="77" t="n">
        <v>75</v>
      </c>
      <c r="F7495" s="77" t="inlineStr">
        <is>
          <t>Differs from upstream baseline</t>
        </is>
      </c>
      <c r="G7495" s="7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77" t="inlineStr">
        <is>
          <t>2026-10-05</t>
        </is>
      </c>
      <c r="B7497" s="77" t="inlineStr">
        <is>
          <t>Pokemon Stats</t>
        </is>
      </c>
      <c r="C7497" s="77" t="inlineStr">
        <is>
          <t>Steelix baseAttack</t>
        </is>
      </c>
      <c r="D7497" s="77" t="n">
        <v>125</v>
      </c>
      <c r="E7497" s="77" t="n">
        <v>155</v>
      </c>
      <c r="F7497" s="77" t="inlineStr">
        <is>
          <t>Differs from upstream baseline</t>
        </is>
      </c>
      <c r="G7497" s="7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77" t="inlineStr">
        <is>
          <t>2026-10-05</t>
        </is>
      </c>
      <c r="B7499" s="77" t="inlineStr">
        <is>
          <t>Pokemon Stats</t>
        </is>
      </c>
      <c r="C7499" s="77" t="inlineStr">
        <is>
          <t>Stoutland baseHP</t>
        </is>
      </c>
      <c r="D7499" s="77" t="n">
        <v>85</v>
      </c>
      <c r="E7499" s="77" t="n">
        <v>95</v>
      </c>
      <c r="F7499" s="77" t="inlineStr">
        <is>
          <t>Differs from upstream baseline</t>
        </is>
      </c>
      <c r="G7499" s="7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77" t="inlineStr">
        <is>
          <t>2026-10-05</t>
        </is>
      </c>
      <c r="B7501" s="77" t="inlineStr">
        <is>
          <t>Pokemon Stats</t>
        </is>
      </c>
      <c r="C7501" s="77" t="inlineStr">
        <is>
          <t>Stoutland baseSpAttack</t>
        </is>
      </c>
      <c r="D7501" s="77" t="n">
        <v>45</v>
      </c>
      <c r="E7501" s="77" t="n">
        <v>30</v>
      </c>
      <c r="F7501" s="77" t="inlineStr">
        <is>
          <t>Differs from upstream baseline</t>
        </is>
      </c>
      <c r="G7501" s="7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77" t="inlineStr">
        <is>
          <t>2026-10-05</t>
        </is>
      </c>
      <c r="B7503" s="77" t="inlineStr">
        <is>
          <t>Pokemon Stats</t>
        </is>
      </c>
      <c r="C7503" s="77" t="inlineStr">
        <is>
          <t>Stunfisk baseHP</t>
        </is>
      </c>
      <c r="D7503" s="77" t="n">
        <v>109</v>
      </c>
      <c r="E7503" s="77" t="n">
        <v>124</v>
      </c>
      <c r="F7503" s="77" t="inlineStr">
        <is>
          <t>Differs from upstream baseline</t>
        </is>
      </c>
      <c r="G7503" s="7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77" t="inlineStr">
        <is>
          <t>2026-10-05</t>
        </is>
      </c>
      <c r="B7505" s="77" t="inlineStr">
        <is>
          <t>Pokemon Stats</t>
        </is>
      </c>
      <c r="C7505" s="77" t="inlineStr">
        <is>
          <t>Stunfisk baseSpAttack</t>
        </is>
      </c>
      <c r="D7505" s="77" t="n">
        <v>81</v>
      </c>
      <c r="E7505" s="77" t="n">
        <v>91</v>
      </c>
      <c r="F7505" s="77" t="inlineStr">
        <is>
          <t>Differs from upstream baseline</t>
        </is>
      </c>
      <c r="G7505" s="7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77" t="inlineStr">
        <is>
          <t>2026-10-05</t>
        </is>
      </c>
      <c r="B7507" s="77" t="inlineStr">
        <is>
          <t>Abilities</t>
        </is>
      </c>
      <c r="C7507" s="77" t="inlineStr">
        <is>
          <t>Stunfisk abilities</t>
        </is>
      </c>
      <c r="D7507" s="77" t="inlineStr">
        <is>
          <t>Static / Limber / Sand Veil</t>
        </is>
      </c>
      <c r="E7507" s="77" t="inlineStr">
        <is>
          <t>Static / Limber / Water Absorb</t>
        </is>
      </c>
      <c r="F7507" s="77" t="inlineStr">
        <is>
          <t>Differs from upstream baseline</t>
        </is>
      </c>
      <c r="G7507" s="7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77" t="inlineStr">
        <is>
          <t>2026-10-05</t>
        </is>
      </c>
      <c r="B7509" s="77" t="inlineStr">
        <is>
          <t>Pokemon Stats</t>
        </is>
      </c>
      <c r="C7509" s="77" t="inlineStr">
        <is>
          <t>Stunfisk baseSpAttack</t>
        </is>
      </c>
      <c r="D7509" s="77" t="n">
        <v>66</v>
      </c>
      <c r="E7509" s="77" t="n">
        <v>67</v>
      </c>
      <c r="F7509" s="77" t="inlineStr">
        <is>
          <t>Differs from upstream baseline</t>
        </is>
      </c>
      <c r="G7509" s="7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77" t="inlineStr">
        <is>
          <t>2026-10-05</t>
        </is>
      </c>
      <c r="B7511" s="77" t="inlineStr">
        <is>
          <t>Pokemon Stats</t>
        </is>
      </c>
      <c r="C7511" s="77" t="inlineStr">
        <is>
          <t>Stunky baseSpAttack</t>
        </is>
      </c>
      <c r="D7511" s="77" t="n">
        <v>41</v>
      </c>
      <c r="E7511" s="77" t="n">
        <v>61</v>
      </c>
      <c r="F7511" s="77" t="inlineStr">
        <is>
          <t>Differs from upstream baseline</t>
        </is>
      </c>
      <c r="G7511" s="7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77" t="inlineStr">
        <is>
          <t>2026-10-05</t>
        </is>
      </c>
      <c r="B7513" s="77" t="inlineStr">
        <is>
          <t>Abilities</t>
        </is>
      </c>
      <c r="C7513" s="77" t="inlineStr">
        <is>
          <t>Sudowoodo abilities</t>
        </is>
      </c>
      <c r="D7513" s="77" t="inlineStr">
        <is>
          <t>Sturdy / Rock Head / Rattled</t>
        </is>
      </c>
      <c r="E7513" s="77" t="inlineStr">
        <is>
          <t>Rock Head / Rock Head / Rattled</t>
        </is>
      </c>
      <c r="F7513" s="77" t="inlineStr">
        <is>
          <t>Differs from upstream baseline</t>
        </is>
      </c>
      <c r="G7513" s="7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77" t="inlineStr">
        <is>
          <t>2026-10-05</t>
        </is>
      </c>
      <c r="B7515" s="77" t="inlineStr">
        <is>
          <t>Abilities</t>
        </is>
      </c>
      <c r="C7515" s="77" t="inlineStr">
        <is>
          <t>Sunflora abilities</t>
        </is>
      </c>
      <c r="D7515" s="77" t="inlineStr">
        <is>
          <t>Chlorophyll / Solar Power / Early Bird</t>
        </is>
      </c>
      <c r="E7515" s="77" t="inlineStr">
        <is>
          <t>Solar Power / Solar Power / Early Bird</t>
        </is>
      </c>
      <c r="F7515" s="77" t="inlineStr">
        <is>
          <t>Differs from upstream baseline</t>
        </is>
      </c>
      <c r="G7515" s="7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77" t="inlineStr">
        <is>
          <t>2026-10-05</t>
        </is>
      </c>
      <c r="B7517" s="77" t="inlineStr">
        <is>
          <t>Pokemon Stats</t>
        </is>
      </c>
      <c r="C7517" s="77" t="inlineStr">
        <is>
          <t>Surskit baseHP</t>
        </is>
      </c>
      <c r="D7517" s="77" t="n">
        <v>40</v>
      </c>
      <c r="E7517" s="77" t="n">
        <v>70</v>
      </c>
      <c r="F7517" s="77" t="inlineStr">
        <is>
          <t>Differs from upstream baseline</t>
        </is>
      </c>
      <c r="G7517" s="7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77" t="inlineStr">
        <is>
          <t>2026-10-05</t>
        </is>
      </c>
      <c r="B7519" s="77" t="inlineStr">
        <is>
          <t>Pokemon Stats</t>
        </is>
      </c>
      <c r="C7519" s="77" t="inlineStr">
        <is>
          <t>Surskit baseSpAttack</t>
        </is>
      </c>
      <c r="D7519" s="77" t="n">
        <v>50</v>
      </c>
      <c r="E7519" s="77" t="n">
        <v>100</v>
      </c>
      <c r="F7519" s="77" t="inlineStr">
        <is>
          <t>Differs from upstream baseline</t>
        </is>
      </c>
      <c r="G7519" s="7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77" t="inlineStr">
        <is>
          <t>2026-10-05</t>
        </is>
      </c>
      <c r="B7521" s="77" t="inlineStr">
        <is>
          <t>Evolutions</t>
        </is>
      </c>
      <c r="C7521" s="77" t="inlineStr">
        <is>
          <t>Swadloon evolution</t>
        </is>
      </c>
      <c r="D7521" s="77" t="inlineStr">
        <is>
          <t>Friendship -&gt; Leavanny</t>
        </is>
      </c>
      <c r="E7521" s="77" t="inlineStr">
        <is>
          <t>Lv 23 -&gt; Leavanny</t>
        </is>
      </c>
      <c r="F7521" s="77" t="inlineStr">
        <is>
          <t>Differs from upstream baseline</t>
        </is>
      </c>
      <c r="G7521" s="7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77" t="inlineStr">
        <is>
          <t>2026-10-05</t>
        </is>
      </c>
      <c r="B7523" s="77" t="inlineStr">
        <is>
          <t>Abilities</t>
        </is>
      </c>
      <c r="C7523" s="77" t="inlineStr">
        <is>
          <t>Swampert abilities</t>
        </is>
      </c>
      <c r="D7523" s="77" t="inlineStr">
        <is>
          <t>Torrent / Damp</t>
        </is>
      </c>
      <c r="E7523" s="77" t="inlineStr">
        <is>
          <t>Swift Swim / Torrent / Damp</t>
        </is>
      </c>
      <c r="F7523" s="77" t="inlineStr">
        <is>
          <t>Differs from upstream baseline</t>
        </is>
      </c>
      <c r="G7523" s="7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77" t="inlineStr">
        <is>
          <t>2026-10-05</t>
        </is>
      </c>
      <c r="B7525" s="77" t="inlineStr">
        <is>
          <t>Pokemon Stats</t>
        </is>
      </c>
      <c r="C7525" s="77" t="inlineStr">
        <is>
          <t>Swanna baseSpeed</t>
        </is>
      </c>
      <c r="D7525" s="77" t="n">
        <v>98</v>
      </c>
      <c r="E7525" s="77" t="n">
        <v>108</v>
      </c>
      <c r="F7525" s="77" t="inlineStr">
        <is>
          <t>Differs from upstream baseline</t>
        </is>
      </c>
      <c r="G7525" s="7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77" t="inlineStr">
        <is>
          <t>2026-10-05</t>
        </is>
      </c>
      <c r="B7527" s="77" t="inlineStr">
        <is>
          <t>Pokemon Stats</t>
        </is>
      </c>
      <c r="C7527" s="77" t="inlineStr">
        <is>
          <t>Swellow baseSpAttack</t>
        </is>
      </c>
      <c r="D7527" s="77" t="n">
        <v>75</v>
      </c>
      <c r="E7527" s="77" t="n">
        <v>50</v>
      </c>
      <c r="F7527" s="77" t="inlineStr">
        <is>
          <t>Differs from upstream baseline</t>
        </is>
      </c>
      <c r="G7527" s="7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77" t="inlineStr">
        <is>
          <t>2026-10-05</t>
        </is>
      </c>
      <c r="B7529" s="77" t="inlineStr">
        <is>
          <t>Pokemon Stats</t>
        </is>
      </c>
      <c r="C7529" s="77" t="inlineStr">
        <is>
          <t>Swoobat baseHP</t>
        </is>
      </c>
      <c r="D7529" s="77" t="n">
        <v>67</v>
      </c>
      <c r="E7529" s="77" t="n">
        <v>69</v>
      </c>
      <c r="F7529" s="77" t="inlineStr">
        <is>
          <t>Differs from upstream baseline</t>
        </is>
      </c>
      <c r="G7529" s="7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77" t="inlineStr">
        <is>
          <t>2026-10-05</t>
        </is>
      </c>
      <c r="B7531" s="77" t="inlineStr">
        <is>
          <t>Pokemon Stats</t>
        </is>
      </c>
      <c r="C7531" s="77" t="inlineStr">
        <is>
          <t>Swoobat baseDefense</t>
        </is>
      </c>
      <c r="D7531" s="77" t="n">
        <v>55</v>
      </c>
      <c r="E7531" s="77" t="n">
        <v>70</v>
      </c>
      <c r="F7531" s="77" t="inlineStr">
        <is>
          <t>Differs from upstream baseline</t>
        </is>
      </c>
      <c r="G7531" s="7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77" t="inlineStr">
        <is>
          <t>2026-10-05</t>
        </is>
      </c>
      <c r="B7533" s="77" t="inlineStr">
        <is>
          <t>Pokemon Stats</t>
        </is>
      </c>
      <c r="C7533" s="77" t="inlineStr">
        <is>
          <t>Swoobat baseSpDefense</t>
        </is>
      </c>
      <c r="D7533" s="77" t="n">
        <v>55</v>
      </c>
      <c r="E7533" s="77" t="n">
        <v>72</v>
      </c>
      <c r="F7533" s="77" t="inlineStr">
        <is>
          <t>Differs from upstream baseline</t>
        </is>
      </c>
      <c r="G7533" s="7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77" t="inlineStr">
        <is>
          <t>2026-10-05</t>
        </is>
      </c>
      <c r="B7535" s="77" t="inlineStr">
        <is>
          <t>Abilities</t>
        </is>
      </c>
      <c r="C7535" s="77" t="inlineStr">
        <is>
          <t>Swoobat abilities</t>
        </is>
      </c>
      <c r="D7535" s="77" t="inlineStr">
        <is>
          <t>Unaware / Klutz / Simple</t>
        </is>
      </c>
      <c r="E7535" s="77" t="inlineStr">
        <is>
          <t>Unaware / Simple / Klutz</t>
        </is>
      </c>
      <c r="F7535" s="77" t="inlineStr">
        <is>
          <t>Differs from upstream baseline</t>
        </is>
      </c>
      <c r="G7535" s="7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77" t="inlineStr">
        <is>
          <t>2026-10-05</t>
        </is>
      </c>
      <c r="B7537" s="77" t="inlineStr">
        <is>
          <t>Pokemon Stats</t>
        </is>
      </c>
      <c r="C7537" s="77" t="inlineStr">
        <is>
          <t>Sylveon baseSpAttack</t>
        </is>
      </c>
      <c r="D7537" s="77" t="n">
        <v>110</v>
      </c>
      <c r="E7537" s="77" t="n">
        <v>129</v>
      </c>
      <c r="F7537" s="77" t="inlineStr">
        <is>
          <t>Differs from upstream baseline</t>
        </is>
      </c>
      <c r="G7537" s="7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77" t="inlineStr">
        <is>
          <t>2026-10-05</t>
        </is>
      </c>
      <c r="B7539" s="77" t="inlineStr">
        <is>
          <t>Pokemon Stats</t>
        </is>
      </c>
      <c r="C7539" s="77" t="inlineStr">
        <is>
          <t>Talonflame baseHP</t>
        </is>
      </c>
      <c r="D7539" s="77" t="n">
        <v>78</v>
      </c>
      <c r="E7539" s="77" t="n">
        <v>80</v>
      </c>
      <c r="F7539" s="77" t="inlineStr">
        <is>
          <t>Differs from upstream baseline</t>
        </is>
      </c>
      <c r="G7539" s="7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77" t="inlineStr">
        <is>
          <t>2026-10-05</t>
        </is>
      </c>
      <c r="B7541" s="77" t="inlineStr">
        <is>
          <t>Pokemon Stats</t>
        </is>
      </c>
      <c r="C7541" s="77" t="inlineStr">
        <is>
          <t>Talonflame baseDefense</t>
        </is>
      </c>
      <c r="D7541" s="77" t="n">
        <v>71</v>
      </c>
      <c r="E7541" s="77" t="n">
        <v>75</v>
      </c>
      <c r="F7541" s="77" t="inlineStr">
        <is>
          <t>Differs from upstream baseline</t>
        </is>
      </c>
      <c r="G7541" s="7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77" t="inlineStr">
        <is>
          <t>2026-10-05</t>
        </is>
      </c>
      <c r="B7543" s="77" t="inlineStr">
        <is>
          <t>Pokemon Stats</t>
        </is>
      </c>
      <c r="C7543" s="77" t="inlineStr">
        <is>
          <t>Talonflame baseSpDefense</t>
        </is>
      </c>
      <c r="D7543" s="77" t="n">
        <v>69</v>
      </c>
      <c r="E7543" s="77" t="n">
        <v>75</v>
      </c>
      <c r="F7543" s="77" t="inlineStr">
        <is>
          <t>Differs from upstream baseline</t>
        </is>
      </c>
      <c r="G7543" s="7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77" t="inlineStr">
        <is>
          <t>2026-10-05</t>
        </is>
      </c>
      <c r="B7545" s="77" t="inlineStr">
        <is>
          <t>Abilities</t>
        </is>
      </c>
      <c r="C7545" s="77" t="inlineStr">
        <is>
          <t>Tangela abilities</t>
        </is>
      </c>
      <c r="D7545" s="77" t="inlineStr">
        <is>
          <t>Chlorophyll / Leaf Guard / Regenerator</t>
        </is>
      </c>
      <c r="E7545" s="77" t="inlineStr">
        <is>
          <t>Chlorophyll / Overgrow / Regenerator</t>
        </is>
      </c>
      <c r="F7545" s="77" t="inlineStr">
        <is>
          <t>Differs from upstream baseline</t>
        </is>
      </c>
      <c r="G7545" s="7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77" t="inlineStr">
        <is>
          <t>2026-10-05</t>
        </is>
      </c>
      <c r="B7547" s="77" t="inlineStr">
        <is>
          <t>Pokemon Stats</t>
        </is>
      </c>
      <c r="C7547" s="77" t="inlineStr">
        <is>
          <t>Tangrowth baseSpeed</t>
        </is>
      </c>
      <c r="D7547" s="77" t="n">
        <v>50</v>
      </c>
      <c r="E7547" s="77" t="n">
        <v>10</v>
      </c>
      <c r="F7547" s="77" t="inlineStr">
        <is>
          <t>Differs from upstream baseline</t>
        </is>
      </c>
      <c r="G7547" s="7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77" t="inlineStr">
        <is>
          <t>2026-10-05</t>
        </is>
      </c>
      <c r="B7549" s="77" t="inlineStr">
        <is>
          <t>Pokemon Stats</t>
        </is>
      </c>
      <c r="C7549" s="77" t="inlineStr">
        <is>
          <t>Tauros baseHP</t>
        </is>
      </c>
      <c r="D7549" s="77" t="n">
        <v>75</v>
      </c>
      <c r="E7549" s="77" t="n">
        <v>85</v>
      </c>
      <c r="F7549" s="77" t="inlineStr">
        <is>
          <t>Differs from upstream baseline</t>
        </is>
      </c>
      <c r="G7549" s="7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77" t="inlineStr">
        <is>
          <t>2026-10-05</t>
        </is>
      </c>
      <c r="B7551" s="77" t="inlineStr">
        <is>
          <t>Pokemon Stats</t>
        </is>
      </c>
      <c r="C7551" s="77" t="inlineStr">
        <is>
          <t>Tauros baseDefense</t>
        </is>
      </c>
      <c r="D7551" s="77" t="n">
        <v>95</v>
      </c>
      <c r="E7551" s="77" t="n">
        <v>105</v>
      </c>
      <c r="F7551" s="77" t="inlineStr">
        <is>
          <t>Differs from upstream baseline</t>
        </is>
      </c>
      <c r="G7551" s="7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77" t="inlineStr">
        <is>
          <t>2026-10-05</t>
        </is>
      </c>
      <c r="B7553" s="77" t="inlineStr">
        <is>
          <t>Pokemon Stats</t>
        </is>
      </c>
      <c r="C7553" s="77" t="inlineStr">
        <is>
          <t>Tauros baseSpAttack</t>
        </is>
      </c>
      <c r="D7553" s="77" t="n">
        <v>30</v>
      </c>
      <c r="E7553" s="77" t="n">
        <v>33</v>
      </c>
      <c r="F7553" s="77" t="inlineStr">
        <is>
          <t>Differs from upstream baseline</t>
        </is>
      </c>
      <c r="G7553" s="7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77" t="inlineStr">
        <is>
          <t>2026-10-05</t>
        </is>
      </c>
      <c r="B7555" s="77" t="inlineStr">
        <is>
          <t>Abilities</t>
        </is>
      </c>
      <c r="C7555" s="77" t="inlineStr">
        <is>
          <t>Teddiursa abilities</t>
        </is>
      </c>
      <c r="D7555" s="77" t="inlineStr">
        <is>
          <t>Pickup / Quick Feet / Honey Gather</t>
        </is>
      </c>
      <c r="E7555" s="77" t="inlineStr">
        <is>
          <t>Guts / Quick Feet / Honey Gather</t>
        </is>
      </c>
      <c r="F7555" s="77" t="inlineStr">
        <is>
          <t>Differs from upstream baseline</t>
        </is>
      </c>
      <c r="G7555" s="7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77" t="inlineStr">
        <is>
          <t>2026-10-05</t>
        </is>
      </c>
      <c r="B7557" s="77" t="inlineStr">
        <is>
          <t>Pokemon Stats</t>
        </is>
      </c>
      <c r="C7557" s="77" t="inlineStr">
        <is>
          <t>Tentacruel baseAttack</t>
        </is>
      </c>
      <c r="D7557" s="77" t="n">
        <v>70</v>
      </c>
      <c r="E7557" s="77" t="n">
        <v>80</v>
      </c>
      <c r="F7557" s="77" t="inlineStr">
        <is>
          <t>Differs from upstream baseline</t>
        </is>
      </c>
      <c r="G7557" s="7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77" t="inlineStr">
        <is>
          <t>2026-10-05</t>
        </is>
      </c>
      <c r="B7559" s="77" t="inlineStr">
        <is>
          <t>Abilities</t>
        </is>
      </c>
      <c r="C7559" s="77" t="inlineStr">
        <is>
          <t>Tentacruel abilities</t>
        </is>
      </c>
      <c r="D7559" s="77" t="inlineStr">
        <is>
          <t>Clear Body / Liquid Ooze / Rain Dish</t>
        </is>
      </c>
      <c r="E7559" s="77" t="inlineStr">
        <is>
          <t>Rain Dish / Clear Body / Rain Dish</t>
        </is>
      </c>
      <c r="F7559" s="77" t="inlineStr">
        <is>
          <t>Differs from upstream baseline</t>
        </is>
      </c>
      <c r="G7559" s="7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77" t="inlineStr">
        <is>
          <t>2026-10-05</t>
        </is>
      </c>
      <c r="B7561" s="77" t="inlineStr">
        <is>
          <t>Pokemon Stats</t>
        </is>
      </c>
      <c r="C7561" s="77" t="inlineStr">
        <is>
          <t>Terrakion baseSpAttack</t>
        </is>
      </c>
      <c r="D7561" s="77" t="n">
        <v>72</v>
      </c>
      <c r="E7561" s="77" t="n">
        <v>32</v>
      </c>
      <c r="F7561" s="77" t="inlineStr">
        <is>
          <t>Differs from upstream baseline</t>
        </is>
      </c>
      <c r="G7561" s="7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77" t="inlineStr">
        <is>
          <t>2026-10-05</t>
        </is>
      </c>
      <c r="B7563" s="77" t="inlineStr">
        <is>
          <t>Pokemon Stats</t>
        </is>
      </c>
      <c r="C7563" s="77" t="inlineStr">
        <is>
          <t>Throh baseHP</t>
        </is>
      </c>
      <c r="D7563" s="77" t="n">
        <v>120</v>
      </c>
      <c r="E7563" s="77" t="n">
        <v>130</v>
      </c>
      <c r="F7563" s="77" t="inlineStr">
        <is>
          <t>Differs from upstream baseline</t>
        </is>
      </c>
      <c r="G7563" s="7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77" t="inlineStr">
        <is>
          <t>2026-10-05</t>
        </is>
      </c>
      <c r="B7565" s="77" t="inlineStr">
        <is>
          <t>Pokemon Stats</t>
        </is>
      </c>
      <c r="C7565" s="77" t="inlineStr">
        <is>
          <t>Throh baseSpDefense</t>
        </is>
      </c>
      <c r="D7565" s="77" t="n">
        <v>85</v>
      </c>
      <c r="E7565" s="77" t="n">
        <v>95</v>
      </c>
      <c r="F7565" s="77" t="inlineStr">
        <is>
          <t>Differs from upstream baseline</t>
        </is>
      </c>
      <c r="G7565" s="7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77" t="inlineStr">
        <is>
          <t>2026-10-05</t>
        </is>
      </c>
      <c r="B7567" s="77" t="inlineStr">
        <is>
          <t>Abilities</t>
        </is>
      </c>
      <c r="C7567" s="77" t="inlineStr">
        <is>
          <t>Togekiss abilities</t>
        </is>
      </c>
      <c r="D7567" s="77" t="inlineStr">
        <is>
          <t>Hustle / Serene Grace / Super Luck</t>
        </is>
      </c>
      <c r="E7567" s="77" t="inlineStr">
        <is>
          <t>Serene Grace / Serene Grace / Super Luck</t>
        </is>
      </c>
      <c r="F7567" s="77" t="inlineStr">
        <is>
          <t>Differs from upstream baseline</t>
        </is>
      </c>
      <c r="G7567" s="7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77" t="inlineStr">
        <is>
          <t>2026-10-05</t>
        </is>
      </c>
      <c r="B7569" s="77" t="inlineStr">
        <is>
          <t>Evolutions</t>
        </is>
      </c>
      <c r="C7569" s="77" t="inlineStr">
        <is>
          <t>Togepi evolution</t>
        </is>
      </c>
      <c r="D7569" s="77" t="inlineStr">
        <is>
          <t>Friendship -&gt; Togetic</t>
        </is>
      </c>
      <c r="E7569" s="77" t="inlineStr">
        <is>
          <t>Lv 15 -&gt; Togetic</t>
        </is>
      </c>
      <c r="F7569" s="77" t="inlineStr">
        <is>
          <t>Differs from upstream baseline</t>
        </is>
      </c>
      <c r="G7569" s="7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77" t="inlineStr">
        <is>
          <t>2026-10-05</t>
        </is>
      </c>
      <c r="B7571" s="77" t="inlineStr">
        <is>
          <t>Pokemon Stats</t>
        </is>
      </c>
      <c r="C7571" s="77" t="inlineStr">
        <is>
          <t>Torkoal baseSpDefense</t>
        </is>
      </c>
      <c r="D7571" s="77" t="n">
        <v>70</v>
      </c>
      <c r="E7571" s="77" t="n">
        <v>105</v>
      </c>
      <c r="F7571" s="77" t="inlineStr">
        <is>
          <t>Differs from upstream baseline</t>
        </is>
      </c>
      <c r="G7571" s="7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77" t="inlineStr">
        <is>
          <t>2026-10-05</t>
        </is>
      </c>
      <c r="B7573" s="77" t="inlineStr">
        <is>
          <t>Pokemon Stats</t>
        </is>
      </c>
      <c r="C7573" s="77" t="inlineStr">
        <is>
          <t>Torterra baseAttack</t>
        </is>
      </c>
      <c r="D7573" s="77" t="n">
        <v>109</v>
      </c>
      <c r="E7573" s="77" t="n">
        <v>111</v>
      </c>
      <c r="F7573" s="77" t="inlineStr">
        <is>
          <t>Differs from upstream baseline</t>
        </is>
      </c>
      <c r="G7573" s="7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77" t="inlineStr">
        <is>
          <t>2026-10-05</t>
        </is>
      </c>
      <c r="B7575" s="77" t="inlineStr">
        <is>
          <t>Pokemon Stats</t>
        </is>
      </c>
      <c r="C7575" s="77" t="inlineStr">
        <is>
          <t>Torterra baseSpDefense</t>
        </is>
      </c>
      <c r="D7575" s="77" t="n">
        <v>85</v>
      </c>
      <c r="E7575" s="77" t="n">
        <v>105</v>
      </c>
      <c r="F7575" s="77" t="inlineStr">
        <is>
          <t>Differs from upstream baseline</t>
        </is>
      </c>
      <c r="G7575" s="7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77" t="inlineStr">
        <is>
          <t>2026-10-05</t>
        </is>
      </c>
      <c r="B7577" s="77" t="inlineStr">
        <is>
          <t>Abilities</t>
        </is>
      </c>
      <c r="C7577" s="77" t="inlineStr">
        <is>
          <t>Totodile abilities</t>
        </is>
      </c>
      <c r="D7577" s="77" t="inlineStr">
        <is>
          <t>Torrent / Sheer Force</t>
        </is>
      </c>
      <c r="E7577" s="77" t="inlineStr">
        <is>
          <t>Torrent / Torrent / Sheer Force</t>
        </is>
      </c>
      <c r="F7577" s="77" t="inlineStr">
        <is>
          <t>Differs from upstream baseline</t>
        </is>
      </c>
      <c r="G7577" s="7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77" t="inlineStr">
        <is>
          <t>2026-10-05</t>
        </is>
      </c>
      <c r="B7579" s="77" t="inlineStr">
        <is>
          <t>Pokemon Stats</t>
        </is>
      </c>
      <c r="C7579" s="77" t="inlineStr">
        <is>
          <t>Tranquill baseHP</t>
        </is>
      </c>
      <c r="D7579" s="77" t="n">
        <v>62</v>
      </c>
      <c r="E7579" s="77" t="n">
        <v>63</v>
      </c>
      <c r="F7579" s="77" t="inlineStr">
        <is>
          <t>Differs from upstream baseline</t>
        </is>
      </c>
      <c r="G7579" s="7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77" t="inlineStr">
        <is>
          <t>2026-10-05</t>
        </is>
      </c>
      <c r="B7581" s="77" t="inlineStr">
        <is>
          <t>Pokemon Stats</t>
        </is>
      </c>
      <c r="C7581" s="77" t="inlineStr">
        <is>
          <t>Tranquill baseSpAttack</t>
        </is>
      </c>
      <c r="D7581" s="77" t="n">
        <v>50</v>
      </c>
      <c r="E7581" s="77" t="n">
        <v>77</v>
      </c>
      <c r="F7581" s="77" t="inlineStr">
        <is>
          <t>Differs from upstream baseline</t>
        </is>
      </c>
      <c r="G7581" s="7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77" t="inlineStr">
        <is>
          <t>2026-10-05</t>
        </is>
      </c>
      <c r="B7583" s="77" t="inlineStr">
        <is>
          <t>Abilities</t>
        </is>
      </c>
      <c r="C7583" s="77" t="inlineStr">
        <is>
          <t>Trapinch abilities</t>
        </is>
      </c>
      <c r="D7583" s="77" t="inlineStr">
        <is>
          <t>Hyper Cutter / Arena Trap / Sheer Force</t>
        </is>
      </c>
      <c r="E7583" s="77" t="inlineStr">
        <is>
          <t>Arena Trap / Arena Trap / Sheer Force</t>
        </is>
      </c>
      <c r="F7583" s="77" t="inlineStr">
        <is>
          <t>Differs from upstream baseline</t>
        </is>
      </c>
      <c r="G7583" s="7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77" t="inlineStr">
        <is>
          <t>2026-10-05</t>
        </is>
      </c>
      <c r="B7585" s="77" t="inlineStr">
        <is>
          <t>Pokemon Stats</t>
        </is>
      </c>
      <c r="C7585" s="77" t="inlineStr">
        <is>
          <t>Trevenant baseAttack</t>
        </is>
      </c>
      <c r="D7585" s="77" t="n">
        <v>110</v>
      </c>
      <c r="E7585" s="77" t="n">
        <v>139</v>
      </c>
      <c r="F7585" s="77" t="inlineStr">
        <is>
          <t>Differs from upstream baseline</t>
        </is>
      </c>
      <c r="G7585" s="7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77" t="inlineStr">
        <is>
          <t>2026-10-05</t>
        </is>
      </c>
      <c r="B7587" s="77" t="inlineStr">
        <is>
          <t>Pokemon Stats</t>
        </is>
      </c>
      <c r="C7587" s="77" t="inlineStr">
        <is>
          <t>Trevenant baseSpeed</t>
        </is>
      </c>
      <c r="D7587" s="77" t="n">
        <v>56</v>
      </c>
      <c r="E7587" s="77" t="n">
        <v>72</v>
      </c>
      <c r="F7587" s="77" t="inlineStr">
        <is>
          <t>Differs from upstream baseline</t>
        </is>
      </c>
      <c r="G7587" s="7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77" t="inlineStr">
        <is>
          <t>2026-10-05</t>
        </is>
      </c>
      <c r="B7589" s="77" t="inlineStr">
        <is>
          <t>Pokemon Stats</t>
        </is>
      </c>
      <c r="C7589" s="77" t="inlineStr">
        <is>
          <t>Tropius baseAttack</t>
        </is>
      </c>
      <c r="D7589" s="77" t="n">
        <v>68</v>
      </c>
      <c r="E7589" s="77" t="n">
        <v>92</v>
      </c>
      <c r="F7589" s="77" t="inlineStr">
        <is>
          <t>Differs from upstream baseline</t>
        </is>
      </c>
      <c r="G7589" s="7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77" t="inlineStr">
        <is>
          <t>2026-10-05</t>
        </is>
      </c>
      <c r="B7591" s="77" t="inlineStr">
        <is>
          <t>Pokemon Stats</t>
        </is>
      </c>
      <c r="C7591" s="77" t="inlineStr">
        <is>
          <t>Tropius baseSpAttack</t>
        </is>
      </c>
      <c r="D7591" s="77" t="n">
        <v>72</v>
      </c>
      <c r="E7591" s="77" t="n">
        <v>92</v>
      </c>
      <c r="F7591" s="77" t="inlineStr">
        <is>
          <t>Differs from upstream baseline</t>
        </is>
      </c>
      <c r="G7591" s="7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77" t="inlineStr">
        <is>
          <t>2026-10-05</t>
        </is>
      </c>
      <c r="B7593" s="77" t="inlineStr">
        <is>
          <t>Abilities</t>
        </is>
      </c>
      <c r="C7593" s="77" t="inlineStr">
        <is>
          <t>Tropius abilities</t>
        </is>
      </c>
      <c r="D7593" s="77" t="inlineStr">
        <is>
          <t>Chlorophyll / Solar Power / Harvest</t>
        </is>
      </c>
      <c r="E7593" s="77" t="inlineStr">
        <is>
          <t>Chlorophyll / Overgrow / Harvest</t>
        </is>
      </c>
      <c r="F7593" s="77" t="inlineStr">
        <is>
          <t>Differs from upstream baseline</t>
        </is>
      </c>
      <c r="G7593" s="7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77" t="inlineStr">
        <is>
          <t>2026-10-05</t>
        </is>
      </c>
      <c r="B7595" s="77" t="inlineStr">
        <is>
          <t>Pokemon Stats</t>
        </is>
      </c>
      <c r="C7595" s="77" t="inlineStr">
        <is>
          <t>Typhlosion baseSpAttack</t>
        </is>
      </c>
      <c r="D7595" s="77" t="n">
        <v>109</v>
      </c>
      <c r="E7595" s="77" t="n">
        <v>110</v>
      </c>
      <c r="F7595" s="77" t="inlineStr">
        <is>
          <t>Differs from upstream baseline</t>
        </is>
      </c>
      <c r="G7595" s="7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77" t="inlineStr">
        <is>
          <t>2026-10-05</t>
        </is>
      </c>
      <c r="B7597" s="77" t="inlineStr">
        <is>
          <t>Abilities</t>
        </is>
      </c>
      <c r="C7597" s="77" t="inlineStr">
        <is>
          <t>Tyranitar abilities</t>
        </is>
      </c>
      <c r="D7597" s="77" t="inlineStr">
        <is>
          <t>Sand Stream / Unnerve</t>
        </is>
      </c>
      <c r="E7597" s="77" t="inlineStr">
        <is>
          <t>Solid Rock / Battle Armor / Unnerve</t>
        </is>
      </c>
      <c r="F7597" s="77" t="inlineStr">
        <is>
          <t>Differs from upstream baseline</t>
        </is>
      </c>
      <c r="G7597" s="7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77" t="inlineStr">
        <is>
          <t>2026-10-05</t>
        </is>
      </c>
      <c r="B7599" s="77" t="inlineStr">
        <is>
          <t>Pokemon Stats</t>
        </is>
      </c>
      <c r="C7599" s="77" t="inlineStr">
        <is>
          <t>Tyrantrum baseAttack</t>
        </is>
      </c>
      <c r="D7599" s="77" t="n">
        <v>121</v>
      </c>
      <c r="E7599" s="77" t="n">
        <v>142</v>
      </c>
      <c r="F7599" s="77" t="inlineStr">
        <is>
          <t>Differs from upstream baseline</t>
        </is>
      </c>
      <c r="G7599" s="7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77" t="inlineStr">
        <is>
          <t>2026-10-05</t>
        </is>
      </c>
      <c r="B7601" s="77" t="inlineStr">
        <is>
          <t>Pokemon Stats</t>
        </is>
      </c>
      <c r="C7601" s="77" t="inlineStr">
        <is>
          <t>Tyrantrum baseSpeed</t>
        </is>
      </c>
      <c r="D7601" s="77" t="n">
        <v>71</v>
      </c>
      <c r="E7601" s="77" t="n">
        <v>99</v>
      </c>
      <c r="F7601" s="77" t="inlineStr">
        <is>
          <t>Differs from upstream baseline</t>
        </is>
      </c>
      <c r="G7601" s="7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77" t="inlineStr">
        <is>
          <t>2026-10-05</t>
        </is>
      </c>
      <c r="B7603" s="77" t="inlineStr">
        <is>
          <t>Abilities</t>
        </is>
      </c>
      <c r="C7603" s="77" t="inlineStr">
        <is>
          <t>Tyrogue abilities</t>
        </is>
      </c>
      <c r="D7603" s="77" t="inlineStr">
        <is>
          <t>Guts / Steadfast / Vital Spirit</t>
        </is>
      </c>
      <c r="E7603" s="77" t="inlineStr">
        <is>
          <t>Scrappy / Scrappy / Vital Spirit</t>
        </is>
      </c>
      <c r="F7603" s="77" t="inlineStr">
        <is>
          <t>Differs from upstream baseline</t>
        </is>
      </c>
      <c r="G7603" s="7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77" t="inlineStr">
        <is>
          <t>2026-10-05</t>
        </is>
      </c>
      <c r="B7605" s="77" t="inlineStr">
        <is>
          <t>Pokemon Stats</t>
        </is>
      </c>
      <c r="C7605" s="77" t="inlineStr">
        <is>
          <t>Tyrunt baseSpAttack</t>
        </is>
      </c>
      <c r="D7605" s="77" t="n">
        <v>45</v>
      </c>
      <c r="E7605" s="77" t="n">
        <v>30</v>
      </c>
      <c r="F7605" s="77" t="inlineStr">
        <is>
          <t>Differs from upstream baseline</t>
        </is>
      </c>
      <c r="G7605" s="7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77" t="inlineStr">
        <is>
          <t>2026-10-05</t>
        </is>
      </c>
      <c r="B7607" s="77" t="inlineStr">
        <is>
          <t>Pokemon Stats</t>
        </is>
      </c>
      <c r="C7607" s="77" t="inlineStr">
        <is>
          <t>Unfezant baseHP</t>
        </is>
      </c>
      <c r="D7607" s="77" t="n">
        <v>80</v>
      </c>
      <c r="E7607" s="77" t="n">
        <v>82</v>
      </c>
      <c r="F7607" s="77" t="inlineStr">
        <is>
          <t>Differs from upstream baseline</t>
        </is>
      </c>
      <c r="G7607" s="7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77" t="inlineStr">
        <is>
          <t>2026-10-05</t>
        </is>
      </c>
      <c r="B7609" s="77" t="inlineStr">
        <is>
          <t>Pokemon Stats</t>
        </is>
      </c>
      <c r="C7609" s="77" t="inlineStr">
        <is>
          <t>Unfezant baseSpAttack</t>
        </is>
      </c>
      <c r="D7609" s="77" t="n">
        <v>65</v>
      </c>
      <c r="E7609" s="77" t="n">
        <v>127</v>
      </c>
      <c r="F7609" s="77" t="inlineStr">
        <is>
          <t>Differs from upstream baseline</t>
        </is>
      </c>
      <c r="G7609" s="7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77" t="inlineStr">
        <is>
          <t>2026-10-05</t>
        </is>
      </c>
      <c r="B7611" s="77" t="inlineStr">
        <is>
          <t>Pokemon Stats</t>
        </is>
      </c>
      <c r="C7611" s="77" t="inlineStr">
        <is>
          <t>Unfezant baseSpeed</t>
        </is>
      </c>
      <c r="D7611" s="77" t="n">
        <v>93</v>
      </c>
      <c r="E7611" s="77" t="n">
        <v>121</v>
      </c>
      <c r="F7611" s="77" t="inlineStr">
        <is>
          <t>Differs from upstream baseline</t>
        </is>
      </c>
      <c r="G7611" s="7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77" t="inlineStr">
        <is>
          <t>2026-10-05</t>
        </is>
      </c>
      <c r="B7613" s="77" t="inlineStr">
        <is>
          <t>Pokemon Stats</t>
        </is>
      </c>
      <c r="C7613" s="77" t="inlineStr">
        <is>
          <t>Ursaluna baseAttack</t>
        </is>
      </c>
      <c r="D7613" s="77" t="n">
        <v>140</v>
      </c>
      <c r="E7613" s="77" t="n">
        <v>148</v>
      </c>
      <c r="F7613" s="77" t="inlineStr">
        <is>
          <t>Differs from upstream baseline</t>
        </is>
      </c>
      <c r="G7613" s="7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77" t="inlineStr">
        <is>
          <t>2026-10-05</t>
        </is>
      </c>
      <c r="B7615" s="77" t="inlineStr">
        <is>
          <t>Pokemon Stats</t>
        </is>
      </c>
      <c r="C7615" s="77" t="inlineStr">
        <is>
          <t>Ursaluna baseSpeed</t>
        </is>
      </c>
      <c r="D7615" s="77" t="n">
        <v>50</v>
      </c>
      <c r="E7615" s="77" t="n">
        <v>57</v>
      </c>
      <c r="F7615" s="77" t="inlineStr">
        <is>
          <t>Differs from upstream baseline</t>
        </is>
      </c>
      <c r="G7615" s="7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77" t="inlineStr">
        <is>
          <t>2026-10-05</t>
        </is>
      </c>
      <c r="B7617" s="77" t="inlineStr">
        <is>
          <t>Pokemon Stats</t>
        </is>
      </c>
      <c r="C7617" s="77" t="inlineStr">
        <is>
          <t>Ursaluna baseSpAttack</t>
        </is>
      </c>
      <c r="D7617" s="77" t="n">
        <v>135</v>
      </c>
      <c r="E7617" s="77" t="n">
        <v>157</v>
      </c>
      <c r="F7617" s="77" t="inlineStr">
        <is>
          <t>Differs from upstream baseline</t>
        </is>
      </c>
      <c r="G7617" s="7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77" t="inlineStr">
        <is>
          <t>2026-10-05</t>
        </is>
      </c>
      <c r="B7619" s="77" t="inlineStr">
        <is>
          <t>Pokemon Stats</t>
        </is>
      </c>
      <c r="C7619" s="77" t="inlineStr">
        <is>
          <t>Ursaring baseHP</t>
        </is>
      </c>
      <c r="D7619" s="77" t="n">
        <v>90</v>
      </c>
      <c r="E7619" s="77" t="n">
        <v>100</v>
      </c>
      <c r="F7619" s="77" t="inlineStr">
        <is>
          <t>Differs from upstream baseline</t>
        </is>
      </c>
      <c r="G7619" s="7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77" t="inlineStr">
        <is>
          <t>2026-10-05</t>
        </is>
      </c>
      <c r="B7621" s="77" t="inlineStr">
        <is>
          <t>Pokemon Stats</t>
        </is>
      </c>
      <c r="C7621" s="77" t="inlineStr">
        <is>
          <t>Ursaring baseDefense</t>
        </is>
      </c>
      <c r="D7621" s="77" t="n">
        <v>75</v>
      </c>
      <c r="E7621" s="77" t="n">
        <v>105</v>
      </c>
      <c r="F7621" s="77" t="inlineStr">
        <is>
          <t>Differs from upstream baseline</t>
        </is>
      </c>
      <c r="G7621" s="7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77" t="inlineStr">
        <is>
          <t>2026-10-05</t>
        </is>
      </c>
      <c r="B7623" s="77" t="inlineStr">
        <is>
          <t>Pokemon Stats</t>
        </is>
      </c>
      <c r="C7623" s="77" t="inlineStr">
        <is>
          <t>Ursaring baseSpDefense</t>
        </is>
      </c>
      <c r="D7623" s="77" t="n">
        <v>75</v>
      </c>
      <c r="E7623" s="77" t="n">
        <v>80</v>
      </c>
      <c r="F7623" s="77" t="inlineStr">
        <is>
          <t>Differs from upstream baseline</t>
        </is>
      </c>
      <c r="G7623" s="7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77" t="inlineStr">
        <is>
          <t>2026-10-05</t>
        </is>
      </c>
      <c r="B7625" s="77" t="inlineStr">
        <is>
          <t>Evolutions</t>
        </is>
      </c>
      <c r="C7625" s="77" t="inlineStr">
        <is>
          <t>Vanillish evolution</t>
        </is>
      </c>
      <c r="D7625" s="77" t="inlineStr">
        <is>
          <t>Lv 47 -&gt; Vanilluxe</t>
        </is>
      </c>
      <c r="E7625" s="77" t="inlineStr">
        <is>
          <t>Lv 43 -&gt; Vanilluxe</t>
        </is>
      </c>
      <c r="F7625" s="77" t="inlineStr">
        <is>
          <t>Differs from upstream baseline</t>
        </is>
      </c>
      <c r="G7625" s="7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77" t="inlineStr">
        <is>
          <t>2026-10-05</t>
        </is>
      </c>
      <c r="B7627" s="77" t="inlineStr">
        <is>
          <t>Pokemon Stats</t>
        </is>
      </c>
      <c r="C7627" s="77" t="inlineStr">
        <is>
          <t>Vanilluxe baseSpDefense</t>
        </is>
      </c>
      <c r="D7627" s="77" t="n">
        <v>95</v>
      </c>
      <c r="E7627" s="77" t="n">
        <v>105</v>
      </c>
      <c r="F7627" s="77" t="inlineStr">
        <is>
          <t>Differs from upstream baseline</t>
        </is>
      </c>
      <c r="G7627" s="7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77" t="inlineStr">
        <is>
          <t>2026-10-05</t>
        </is>
      </c>
      <c r="B7629" s="77" t="inlineStr">
        <is>
          <t>Abilities</t>
        </is>
      </c>
      <c r="C7629" s="77" t="inlineStr">
        <is>
          <t>Vaporeon abilities</t>
        </is>
      </c>
      <c r="D7629" s="77" t="inlineStr">
        <is>
          <t>Water Absorb / Water Absorb / Hydration</t>
        </is>
      </c>
      <c r="E7629" s="77" t="inlineStr">
        <is>
          <t>Hydration / Hydration / Hydration</t>
        </is>
      </c>
      <c r="F7629" s="77" t="inlineStr">
        <is>
          <t>Differs from upstream baseline</t>
        </is>
      </c>
      <c r="G7629" s="7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77" t="inlineStr">
        <is>
          <t>2026-10-05</t>
        </is>
      </c>
      <c r="B7631" s="77" t="inlineStr">
        <is>
          <t>Pokemon Stats</t>
        </is>
      </c>
      <c r="C7631" s="77" t="inlineStr">
        <is>
          <t>Venipede baseAttack</t>
        </is>
      </c>
      <c r="D7631" s="77" t="n">
        <v>45</v>
      </c>
      <c r="E7631" s="77" t="n">
        <v>48</v>
      </c>
      <c r="F7631" s="77" t="inlineStr">
        <is>
          <t>Differs from upstream baseline</t>
        </is>
      </c>
      <c r="G7631" s="7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77" t="inlineStr">
        <is>
          <t>2026-10-05</t>
        </is>
      </c>
      <c r="B7633" s="77" t="inlineStr">
        <is>
          <t>Pokemon Stats</t>
        </is>
      </c>
      <c r="C7633" s="77" t="inlineStr">
        <is>
          <t>Venipede baseSpDefense</t>
        </is>
      </c>
      <c r="D7633" s="77" t="n">
        <v>39</v>
      </c>
      <c r="E7633" s="77" t="n">
        <v>42</v>
      </c>
      <c r="F7633" s="77" t="inlineStr">
        <is>
          <t>Differs from upstream baseline</t>
        </is>
      </c>
      <c r="G7633" s="7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77" t="inlineStr">
        <is>
          <t>2026-10-05</t>
        </is>
      </c>
      <c r="B7635" s="77" t="inlineStr">
        <is>
          <t>Pokemon Stats</t>
        </is>
      </c>
      <c r="C7635" s="77" t="inlineStr">
        <is>
          <t>Venusaur baseAttack</t>
        </is>
      </c>
      <c r="D7635" s="77" t="n">
        <v>82</v>
      </c>
      <c r="E7635" s="77" t="n">
        <v>92</v>
      </c>
      <c r="F7635" s="77" t="inlineStr">
        <is>
          <t>Differs from upstream baseline</t>
        </is>
      </c>
      <c r="G7635" s="7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77" t="inlineStr">
        <is>
          <t>2026-10-05</t>
        </is>
      </c>
      <c r="B7637" s="77" t="inlineStr">
        <is>
          <t>Pokemon Stats</t>
        </is>
      </c>
      <c r="C7637" s="77" t="inlineStr">
        <is>
          <t>Venusaur baseAttack</t>
        </is>
      </c>
      <c r="D7637" s="77" t="n">
        <v>100</v>
      </c>
      <c r="E7637" s="77" t="n">
        <v>110</v>
      </c>
      <c r="F7637" s="77" t="inlineStr">
        <is>
          <t>Differs from upstream baseline</t>
        </is>
      </c>
      <c r="G7637" s="7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77" t="inlineStr">
        <is>
          <t>2026-10-05</t>
        </is>
      </c>
      <c r="B7639" s="77" t="inlineStr">
        <is>
          <t>Pokemon Stats</t>
        </is>
      </c>
      <c r="C7639" s="77" t="inlineStr">
        <is>
          <t>Vespiquen baseAttack</t>
        </is>
      </c>
      <c r="D7639" s="77" t="n">
        <v>80</v>
      </c>
      <c r="E7639" s="77" t="n">
        <v>102</v>
      </c>
      <c r="F7639" s="77" t="inlineStr">
        <is>
          <t>Differs from upstream baseline</t>
        </is>
      </c>
      <c r="G7639" s="7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77" t="inlineStr">
        <is>
          <t>2026-10-05</t>
        </is>
      </c>
      <c r="B7641" s="77" t="inlineStr">
        <is>
          <t>Pokemon Stats</t>
        </is>
      </c>
      <c r="C7641" s="77" t="inlineStr">
        <is>
          <t>Vespiquen baseSpeed</t>
        </is>
      </c>
      <c r="D7641" s="77" t="n">
        <v>40</v>
      </c>
      <c r="E7641" s="77" t="n">
        <v>70</v>
      </c>
      <c r="F7641" s="77" t="inlineStr">
        <is>
          <t>Differs from upstream baseline</t>
        </is>
      </c>
      <c r="G7641" s="7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77" t="inlineStr">
        <is>
          <t>2026-10-05</t>
        </is>
      </c>
      <c r="B7643" s="77" t="inlineStr">
        <is>
          <t>Pokemon Stats</t>
        </is>
      </c>
      <c r="C7643" s="77" t="inlineStr">
        <is>
          <t>Vibrava baseAttack</t>
        </is>
      </c>
      <c r="D7643" s="77" t="n">
        <v>70</v>
      </c>
      <c r="E7643" s="77" t="n">
        <v>80</v>
      </c>
      <c r="F7643" s="77" t="inlineStr">
        <is>
          <t>Differs from upstream baseline</t>
        </is>
      </c>
      <c r="G7643" s="7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77" t="inlineStr">
        <is>
          <t>2026-10-05</t>
        </is>
      </c>
      <c r="B7645" s="77" t="inlineStr">
        <is>
          <t>Pokemon Stats</t>
        </is>
      </c>
      <c r="C7645" s="77" t="inlineStr">
        <is>
          <t>Vibrava baseSpAttack</t>
        </is>
      </c>
      <c r="D7645" s="77" t="n">
        <v>50</v>
      </c>
      <c r="E7645" s="77" t="n">
        <v>100</v>
      </c>
      <c r="F7645" s="77" t="inlineStr">
        <is>
          <t>Differs from upstream baseline</t>
        </is>
      </c>
      <c r="G7645" s="7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77" t="inlineStr">
        <is>
          <t>2026-10-05</t>
        </is>
      </c>
      <c r="B7647" s="77" t="inlineStr">
        <is>
          <t>Pokemon Stats</t>
        </is>
      </c>
      <c r="C7647" s="77" t="inlineStr">
        <is>
          <t>Vibrava baseSpeed</t>
        </is>
      </c>
      <c r="D7647" s="77" t="n">
        <v>70</v>
      </c>
      <c r="E7647" s="77" t="n">
        <v>100</v>
      </c>
      <c r="F7647" s="77" t="inlineStr">
        <is>
          <t>Differs from upstream baseline</t>
        </is>
      </c>
      <c r="G7647" s="7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77" t="inlineStr">
        <is>
          <t>2026-10-05</t>
        </is>
      </c>
      <c r="B7649" s="77" t="inlineStr">
        <is>
          <t>Pokemon Stats</t>
        </is>
      </c>
      <c r="C7649" s="77" t="inlineStr">
        <is>
          <t>Victreebel baseSpAttack</t>
        </is>
      </c>
      <c r="D7649" s="77" t="n">
        <v>100</v>
      </c>
      <c r="E7649" s="77" t="n">
        <v>105</v>
      </c>
      <c r="F7649" s="77" t="inlineStr">
        <is>
          <t>Differs from upstream baseline</t>
        </is>
      </c>
      <c r="G7649" s="7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77" t="inlineStr">
        <is>
          <t>2026-10-05</t>
        </is>
      </c>
      <c r="B7651" s="77" t="inlineStr">
        <is>
          <t>Pokemon Stats</t>
        </is>
      </c>
      <c r="C7651" s="77" t="inlineStr">
        <is>
          <t>Vigoroth baseSpDefense</t>
        </is>
      </c>
      <c r="D7651" s="77" t="n">
        <v>55</v>
      </c>
      <c r="E7651" s="77" t="n">
        <v>65</v>
      </c>
      <c r="F7651" s="77" t="inlineStr">
        <is>
          <t>Differs from upstream baseline</t>
        </is>
      </c>
      <c r="G7651" s="7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77" t="inlineStr">
        <is>
          <t>2026-10-05</t>
        </is>
      </c>
      <c r="B7653" s="77" t="inlineStr">
        <is>
          <t>Pokemon Stats</t>
        </is>
      </c>
      <c r="C7653" s="77" t="inlineStr">
        <is>
          <t>Volbeat baseSpAttack</t>
        </is>
      </c>
      <c r="D7653" s="77" t="n">
        <v>47</v>
      </c>
      <c r="E7653" s="77" t="n">
        <v>77</v>
      </c>
      <c r="F7653" s="77" t="inlineStr">
        <is>
          <t>Differs from upstream baseline</t>
        </is>
      </c>
      <c r="G7653" s="7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77" t="inlineStr">
        <is>
          <t>2026-10-05</t>
        </is>
      </c>
      <c r="B7655" s="77" t="inlineStr">
        <is>
          <t>Abilities</t>
        </is>
      </c>
      <c r="C7655" s="77" t="inlineStr">
        <is>
          <t>Volbeat abilities</t>
        </is>
      </c>
      <c r="D7655" s="77" t="inlineStr">
        <is>
          <t>Illuminate / Swarm / Prankster</t>
        </is>
      </c>
      <c r="E7655" s="77" t="inlineStr">
        <is>
          <t>Tinted Lens / Tinted Lens / Prankster</t>
        </is>
      </c>
      <c r="F7655" s="77" t="inlineStr">
        <is>
          <t>Differs from upstream baseline</t>
        </is>
      </c>
      <c r="G7655" s="7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77" t="inlineStr">
        <is>
          <t>2026-10-05</t>
        </is>
      </c>
      <c r="B7657" s="77" t="inlineStr">
        <is>
          <t>Pokemon Stats</t>
        </is>
      </c>
      <c r="C7657" s="77" t="inlineStr">
        <is>
          <t>Volcarona baseSpAttack</t>
        </is>
      </c>
      <c r="D7657" s="77" t="n">
        <v>135</v>
      </c>
      <c r="E7657" s="77" t="n">
        <v>151</v>
      </c>
      <c r="F7657" s="77" t="inlineStr">
        <is>
          <t>Differs from upstream baseline</t>
        </is>
      </c>
      <c r="G7657" s="7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77" t="inlineStr">
        <is>
          <t>2026-10-05</t>
        </is>
      </c>
      <c r="B7659" s="77" t="inlineStr">
        <is>
          <t>Abilities</t>
        </is>
      </c>
      <c r="C7659" s="77" t="inlineStr">
        <is>
          <t>Voltorb abilities</t>
        </is>
      </c>
      <c r="D7659" s="77" t="inlineStr">
        <is>
          <t>Soundproof / Static / Aftermath</t>
        </is>
      </c>
      <c r="E7659" s="77" t="inlineStr">
        <is>
          <t>Aftermath / Aftermath / Aftermath</t>
        </is>
      </c>
      <c r="F7659" s="77" t="inlineStr">
        <is>
          <t>Differs from upstream baseline</t>
        </is>
      </c>
      <c r="G7659" s="7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77" t="inlineStr">
        <is>
          <t>2026-10-05</t>
        </is>
      </c>
      <c r="B7661" s="77" t="inlineStr">
        <is>
          <t>Pokemon Stats</t>
        </is>
      </c>
      <c r="C7661" s="77" t="inlineStr">
        <is>
          <t>Vulpix baseSpAttack</t>
        </is>
      </c>
      <c r="D7661" s="77" t="n">
        <v>50</v>
      </c>
      <c r="E7661" s="77" t="n">
        <v>65</v>
      </c>
      <c r="F7661" s="77" t="inlineStr">
        <is>
          <t>Differs from upstream baseline</t>
        </is>
      </c>
      <c r="G7661" s="7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77" t="inlineStr">
        <is>
          <t>2026-10-05</t>
        </is>
      </c>
      <c r="B7663" s="77" t="inlineStr">
        <is>
          <t>Abilities</t>
        </is>
      </c>
      <c r="C7663" s="77" t="inlineStr">
        <is>
          <t>Vulpix abilities</t>
        </is>
      </c>
      <c r="D7663" s="77" t="inlineStr">
        <is>
          <t>Snow Cloak / Snow Warning</t>
        </is>
      </c>
      <c r="E7663" s="77" t="inlineStr">
        <is>
          <t>Flame Body / Cursed Body</t>
        </is>
      </c>
      <c r="F7663" s="77" t="inlineStr">
        <is>
          <t>Differs from upstream baseline</t>
        </is>
      </c>
      <c r="G7663" s="7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77" t="inlineStr">
        <is>
          <t>2026-10-05</t>
        </is>
      </c>
      <c r="B7665" s="77" t="inlineStr">
        <is>
          <t>Pokemon Stats</t>
        </is>
      </c>
      <c r="C7665" s="77" t="inlineStr">
        <is>
          <t>Wailmer baseDefense</t>
        </is>
      </c>
      <c r="D7665" s="77" t="n">
        <v>35</v>
      </c>
      <c r="E7665" s="77" t="n">
        <v>45</v>
      </c>
      <c r="F7665" s="77" t="inlineStr">
        <is>
          <t>Differs from upstream baseline</t>
        </is>
      </c>
      <c r="G7665" s="7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77" t="inlineStr">
        <is>
          <t>2026-10-05</t>
        </is>
      </c>
      <c r="B7667" s="77" t="inlineStr">
        <is>
          <t>Abilities</t>
        </is>
      </c>
      <c r="C7667" s="77" t="inlineStr">
        <is>
          <t>Wailmer abilities</t>
        </is>
      </c>
      <c r="D7667" s="77" t="inlineStr">
        <is>
          <t>Water Veil / Oblivious / Pressure</t>
        </is>
      </c>
      <c r="E7667" s="77" t="inlineStr">
        <is>
          <t>Pressure / Pressure / Pressure</t>
        </is>
      </c>
      <c r="F7667" s="77" t="inlineStr">
        <is>
          <t>Differs from upstream baseline</t>
        </is>
      </c>
      <c r="G7667" s="7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77" t="inlineStr">
        <is>
          <t>2026-10-05</t>
        </is>
      </c>
      <c r="B7669" s="77" t="inlineStr">
        <is>
          <t>Pokemon Stats</t>
        </is>
      </c>
      <c r="C7669" s="77" t="inlineStr">
        <is>
          <t>Wailord baseAttack</t>
        </is>
      </c>
      <c r="D7669" s="77" t="n">
        <v>90</v>
      </c>
      <c r="E7669" s="77" t="n">
        <v>110</v>
      </c>
      <c r="F7669" s="77" t="inlineStr">
        <is>
          <t>Differs from upstream baseline</t>
        </is>
      </c>
      <c r="G7669" s="7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77" t="inlineStr">
        <is>
          <t>2026-10-05</t>
        </is>
      </c>
      <c r="B7671" s="77" t="inlineStr">
        <is>
          <t>Pokemon Stats</t>
        </is>
      </c>
      <c r="C7671" s="77" t="inlineStr">
        <is>
          <t>Wailord baseSpAttack</t>
        </is>
      </c>
      <c r="D7671" s="77" t="n">
        <v>90</v>
      </c>
      <c r="E7671" s="77" t="n">
        <v>110</v>
      </c>
      <c r="F7671" s="77" t="inlineStr">
        <is>
          <t>Differs from upstream baseline</t>
        </is>
      </c>
      <c r="G7671" s="7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77" t="inlineStr">
        <is>
          <t>2026-10-05</t>
        </is>
      </c>
      <c r="B7673" s="77" t="inlineStr">
        <is>
          <t>Pokemon Stats</t>
        </is>
      </c>
      <c r="C7673" s="77" t="inlineStr">
        <is>
          <t>Wailord baseSpeed</t>
        </is>
      </c>
      <c r="D7673" s="77" t="n">
        <v>60</v>
      </c>
      <c r="E7673" s="77" t="n">
        <v>5</v>
      </c>
      <c r="F7673" s="77" t="inlineStr">
        <is>
          <t>Differs from upstream baseline</t>
        </is>
      </c>
      <c r="G7673" s="7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77" t="inlineStr">
        <is>
          <t>2026-10-05</t>
        </is>
      </c>
      <c r="B7675" s="77" t="inlineStr">
        <is>
          <t>Pokemon Stats</t>
        </is>
      </c>
      <c r="C7675" s="77" t="inlineStr">
        <is>
          <t>Walrein baseAttack</t>
        </is>
      </c>
      <c r="D7675" s="77" t="n">
        <v>80</v>
      </c>
      <c r="E7675" s="77" t="n">
        <v>95</v>
      </c>
      <c r="F7675" s="77" t="inlineStr">
        <is>
          <t>Differs from upstream baseline</t>
        </is>
      </c>
      <c r="G7675" s="7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77" t="inlineStr">
        <is>
          <t>2026-10-05</t>
        </is>
      </c>
      <c r="B7677" s="77" t="inlineStr">
        <is>
          <t>Abilities</t>
        </is>
      </c>
      <c r="C7677" s="77" t="inlineStr">
        <is>
          <t>Wartortle abilities</t>
        </is>
      </c>
      <c r="D7677" s="77" t="inlineStr">
        <is>
          <t>Torrent / Rain Dish</t>
        </is>
      </c>
      <c r="E7677" s="77" t="inlineStr">
        <is>
          <t>Shell Armor / Shell Armor / Rain Dish</t>
        </is>
      </c>
      <c r="F7677" s="77" t="inlineStr">
        <is>
          <t>Differs from upstream baseline</t>
        </is>
      </c>
      <c r="G7677" s="7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77" t="inlineStr">
        <is>
          <t>2026-10-05</t>
        </is>
      </c>
      <c r="B7679" s="77" t="inlineStr">
        <is>
          <t>Pokemon Stats</t>
        </is>
      </c>
      <c r="C7679" s="77" t="inlineStr">
        <is>
          <t>Watchog baseAttack</t>
        </is>
      </c>
      <c r="D7679" s="77" t="n">
        <v>85</v>
      </c>
      <c r="E7679" s="77" t="n">
        <v>101</v>
      </c>
      <c r="F7679" s="77" t="inlineStr">
        <is>
          <t>Differs from upstream baseline</t>
        </is>
      </c>
      <c r="G7679" s="7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77" t="inlineStr">
        <is>
          <t>2026-10-05</t>
        </is>
      </c>
      <c r="B7681" s="77" t="inlineStr">
        <is>
          <t>Pokemon Stats</t>
        </is>
      </c>
      <c r="C7681" s="77" t="inlineStr">
        <is>
          <t>Watchog baseSpAttack</t>
        </is>
      </c>
      <c r="D7681" s="77" t="n">
        <v>60</v>
      </c>
      <c r="E7681" s="77" t="n">
        <v>66</v>
      </c>
      <c r="F7681" s="77" t="inlineStr">
        <is>
          <t>Differs from upstream baseline</t>
        </is>
      </c>
      <c r="G7681" s="7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77" t="inlineStr">
        <is>
          <t>2026-10-05</t>
        </is>
      </c>
      <c r="B7683" s="77" t="inlineStr">
        <is>
          <t>Pokemon Stats</t>
        </is>
      </c>
      <c r="C7683" s="77" t="inlineStr">
        <is>
          <t>Watchog baseSpeed</t>
        </is>
      </c>
      <c r="D7683" s="77" t="n">
        <v>77</v>
      </c>
      <c r="E7683" s="77" t="n">
        <v>87</v>
      </c>
      <c r="F7683" s="77" t="inlineStr">
        <is>
          <t>Differs from upstream baseline</t>
        </is>
      </c>
      <c r="G7683" s="7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77" t="inlineStr">
        <is>
          <t>2026-10-05</t>
        </is>
      </c>
      <c r="B7685" s="77" t="inlineStr">
        <is>
          <t>Abilities</t>
        </is>
      </c>
      <c r="C7685" s="77" t="inlineStr">
        <is>
          <t>Weavile abilities</t>
        </is>
      </c>
      <c r="D7685" s="77" t="inlineStr">
        <is>
          <t>Pressure / Pickpocket</t>
        </is>
      </c>
      <c r="E7685" s="77" t="inlineStr">
        <is>
          <t>Technician / Inner Focus / Pickpocket</t>
        </is>
      </c>
      <c r="F7685" s="77" t="inlineStr">
        <is>
          <t>Differs from upstream baseline</t>
        </is>
      </c>
      <c r="G7685" s="7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77" t="inlineStr">
        <is>
          <t>2026-10-05</t>
        </is>
      </c>
      <c r="B7687" s="77" t="inlineStr">
        <is>
          <t>Pokemon Stats</t>
        </is>
      </c>
      <c r="C7687" s="77" t="inlineStr">
        <is>
          <t>Weezing baseSpDefense</t>
        </is>
      </c>
      <c r="D7687" s="77" t="n">
        <v>70</v>
      </c>
      <c r="E7687" s="77" t="n">
        <v>85</v>
      </c>
      <c r="F7687" s="77" t="inlineStr">
        <is>
          <t>Differs from upstream baseline</t>
        </is>
      </c>
      <c r="G7687" s="7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77" t="inlineStr">
        <is>
          <t>2026-10-05</t>
        </is>
      </c>
      <c r="B7689" s="77" t="inlineStr">
        <is>
          <t>Abilities</t>
        </is>
      </c>
      <c r="C7689" s="77" t="inlineStr">
        <is>
          <t>Weezing abilities</t>
        </is>
      </c>
      <c r="D7689" s="77" t="inlineStr">
        <is>
          <t>Levitate / Neutralizing Gas / Misty Surge</t>
        </is>
      </c>
      <c r="E7689" s="77" t="inlineStr">
        <is>
          <t>Levitate / Misty Surge</t>
        </is>
      </c>
      <c r="F7689" s="77" t="inlineStr">
        <is>
          <t>Differs from upstream baseline</t>
        </is>
      </c>
      <c r="G7689" s="7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77" t="inlineStr">
        <is>
          <t>2026-10-05</t>
        </is>
      </c>
      <c r="B7691" s="77" t="inlineStr">
        <is>
          <t>Pokemon Stats</t>
        </is>
      </c>
      <c r="C7691" s="77" t="inlineStr">
        <is>
          <t>Whirlipede baseAttack</t>
        </is>
      </c>
      <c r="D7691" s="77" t="n">
        <v>55</v>
      </c>
      <c r="E7691" s="77" t="n">
        <v>60</v>
      </c>
      <c r="F7691" s="77" t="inlineStr">
        <is>
          <t>Differs from upstream baseline</t>
        </is>
      </c>
      <c r="G7691" s="7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77" t="inlineStr">
        <is>
          <t>2026-10-05</t>
        </is>
      </c>
      <c r="B7693" s="77" t="inlineStr">
        <is>
          <t>Pokemon Stats</t>
        </is>
      </c>
      <c r="C7693" s="77" t="inlineStr">
        <is>
          <t>Whirlipede baseSpeed</t>
        </is>
      </c>
      <c r="D7693" s="77" t="n">
        <v>47</v>
      </c>
      <c r="E7693" s="77" t="n">
        <v>50</v>
      </c>
      <c r="F7693" s="77" t="inlineStr">
        <is>
          <t>Differs from upstream baseline</t>
        </is>
      </c>
      <c r="G7693" s="7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77" t="inlineStr">
        <is>
          <t>2026-10-05</t>
        </is>
      </c>
      <c r="B7695" s="77" t="inlineStr">
        <is>
          <t>Abilities</t>
        </is>
      </c>
      <c r="C7695" s="77" t="inlineStr">
        <is>
          <t>Whismur abilities</t>
        </is>
      </c>
      <c r="D7695" s="77" t="inlineStr">
        <is>
          <t>Soundproof / Rattled</t>
        </is>
      </c>
      <c r="E7695" s="77" t="inlineStr">
        <is>
          <t>Scrappy / Soundproof / Rattled</t>
        </is>
      </c>
      <c r="F7695" s="77" t="inlineStr">
        <is>
          <t>Differs from upstream baseline</t>
        </is>
      </c>
      <c r="G7695" s="7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77" t="inlineStr">
        <is>
          <t>2026-10-05</t>
        </is>
      </c>
      <c r="B7697" s="77" t="inlineStr">
        <is>
          <t>Pokemon Stats</t>
        </is>
      </c>
      <c r="C7697" s="77" t="inlineStr">
        <is>
          <t>Wigglytuff baseDefense</t>
        </is>
      </c>
      <c r="D7697" s="77" t="n">
        <v>45</v>
      </c>
      <c r="E7697" s="77" t="n">
        <v>75</v>
      </c>
      <c r="F7697" s="77" t="inlineStr">
        <is>
          <t>Differs from upstream baseline</t>
        </is>
      </c>
      <c r="G7697" s="7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77" t="inlineStr">
        <is>
          <t>2026-10-05</t>
        </is>
      </c>
      <c r="B7699" s="77" t="inlineStr">
        <is>
          <t>Abilities</t>
        </is>
      </c>
      <c r="C7699" s="77" t="inlineStr">
        <is>
          <t>Wigglytuff abilities</t>
        </is>
      </c>
      <c r="D7699" s="77" t="inlineStr">
        <is>
          <t>Cute Charm / Competitive / Frisk</t>
        </is>
      </c>
      <c r="E7699" s="77" t="inlineStr">
        <is>
          <t>Aftermath / Frisk</t>
        </is>
      </c>
      <c r="F7699" s="77" t="inlineStr">
        <is>
          <t>Differs from upstream baseline</t>
        </is>
      </c>
      <c r="G7699" s="7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77" t="inlineStr">
        <is>
          <t>2026-10-05</t>
        </is>
      </c>
      <c r="B7701" s="77" t="inlineStr">
        <is>
          <t>Evolutions</t>
        </is>
      </c>
      <c r="C7701" s="77" t="inlineStr">
        <is>
          <t>Woobat evolution</t>
        </is>
      </c>
      <c r="D7701" s="77" t="inlineStr">
        <is>
          <t>Friendship -&gt; Swoobat</t>
        </is>
      </c>
      <c r="E7701" s="77" t="inlineStr">
        <is>
          <t>Lv 22 -&gt; Swoobat</t>
        </is>
      </c>
      <c r="F7701" s="77" t="inlineStr">
        <is>
          <t>Differs from upstream baseline</t>
        </is>
      </c>
      <c r="G7701" s="7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77" t="inlineStr">
        <is>
          <t>2026-10-05</t>
        </is>
      </c>
      <c r="B7703" s="77" t="inlineStr">
        <is>
          <t>Abilities</t>
        </is>
      </c>
      <c r="C7703" s="77" t="inlineStr">
        <is>
          <t>Wooper abilities</t>
        </is>
      </c>
      <c r="D7703" s="77" t="inlineStr">
        <is>
          <t>Poison Point / Water Absorb / Unaware</t>
        </is>
      </c>
      <c r="E7703" s="77" t="inlineStr">
        <is>
          <t>Water Absorb / Water Absorb / Unaware</t>
        </is>
      </c>
      <c r="F7703" s="77" t="inlineStr">
        <is>
          <t>Differs from upstream baseline</t>
        </is>
      </c>
      <c r="G7703" s="7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77" t="inlineStr">
        <is>
          <t>2026-10-05</t>
        </is>
      </c>
      <c r="B7705" s="77" t="inlineStr">
        <is>
          <t>Abilities</t>
        </is>
      </c>
      <c r="C7705" s="77" t="inlineStr">
        <is>
          <t>Wormadam abilities</t>
        </is>
      </c>
      <c r="D7705" s="77" t="inlineStr">
        <is>
          <t>Anticipation / Overcoat</t>
        </is>
      </c>
      <c r="E7705" s="77" t="inlineStr">
        <is>
          <t>Snow Cloak / Overcoat</t>
        </is>
      </c>
      <c r="F7705" s="77" t="inlineStr">
        <is>
          <t>Differs from upstream baseline</t>
        </is>
      </c>
      <c r="G7705" s="7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77" t="inlineStr">
        <is>
          <t>2026-10-05</t>
        </is>
      </c>
      <c r="B7707" s="77" t="inlineStr">
        <is>
          <t>Pokemon Stats</t>
        </is>
      </c>
      <c r="C7707" s="77" t="inlineStr">
        <is>
          <t>Xatu baseAttack</t>
        </is>
      </c>
      <c r="D7707" s="77" t="n">
        <v>75</v>
      </c>
      <c r="E7707" s="77" t="n">
        <v>95</v>
      </c>
      <c r="F7707" s="77" t="inlineStr">
        <is>
          <t>Differs from upstream baseline</t>
        </is>
      </c>
      <c r="G7707" s="7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77" t="inlineStr">
        <is>
          <t>2026-10-05</t>
        </is>
      </c>
      <c r="B7709" s="77" t="inlineStr">
        <is>
          <t>Pokemon Stats</t>
        </is>
      </c>
      <c r="C7709" s="77" t="inlineStr">
        <is>
          <t>Yamask baseHP</t>
        </is>
      </c>
      <c r="D7709" s="77" t="n">
        <v>38</v>
      </c>
      <c r="E7709" s="77" t="n">
        <v>39</v>
      </c>
      <c r="F7709" s="77" t="inlineStr">
        <is>
          <t>Differs from upstream baseline</t>
        </is>
      </c>
      <c r="G7709" s="7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77" t="inlineStr">
        <is>
          <t>2026-10-05</t>
        </is>
      </c>
      <c r="B7711" s="77" t="inlineStr">
        <is>
          <t>Abilities</t>
        </is>
      </c>
      <c r="C7711" s="77" t="inlineStr">
        <is>
          <t>Yanma abilities</t>
        </is>
      </c>
      <c r="D7711" s="77" t="inlineStr">
        <is>
          <t>Speed Boost / Compound Eyes / Frisk</t>
        </is>
      </c>
      <c r="E7711" s="77" t="inlineStr">
        <is>
          <t>Compound Eyes / Compound Eyes / Frisk</t>
        </is>
      </c>
      <c r="F7711" s="77" t="inlineStr">
        <is>
          <t>Differs from upstream baseline</t>
        </is>
      </c>
      <c r="G7711" s="7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77" t="inlineStr">
        <is>
          <t>2026-10-05</t>
        </is>
      </c>
      <c r="B7713" s="77" t="inlineStr">
        <is>
          <t>Pokemon Stats</t>
        </is>
      </c>
      <c r="C7713" s="77" t="inlineStr">
        <is>
          <t>Zapdos baseSpDefense</t>
        </is>
      </c>
      <c r="D7713" s="77" t="n">
        <v>90</v>
      </c>
      <c r="E7713" s="77" t="n">
        <v>110</v>
      </c>
      <c r="F7713" s="77" t="inlineStr">
        <is>
          <t>Differs from upstream baseline</t>
        </is>
      </c>
      <c r="G7713" s="7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77" t="inlineStr">
        <is>
          <t>2026-10-05</t>
        </is>
      </c>
      <c r="B7715" s="77" t="inlineStr">
        <is>
          <t>Pokemon Stats</t>
        </is>
      </c>
      <c r="C7715" s="77" t="inlineStr">
        <is>
          <t>Zebstrika baseAttack</t>
        </is>
      </c>
      <c r="D7715" s="77" t="n">
        <v>100</v>
      </c>
      <c r="E7715" s="77" t="n">
        <v>115</v>
      </c>
      <c r="F7715" s="77" t="inlineStr">
        <is>
          <t>Differs from upstream baseline</t>
        </is>
      </c>
      <c r="G7715" s="7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77" t="inlineStr">
        <is>
          <t>2026-10-05</t>
        </is>
      </c>
      <c r="B7717" s="77" t="inlineStr">
        <is>
          <t>Abilities</t>
        </is>
      </c>
      <c r="C7717" s="77" t="inlineStr">
        <is>
          <t>Zebstrika abilities</t>
        </is>
      </c>
      <c r="D7717" s="77" t="inlineStr">
        <is>
          <t>Lightning Rod / Motor Drive / Sap Sipper</t>
        </is>
      </c>
      <c r="E7717" s="77" t="inlineStr">
        <is>
          <t>Lightning Rod / Motor Drive / Reckless</t>
        </is>
      </c>
      <c r="F7717" s="77" t="inlineStr">
        <is>
          <t>Differs from upstream baseline</t>
        </is>
      </c>
      <c r="G7717" s="7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77" t="inlineStr">
        <is>
          <t>2026-10-05</t>
        </is>
      </c>
      <c r="B7719" s="77" t="inlineStr">
        <is>
          <t>Pokemon Stats</t>
        </is>
      </c>
      <c r="C7719" s="77" t="inlineStr">
        <is>
          <t>Zoroark baseHP</t>
        </is>
      </c>
      <c r="D7719" s="77" t="n">
        <v>60</v>
      </c>
      <c r="E7719" s="77" t="n">
        <v>70</v>
      </c>
      <c r="F7719" s="77" t="inlineStr">
        <is>
          <t>Differs from upstream baseline</t>
        </is>
      </c>
      <c r="G7719" s="7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77" t="inlineStr">
        <is>
          <t>2026-10-05</t>
        </is>
      </c>
      <c r="B7721" s="77" t="inlineStr">
        <is>
          <t>Abilities</t>
        </is>
      </c>
      <c r="C7721" s="77" t="inlineStr">
        <is>
          <t>Zoroark abilities</t>
        </is>
      </c>
      <c r="D7721" s="77" t="inlineStr">
        <is>
          <t>Illusion</t>
        </is>
      </c>
      <c r="E7721" s="77" t="inlineStr">
        <is>
          <t>Illusion / Infiltrator / Illusion</t>
        </is>
      </c>
      <c r="F7721" s="77" t="inlineStr">
        <is>
          <t>Differs from upstream baseline</t>
        </is>
      </c>
      <c r="G7721" s="7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77" t="inlineStr">
        <is>
          <t>2026-10-05</t>
        </is>
      </c>
      <c r="B7723" s="77" t="inlineStr">
        <is>
          <t>Pokemon Stats</t>
        </is>
      </c>
      <c r="C7723" s="77" t="inlineStr">
        <is>
          <t>Zygarde baseAttack</t>
        </is>
      </c>
      <c r="D7723" s="77" t="n">
        <v>100</v>
      </c>
      <c r="E7723" s="77" t="n">
        <v>117</v>
      </c>
      <c r="F7723" s="77" t="inlineStr">
        <is>
          <t>Differs from upstream baseline</t>
        </is>
      </c>
      <c r="G7723" s="7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77" t="inlineStr">
        <is>
          <t>2026-10-05</t>
        </is>
      </c>
      <c r="B7725" s="77" t="inlineStr">
        <is>
          <t>Pokemon Stats</t>
        </is>
      </c>
      <c r="C7725" s="77" t="inlineStr">
        <is>
          <t>Zygarde baseSpeed</t>
        </is>
      </c>
      <c r="D7725" s="77" t="n">
        <v>115</v>
      </c>
      <c r="E7725" s="77" t="n">
        <v>129</v>
      </c>
      <c r="F7725" s="77" t="inlineStr">
        <is>
          <t>Differs from upstream baseline</t>
        </is>
      </c>
      <c r="G7725" s="7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77" t="inlineStr">
        <is>
          <t>2026-10-05</t>
        </is>
      </c>
      <c r="B7727" s="77" t="inlineStr">
        <is>
          <t>Moves</t>
        </is>
      </c>
      <c r="C7727" s="77" t="inlineStr">
        <is>
          <t>Absorb type</t>
        </is>
      </c>
      <c r="D7727" s="77" t="inlineStr">
        <is>
          <t>TYPE_GRASS</t>
        </is>
      </c>
      <c r="E7727" s="77" t="inlineStr">
        <is>
          <t>TYPE_DARK</t>
        </is>
      </c>
      <c r="F7727" s="77" t="inlineStr">
        <is>
          <t>Differs from upstream baseline</t>
        </is>
      </c>
      <c r="G7727" s="7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77" t="inlineStr">
        <is>
          <t>2026-10-05</t>
        </is>
      </c>
      <c r="B7729" s="77" t="inlineStr">
        <is>
          <t>Moves</t>
        </is>
      </c>
      <c r="C7729" s="77" t="inlineStr">
        <is>
          <t>Acid Spray power</t>
        </is>
      </c>
      <c r="D7729" s="77" t="n">
        <v>40</v>
      </c>
      <c r="E7729" s="77" t="n">
        <v>50</v>
      </c>
      <c r="F7729" s="77" t="inlineStr">
        <is>
          <t>Differs from upstream baseline</t>
        </is>
      </c>
      <c r="G7729" s="7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77" t="inlineStr">
        <is>
          <t>2026-10-05</t>
        </is>
      </c>
      <c r="B7731" s="77" t="inlineStr">
        <is>
          <t>Moves</t>
        </is>
      </c>
      <c r="C7731" s="77" t="inlineStr">
        <is>
          <t>Aeroblast accuracy</t>
        </is>
      </c>
      <c r="D7731" s="77" t="n">
        <v>95</v>
      </c>
      <c r="E7731" s="77" t="n">
        <v>100</v>
      </c>
      <c r="F7731" s="77" t="inlineStr">
        <is>
          <t>Differs from upstream baseline</t>
        </is>
      </c>
      <c r="G7731" s="7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77" t="inlineStr">
        <is>
          <t>2026-10-05</t>
        </is>
      </c>
      <c r="B7733" s="77" t="inlineStr">
        <is>
          <t>Moves</t>
        </is>
      </c>
      <c r="C7733" s="77" t="inlineStr">
        <is>
          <t>Air Cutter accuracy</t>
        </is>
      </c>
      <c r="D7733" s="77" t="n">
        <v>95</v>
      </c>
      <c r="E7733" s="77" t="n">
        <v>100</v>
      </c>
      <c r="F7733" s="77" t="inlineStr">
        <is>
          <t>Differs from upstream baseline</t>
        </is>
      </c>
      <c r="G7733" s="7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77" t="inlineStr">
        <is>
          <t>2026-10-05</t>
        </is>
      </c>
      <c r="B7735" s="77" t="inlineStr">
        <is>
          <t>Moves</t>
        </is>
      </c>
      <c r="C7735" s="77" t="inlineStr">
        <is>
          <t>Air Slash pp</t>
        </is>
      </c>
      <c r="D7735" s="77" t="n">
        <v>15</v>
      </c>
      <c r="E7735" s="77" t="n">
        <v>20</v>
      </c>
      <c r="F7735" s="77" t="inlineStr">
        <is>
          <t>Differs from upstream baseline</t>
        </is>
      </c>
      <c r="G7735" s="7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77" t="inlineStr">
        <is>
          <t>2026-10-05</t>
        </is>
      </c>
      <c r="B7737" s="77" t="inlineStr">
        <is>
          <t>Moves</t>
        </is>
      </c>
      <c r="C7737" s="77" t="inlineStr">
        <is>
          <t>Ancient Power power</t>
        </is>
      </c>
      <c r="D7737" s="77" t="n">
        <v>60</v>
      </c>
      <c r="E7737" s="77" t="n">
        <v>80</v>
      </c>
      <c r="F7737" s="77" t="inlineStr">
        <is>
          <t>Differs from upstream baseline</t>
        </is>
      </c>
      <c r="G7737" s="7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77" t="inlineStr">
        <is>
          <t>2026-10-05</t>
        </is>
      </c>
      <c r="B7739" s="77" t="inlineStr">
        <is>
          <t>Moves</t>
        </is>
      </c>
      <c r="C7739" s="77" t="inlineStr">
        <is>
          <t>Aqua Cutter pp</t>
        </is>
      </c>
      <c r="D7739" s="77" t="n">
        <v>20</v>
      </c>
      <c r="E7739" s="77" t="n">
        <v>15</v>
      </c>
      <c r="F7739" s="77" t="inlineStr">
        <is>
          <t>Differs from upstream baseline</t>
        </is>
      </c>
      <c r="G7739" s="7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77" t="inlineStr">
        <is>
          <t>2026-10-05</t>
        </is>
      </c>
      <c r="B7741" s="77" t="inlineStr">
        <is>
          <t>Moves</t>
        </is>
      </c>
      <c r="C7741" s="77" t="inlineStr">
        <is>
          <t>Aqua Tail power</t>
        </is>
      </c>
      <c r="D7741" s="77" t="n">
        <v>90</v>
      </c>
      <c r="E7741" s="77" t="n">
        <v>120</v>
      </c>
      <c r="F7741" s="77" t="inlineStr">
        <is>
          <t>Differs from upstream baseline</t>
        </is>
      </c>
      <c r="G7741" s="7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77" t="inlineStr">
        <is>
          <t>2026-10-05</t>
        </is>
      </c>
      <c r="B7743" s="77" t="inlineStr">
        <is>
          <t>Moves</t>
        </is>
      </c>
      <c r="C7743" s="77" t="inlineStr">
        <is>
          <t>Arm Thrust power</t>
        </is>
      </c>
      <c r="D7743" s="77" t="n">
        <v>15</v>
      </c>
      <c r="E7743" s="77" t="n">
        <v>25</v>
      </c>
      <c r="F7743" s="77" t="inlineStr">
        <is>
          <t>Differs from upstream baseline</t>
        </is>
      </c>
      <c r="G7743" s="7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77" t="inlineStr">
        <is>
          <t>2026-10-05</t>
        </is>
      </c>
      <c r="B7745" s="77" t="inlineStr">
        <is>
          <t>Moves</t>
        </is>
      </c>
      <c r="C7745" s="77" t="inlineStr">
        <is>
          <t>Assist accuracy</t>
        </is>
      </c>
      <c r="D7745" s="77" t="n">
        <v>100</v>
      </c>
      <c r="E7745" s="77" t="n">
        <v>0</v>
      </c>
      <c r="F7745" s="77" t="inlineStr">
        <is>
          <t>Differs from upstream baseline</t>
        </is>
      </c>
      <c r="G7745" s="7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77" t="inlineStr">
        <is>
          <t>2026-10-05</t>
        </is>
      </c>
      <c r="B7747" s="77" t="inlineStr">
        <is>
          <t>Moves</t>
        </is>
      </c>
      <c r="C7747" s="77" t="inlineStr">
        <is>
          <t>Assurance power</t>
        </is>
      </c>
      <c r="D7747" s="77" t="n">
        <v>60</v>
      </c>
      <c r="E7747" s="77" t="n">
        <v>70</v>
      </c>
      <c r="F7747" s="77" t="inlineStr">
        <is>
          <t>Differs from upstream baseline</t>
        </is>
      </c>
      <c r="G7747" s="7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77" t="inlineStr">
        <is>
          <t>2026-10-05</t>
        </is>
      </c>
      <c r="B7749" s="77" t="inlineStr">
        <is>
          <t>Moves</t>
        </is>
      </c>
      <c r="C7749" s="77" t="inlineStr">
        <is>
          <t>Attack Order power</t>
        </is>
      </c>
      <c r="D7749" s="77" t="n">
        <v>90</v>
      </c>
      <c r="E7749" s="77" t="n">
        <v>120</v>
      </c>
      <c r="F7749" s="77" t="inlineStr">
        <is>
          <t>Differs from upstream baseline</t>
        </is>
      </c>
      <c r="G7749" s="7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77" t="inlineStr">
        <is>
          <t>2026-10-05</t>
        </is>
      </c>
      <c r="B7751" s="77" t="inlineStr">
        <is>
          <t>Moves</t>
        </is>
      </c>
      <c r="C7751" s="77" t="inlineStr">
        <is>
          <t>Aura Sphere pp</t>
        </is>
      </c>
      <c r="D7751" s="77" t="n">
        <v>20</v>
      </c>
      <c r="E7751" s="77" t="n">
        <v>10</v>
      </c>
      <c r="F7751" s="77" t="inlineStr">
        <is>
          <t>Differs from upstream baseline</t>
        </is>
      </c>
      <c r="G7751" s="7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77" t="inlineStr">
        <is>
          <t>2026-10-05</t>
        </is>
      </c>
      <c r="B7753" s="77" t="inlineStr">
        <is>
          <t>Moves</t>
        </is>
      </c>
      <c r="C7753" s="77" t="inlineStr">
        <is>
          <t>Aurora Beam accuracy</t>
        </is>
      </c>
      <c r="D7753" s="77" t="n">
        <v>100</v>
      </c>
      <c r="E7753" s="77" t="n">
        <v>0</v>
      </c>
      <c r="F7753" s="77" t="inlineStr">
        <is>
          <t>Differs from upstream baseline</t>
        </is>
      </c>
      <c r="G7753" s="7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77" t="inlineStr">
        <is>
          <t>2026-10-05</t>
        </is>
      </c>
      <c r="B7755" s="77" t="inlineStr">
        <is>
          <t>Moves</t>
        </is>
      </c>
      <c r="C7755" s="77" t="inlineStr">
        <is>
          <t>Avalanche power</t>
        </is>
      </c>
      <c r="D7755" s="77" t="n">
        <v>60</v>
      </c>
      <c r="E7755" s="77" t="n">
        <v>100</v>
      </c>
      <c r="F7755" s="77" t="inlineStr">
        <is>
          <t>Differs from upstream baseline</t>
        </is>
      </c>
      <c r="G7755" s="7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77" t="inlineStr">
        <is>
          <t>2026-10-05</t>
        </is>
      </c>
      <c r="B7757" s="77" t="inlineStr">
        <is>
          <t>Moves</t>
        </is>
      </c>
      <c r="C7757" s="77" t="inlineStr">
        <is>
          <t>Barrage power</t>
        </is>
      </c>
      <c r="D7757" s="77" t="n">
        <v>15</v>
      </c>
      <c r="E7757" s="77" t="n">
        <v>25</v>
      </c>
      <c r="F7757" s="77" t="inlineStr">
        <is>
          <t>Differs from upstream baseline</t>
        </is>
      </c>
      <c r="G7757" s="7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77" t="inlineStr">
        <is>
          <t>2026-10-05</t>
        </is>
      </c>
      <c r="B7759" s="77" t="inlineStr">
        <is>
          <t>Moves</t>
        </is>
      </c>
      <c r="C7759" s="77" t="inlineStr">
        <is>
          <t>Barrier pp</t>
        </is>
      </c>
      <c r="D7759" s="77" t="n">
        <v>20</v>
      </c>
      <c r="E7759" s="77" t="n">
        <v>5</v>
      </c>
      <c r="F7759" s="77" t="inlineStr">
        <is>
          <t>Differs from upstream baseline</t>
        </is>
      </c>
      <c r="G7759" s="7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77" t="inlineStr">
        <is>
          <t>2026-10-05</t>
        </is>
      </c>
      <c r="B7761" s="77" t="inlineStr">
        <is>
          <t>Moves</t>
        </is>
      </c>
      <c r="C7761" s="77" t="inlineStr">
        <is>
          <t>Belch accuracy</t>
        </is>
      </c>
      <c r="D7761" s="77" t="n">
        <v>90</v>
      </c>
      <c r="E7761" s="77" t="n">
        <v>100</v>
      </c>
      <c r="F7761" s="77" t="inlineStr">
        <is>
          <t>Differs from upstream baseline</t>
        </is>
      </c>
      <c r="G7761" s="7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77" t="inlineStr">
        <is>
          <t>2026-10-05</t>
        </is>
      </c>
      <c r="B7763" s="77" t="inlineStr">
        <is>
          <t>Moves</t>
        </is>
      </c>
      <c r="C7763" s="77" t="inlineStr">
        <is>
          <t>Bide type</t>
        </is>
      </c>
      <c r="D7763" s="77" t="inlineStr">
        <is>
          <t>TYPE_NORMAL</t>
        </is>
      </c>
      <c r="E7763" s="77" t="inlineStr">
        <is>
          <t>TYPE_DARK</t>
        </is>
      </c>
      <c r="F7763" s="77" t="inlineStr">
        <is>
          <t>Differs from upstream baseline</t>
        </is>
      </c>
      <c r="G7763" s="7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77" t="inlineStr">
        <is>
          <t>2026-10-05</t>
        </is>
      </c>
      <c r="B7765" s="77" t="inlineStr">
        <is>
          <t>Moves</t>
        </is>
      </c>
      <c r="C7765" s="77" t="inlineStr">
        <is>
          <t>Bind accuracy</t>
        </is>
      </c>
      <c r="D7765" s="77" t="n">
        <v>85</v>
      </c>
      <c r="E7765" s="77" t="n">
        <v>100</v>
      </c>
      <c r="F7765" s="77" t="inlineStr">
        <is>
          <t>Differs from upstream baseline</t>
        </is>
      </c>
      <c r="G7765" s="7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77" t="inlineStr">
        <is>
          <t>2026-10-05</t>
        </is>
      </c>
      <c r="B7767" s="77" t="inlineStr">
        <is>
          <t>Moves</t>
        </is>
      </c>
      <c r="C7767" s="77" t="inlineStr">
        <is>
          <t>Blaze Kick power</t>
        </is>
      </c>
      <c r="D7767" s="77" t="n">
        <v>85</v>
      </c>
      <c r="E7767" s="77" t="n">
        <v>100</v>
      </c>
      <c r="F7767" s="77" t="inlineStr">
        <is>
          <t>Differs from upstream baseline</t>
        </is>
      </c>
      <c r="G7767" s="7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77" t="inlineStr">
        <is>
          <t>2026-10-05</t>
        </is>
      </c>
      <c r="B7769" s="77" t="inlineStr">
        <is>
          <t>Moves</t>
        </is>
      </c>
      <c r="C7769" s="77" t="inlineStr">
        <is>
          <t>Blizzard power</t>
        </is>
      </c>
      <c r="D7769" s="77" t="n">
        <v>110</v>
      </c>
      <c r="E7769" s="77" t="n">
        <v>120</v>
      </c>
      <c r="F7769" s="77" t="inlineStr">
        <is>
          <t>Differs from upstream baseline</t>
        </is>
      </c>
      <c r="G7769" s="7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77" t="inlineStr">
        <is>
          <t>2026-10-05</t>
        </is>
      </c>
      <c r="B7771" s="77" t="inlineStr">
        <is>
          <t>Moves</t>
        </is>
      </c>
      <c r="C7771" s="77" t="inlineStr">
        <is>
          <t>Bonemerang power</t>
        </is>
      </c>
      <c r="D7771" s="77" t="n">
        <v>50</v>
      </c>
      <c r="E7771" s="77" t="n">
        <v>60</v>
      </c>
      <c r="F7771" s="77" t="inlineStr">
        <is>
          <t>Differs from upstream baseline</t>
        </is>
      </c>
      <c r="G7771" s="7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77" t="inlineStr">
        <is>
          <t>2026-10-05</t>
        </is>
      </c>
      <c r="B7773" s="77" t="inlineStr">
        <is>
          <t>Moves</t>
        </is>
      </c>
      <c r="C7773" s="77" t="inlineStr">
        <is>
          <t>Bonemerang type</t>
        </is>
      </c>
      <c r="D7773" s="77" t="inlineStr">
        <is>
          <t>TYPE_GROUND</t>
        </is>
      </c>
      <c r="E7773" s="77" t="inlineStr">
        <is>
          <t>TYPE_ROCK</t>
        </is>
      </c>
      <c r="F7773" s="77" t="inlineStr">
        <is>
          <t>Differs from upstream baseline</t>
        </is>
      </c>
      <c r="G7773" s="7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77" t="inlineStr">
        <is>
          <t>2026-10-05</t>
        </is>
      </c>
      <c r="B7775" s="77" t="inlineStr">
        <is>
          <t>Moves</t>
        </is>
      </c>
      <c r="C7775" s="77" t="inlineStr">
        <is>
          <t>Bone Club type</t>
        </is>
      </c>
      <c r="D7775" s="77" t="inlineStr">
        <is>
          <t>TYPE_GROUND</t>
        </is>
      </c>
      <c r="E7775" s="77" t="inlineStr">
        <is>
          <t>TYPE_ROCK</t>
        </is>
      </c>
      <c r="F7775" s="77" t="inlineStr">
        <is>
          <t>Differs from upstream baseline</t>
        </is>
      </c>
      <c r="G7775" s="7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77" t="inlineStr">
        <is>
          <t>2026-10-05</t>
        </is>
      </c>
      <c r="B7777" s="77" t="inlineStr">
        <is>
          <t>Moves</t>
        </is>
      </c>
      <c r="C7777" s="77" t="inlineStr">
        <is>
          <t>Bounce accuracy</t>
        </is>
      </c>
      <c r="D7777" s="77" t="n">
        <v>85</v>
      </c>
      <c r="E7777" s="77" t="n">
        <v>100</v>
      </c>
      <c r="F7777" s="77" t="inlineStr">
        <is>
          <t>Differs from upstream baseline</t>
        </is>
      </c>
      <c r="G7777" s="7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77" t="inlineStr">
        <is>
          <t>2026-10-05</t>
        </is>
      </c>
      <c r="B7779" s="77" t="inlineStr">
        <is>
          <t>Moves</t>
        </is>
      </c>
      <c r="C7779" s="77" t="inlineStr">
        <is>
          <t>Bulldoze pp</t>
        </is>
      </c>
      <c r="D7779" s="77" t="n">
        <v>20</v>
      </c>
      <c r="E7779" s="77" t="n">
        <v>30</v>
      </c>
      <c r="F7779" s="77" t="inlineStr">
        <is>
          <t>Differs from upstream baseline</t>
        </is>
      </c>
      <c r="G7779" s="7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77" t="inlineStr">
        <is>
          <t>2026-10-05</t>
        </is>
      </c>
      <c r="B7781" s="77" t="inlineStr">
        <is>
          <t>Moves</t>
        </is>
      </c>
      <c r="C7781" s="77" t="inlineStr">
        <is>
          <t>Calm Mind pp</t>
        </is>
      </c>
      <c r="D7781" s="77" t="n">
        <v>20</v>
      </c>
      <c r="E7781" s="77" t="n">
        <v>3</v>
      </c>
      <c r="F7781" s="77" t="inlineStr">
        <is>
          <t>Differs from upstream baseline</t>
        </is>
      </c>
      <c r="G7781" s="7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77" t="inlineStr">
        <is>
          <t>2026-10-05</t>
        </is>
      </c>
      <c r="B7783" s="77" t="inlineStr">
        <is>
          <t>Moves</t>
        </is>
      </c>
      <c r="C7783" s="77" t="inlineStr">
        <is>
          <t>Captivate pp</t>
        </is>
      </c>
      <c r="D7783" s="77" t="n">
        <v>20</v>
      </c>
      <c r="E7783" s="77" t="n">
        <v>3</v>
      </c>
      <c r="F7783" s="77" t="inlineStr">
        <is>
          <t>Differs from upstream baseline</t>
        </is>
      </c>
      <c r="G7783" s="7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77" t="inlineStr">
        <is>
          <t>2026-10-05</t>
        </is>
      </c>
      <c r="B7785" s="77" t="inlineStr">
        <is>
          <t>Moves</t>
        </is>
      </c>
      <c r="C7785" s="77" t="inlineStr">
        <is>
          <t>Charge pp</t>
        </is>
      </c>
      <c r="D7785" s="77" t="n">
        <v>20</v>
      </c>
      <c r="E7785" s="77" t="n">
        <v>1</v>
      </c>
      <c r="F7785" s="77" t="inlineStr">
        <is>
          <t>Differs from upstream baseline</t>
        </is>
      </c>
      <c r="G7785" s="7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77" t="inlineStr">
        <is>
          <t>2026-10-05</t>
        </is>
      </c>
      <c r="B7787" s="77" t="inlineStr">
        <is>
          <t>Moves</t>
        </is>
      </c>
      <c r="C7787" s="77" t="inlineStr">
        <is>
          <t>Charm pp</t>
        </is>
      </c>
      <c r="D7787" s="77" t="n">
        <v>20</v>
      </c>
      <c r="E7787" s="77" t="n">
        <v>3</v>
      </c>
      <c r="F7787" s="77" t="inlineStr">
        <is>
          <t>Differs from upstream baseline</t>
        </is>
      </c>
      <c r="G7787" s="7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77" t="inlineStr">
        <is>
          <t>2026-10-05</t>
        </is>
      </c>
      <c r="B7789" s="77" t="inlineStr">
        <is>
          <t>Moves</t>
        </is>
      </c>
      <c r="C7789" s="77" t="inlineStr">
        <is>
          <t>Chip Away power</t>
        </is>
      </c>
      <c r="D7789" s="77" t="n">
        <v>70</v>
      </c>
      <c r="E7789" s="77" t="n">
        <v>80</v>
      </c>
      <c r="F7789" s="77" t="inlineStr">
        <is>
          <t>Differs from upstream baseline</t>
        </is>
      </c>
      <c r="G7789" s="7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77" t="inlineStr">
        <is>
          <t>2026-10-05</t>
        </is>
      </c>
      <c r="B7791" s="77" t="inlineStr">
        <is>
          <t>Moves</t>
        </is>
      </c>
      <c r="C7791" s="77" t="inlineStr">
        <is>
          <t>Circle Throw accuracy</t>
        </is>
      </c>
      <c r="D7791" s="77" t="n">
        <v>90</v>
      </c>
      <c r="E7791" s="77" t="n">
        <v>100</v>
      </c>
      <c r="F7791" s="77" t="inlineStr">
        <is>
          <t>Differs from upstream baseline</t>
        </is>
      </c>
      <c r="G7791" s="7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77" t="inlineStr">
        <is>
          <t>2026-10-05</t>
        </is>
      </c>
      <c r="B7793" s="77" t="inlineStr">
        <is>
          <t>Moves</t>
        </is>
      </c>
      <c r="C7793" s="77" t="inlineStr">
        <is>
          <t>Clamp accuracy</t>
        </is>
      </c>
      <c r="D7793" s="77" t="n">
        <v>85</v>
      </c>
      <c r="E7793" s="77" t="n">
        <v>75</v>
      </c>
      <c r="F7793" s="77" t="inlineStr">
        <is>
          <t>Differs from upstream baseline</t>
        </is>
      </c>
      <c r="G7793" s="7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77" t="inlineStr">
        <is>
          <t>2026-10-05</t>
        </is>
      </c>
      <c r="B7795" s="77" t="inlineStr">
        <is>
          <t>Moves</t>
        </is>
      </c>
      <c r="C7795" s="77" t="inlineStr">
        <is>
          <t>Clear Smog power</t>
        </is>
      </c>
      <c r="D7795" s="77" t="n">
        <v>50</v>
      </c>
      <c r="E7795" s="77" t="n">
        <v>60</v>
      </c>
      <c r="F7795" s="77" t="inlineStr">
        <is>
          <t>Differs from upstream baseline</t>
        </is>
      </c>
      <c r="G7795" s="7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77" t="inlineStr">
        <is>
          <t>2026-10-05</t>
        </is>
      </c>
      <c r="B7797" s="77" t="inlineStr">
        <is>
          <t>Moves</t>
        </is>
      </c>
      <c r="C7797" s="77" t="inlineStr">
        <is>
          <t>Comet Punch power</t>
        </is>
      </c>
      <c r="D7797" s="77" t="n">
        <v>18</v>
      </c>
      <c r="E7797" s="77" t="n">
        <v>40</v>
      </c>
      <c r="F7797" s="77" t="inlineStr">
        <is>
          <t>Differs from upstream baseline</t>
        </is>
      </c>
      <c r="G7797" s="7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77" t="inlineStr">
        <is>
          <t>2026-10-05</t>
        </is>
      </c>
      <c r="B7799" s="77" t="inlineStr">
        <is>
          <t>Moves</t>
        </is>
      </c>
      <c r="C7799" s="77" t="inlineStr">
        <is>
          <t>Constrict power</t>
        </is>
      </c>
      <c r="D7799" s="77" t="n">
        <v>10</v>
      </c>
      <c r="E7799" s="77" t="n">
        <v>100</v>
      </c>
      <c r="F7799" s="77" t="inlineStr">
        <is>
          <t>Differs from upstream baseline</t>
        </is>
      </c>
      <c r="G7799" s="7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77" t="inlineStr">
        <is>
          <t>2026-10-05</t>
        </is>
      </c>
      <c r="B7801" s="77" t="inlineStr">
        <is>
          <t>Moves</t>
        </is>
      </c>
      <c r="C7801" s="77" t="inlineStr">
        <is>
          <t>Constrict type</t>
        </is>
      </c>
      <c r="D7801" s="77" t="inlineStr">
        <is>
          <t>TYPE_NORMAL</t>
        </is>
      </c>
      <c r="E7801" s="77" t="inlineStr">
        <is>
          <t>TYPE_ICE</t>
        </is>
      </c>
      <c r="F7801" s="77" t="inlineStr">
        <is>
          <t>Differs from upstream baseline</t>
        </is>
      </c>
      <c r="G7801" s="7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77" t="inlineStr">
        <is>
          <t>2026-10-05</t>
        </is>
      </c>
      <c r="B7803" s="77" t="inlineStr">
        <is>
          <t>Moves</t>
        </is>
      </c>
      <c r="C7803" s="77" t="inlineStr">
        <is>
          <t>Cotton Guard pp</t>
        </is>
      </c>
      <c r="D7803" s="77" t="n">
        <v>10</v>
      </c>
      <c r="E7803" s="77" t="n">
        <v>3</v>
      </c>
      <c r="F7803" s="77" t="inlineStr">
        <is>
          <t>Differs from upstream baseline</t>
        </is>
      </c>
      <c r="G7803" s="7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77" t="inlineStr">
        <is>
          <t>2026-10-05</t>
        </is>
      </c>
      <c r="B7805" s="77" t="inlineStr">
        <is>
          <t>Moves</t>
        </is>
      </c>
      <c r="C7805" s="77" t="inlineStr">
        <is>
          <t>Crabhammer power</t>
        </is>
      </c>
      <c r="D7805" s="77" t="n">
        <v>100</v>
      </c>
      <c r="E7805" s="77" t="n">
        <v>120</v>
      </c>
      <c r="F7805" s="77" t="inlineStr">
        <is>
          <t>Differs from upstream baseline</t>
        </is>
      </c>
      <c r="G7805" s="7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77" t="inlineStr">
        <is>
          <t>2026-10-05</t>
        </is>
      </c>
      <c r="B7807" s="77" t="inlineStr">
        <is>
          <t>Moves</t>
        </is>
      </c>
      <c r="C7807" s="77" t="inlineStr">
        <is>
          <t>Cross Chop accuracy</t>
        </is>
      </c>
      <c r="D7807" s="77" t="n">
        <v>80</v>
      </c>
      <c r="E7807" s="77" t="n">
        <v>85</v>
      </c>
      <c r="F7807" s="77" t="inlineStr">
        <is>
          <t>Differs from upstream baseline</t>
        </is>
      </c>
      <c r="G7807" s="7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77" t="inlineStr">
        <is>
          <t>2026-10-05</t>
        </is>
      </c>
      <c r="B7809" s="77" t="inlineStr">
        <is>
          <t>Moves</t>
        </is>
      </c>
      <c r="C7809" s="77" t="inlineStr">
        <is>
          <t>Crunch power</t>
        </is>
      </c>
      <c r="D7809" s="77" t="n">
        <v>80</v>
      </c>
      <c r="E7809" s="77" t="n">
        <v>95</v>
      </c>
      <c r="F7809" s="77" t="inlineStr">
        <is>
          <t>Differs from upstream baseline</t>
        </is>
      </c>
      <c r="G7809" s="7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77" t="inlineStr">
        <is>
          <t>2026-10-05</t>
        </is>
      </c>
      <c r="B7811" s="77" t="inlineStr">
        <is>
          <t>Moves</t>
        </is>
      </c>
      <c r="C7811" s="77" t="inlineStr">
        <is>
          <t>Crush Grip power</t>
        </is>
      </c>
      <c r="D7811" s="77" t="n">
        <v>120</v>
      </c>
      <c r="E7811" s="77" t="n">
        <v>150</v>
      </c>
      <c r="F7811" s="77" t="inlineStr">
        <is>
          <t>Differs from upstream baseline</t>
        </is>
      </c>
      <c r="G7811" s="7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77" t="inlineStr">
        <is>
          <t>2026-10-05</t>
        </is>
      </c>
      <c r="B7813" s="77" t="inlineStr">
        <is>
          <t>Moves</t>
        </is>
      </c>
      <c r="C7813" s="77" t="inlineStr">
        <is>
          <t>Cut accuracy</t>
        </is>
      </c>
      <c r="D7813" s="77" t="n">
        <v>95</v>
      </c>
      <c r="E7813" s="77" t="n">
        <v>100</v>
      </c>
      <c r="F7813" s="77" t="inlineStr">
        <is>
          <t>Differs from upstream baseline</t>
        </is>
      </c>
      <c r="G7813" s="7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77" t="inlineStr">
        <is>
          <t>2026-10-05</t>
        </is>
      </c>
      <c r="B7815" s="77" t="inlineStr">
        <is>
          <t>Moves</t>
        </is>
      </c>
      <c r="C7815" s="77" t="inlineStr">
        <is>
          <t>Dark Void pp</t>
        </is>
      </c>
      <c r="D7815" s="77" t="n">
        <v>10</v>
      </c>
      <c r="E7815" s="77" t="n">
        <v>5</v>
      </c>
      <c r="F7815" s="77" t="inlineStr">
        <is>
          <t>Differs from upstream baseline</t>
        </is>
      </c>
      <c r="G7815" s="7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77" t="inlineStr">
        <is>
          <t>2026-10-05</t>
        </is>
      </c>
      <c r="B7817" s="77" t="inlineStr">
        <is>
          <t>Moves</t>
        </is>
      </c>
      <c r="C7817" s="77" t="inlineStr">
        <is>
          <t>Defog pp</t>
        </is>
      </c>
      <c r="D7817" s="77" t="n">
        <v>15</v>
      </c>
      <c r="E7817" s="77" t="n">
        <v>1</v>
      </c>
      <c r="F7817" s="77" t="inlineStr">
        <is>
          <t>Differs from upstream baseline</t>
        </is>
      </c>
      <c r="G7817" s="7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77" t="inlineStr">
        <is>
          <t>2026-10-05</t>
        </is>
      </c>
      <c r="B7819" s="77" t="inlineStr">
        <is>
          <t>Moves</t>
        </is>
      </c>
      <c r="C7819" s="77" t="inlineStr">
        <is>
          <t>Diamond Storm power</t>
        </is>
      </c>
      <c r="D7819" s="77" t="n">
        <v>100</v>
      </c>
      <c r="E7819" s="77" t="n">
        <v>110</v>
      </c>
      <c r="F7819" s="77" t="inlineStr">
        <is>
          <t>Differs from upstream baseline</t>
        </is>
      </c>
      <c r="G7819" s="7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77" t="inlineStr">
        <is>
          <t>2026-10-05</t>
        </is>
      </c>
      <c r="B7821" s="77" t="inlineStr">
        <is>
          <t>Moves</t>
        </is>
      </c>
      <c r="C7821" s="77" t="inlineStr">
        <is>
          <t>Disarming Voice power</t>
        </is>
      </c>
      <c r="D7821" s="77" t="n">
        <v>40</v>
      </c>
      <c r="E7821" s="77" t="n">
        <v>50</v>
      </c>
      <c r="F7821" s="77" t="inlineStr">
        <is>
          <t>Differs from upstream baseline</t>
        </is>
      </c>
      <c r="G7821" s="7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77" t="inlineStr">
        <is>
          <t>2026-10-05</t>
        </is>
      </c>
      <c r="B7823" s="77" t="inlineStr">
        <is>
          <t>Moves</t>
        </is>
      </c>
      <c r="C7823" s="77" t="inlineStr">
        <is>
          <t>Doom Desire power</t>
        </is>
      </c>
      <c r="D7823" s="77" t="n">
        <v>140</v>
      </c>
      <c r="E7823" s="77" t="n">
        <v>250</v>
      </c>
      <c r="F7823" s="77" t="inlineStr">
        <is>
          <t>Differs from upstream baseline</t>
        </is>
      </c>
      <c r="G7823" s="7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77" t="inlineStr">
        <is>
          <t>2026-10-05</t>
        </is>
      </c>
      <c r="B7825" s="77" t="inlineStr">
        <is>
          <t>Moves</t>
        </is>
      </c>
      <c r="C7825" s="77" t="inlineStr">
        <is>
          <t>Double-Edge pp</t>
        </is>
      </c>
      <c r="D7825" s="77" t="n">
        <v>15</v>
      </c>
      <c r="E7825" s="77" t="n">
        <v>8</v>
      </c>
      <c r="F7825" s="77" t="inlineStr">
        <is>
          <t>Differs from upstream baseline</t>
        </is>
      </c>
      <c r="G7825" s="7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77" t="inlineStr">
        <is>
          <t>2026-10-05</t>
        </is>
      </c>
      <c r="B7827" s="77" t="inlineStr">
        <is>
          <t>Moves</t>
        </is>
      </c>
      <c r="C7827" s="77" t="inlineStr">
        <is>
          <t>Double Hit accuracy</t>
        </is>
      </c>
      <c r="D7827" s="77" t="n">
        <v>90</v>
      </c>
      <c r="E7827" s="77" t="n">
        <v>100</v>
      </c>
      <c r="F7827" s="77" t="inlineStr">
        <is>
          <t>Differs from upstream baseline</t>
        </is>
      </c>
      <c r="G7827" s="7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77" t="inlineStr">
        <is>
          <t>2026-10-05</t>
        </is>
      </c>
      <c r="B7829" s="77" t="inlineStr">
        <is>
          <t>Moves</t>
        </is>
      </c>
      <c r="C7829" s="77" t="inlineStr">
        <is>
          <t>Double Slap accuracy</t>
        </is>
      </c>
      <c r="D7829" s="77" t="n">
        <v>85</v>
      </c>
      <c r="E7829" s="77" t="n">
        <v>90</v>
      </c>
      <c r="F7829" s="77" t="inlineStr">
        <is>
          <t>Differs from upstream baseline</t>
        </is>
      </c>
      <c r="G7829" s="7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77" t="inlineStr">
        <is>
          <t>2026-10-05</t>
        </is>
      </c>
      <c r="B7831" s="77" t="inlineStr">
        <is>
          <t>Moves</t>
        </is>
      </c>
      <c r="C7831" s="77" t="inlineStr">
        <is>
          <t>Draco Meteor power</t>
        </is>
      </c>
      <c r="D7831" s="77" t="n">
        <v>130</v>
      </c>
      <c r="E7831" s="77" t="n">
        <v>140</v>
      </c>
      <c r="F7831" s="77" t="inlineStr">
        <is>
          <t>Differs from upstream baseline</t>
        </is>
      </c>
      <c r="G7831" s="7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77" t="inlineStr">
        <is>
          <t>2026-10-05</t>
        </is>
      </c>
      <c r="B7833" s="77" t="inlineStr">
        <is>
          <t>Moves</t>
        </is>
      </c>
      <c r="C7833" s="77" t="inlineStr">
        <is>
          <t>Dragon Breath power</t>
        </is>
      </c>
      <c r="D7833" s="77" t="n">
        <v>60</v>
      </c>
      <c r="E7833" s="77" t="n">
        <v>70</v>
      </c>
      <c r="F7833" s="77" t="inlineStr">
        <is>
          <t>Differs from upstream baseline</t>
        </is>
      </c>
      <c r="G7833" s="7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77" t="inlineStr">
        <is>
          <t>2026-10-05</t>
        </is>
      </c>
      <c r="B7835" s="77" t="inlineStr">
        <is>
          <t>Moves</t>
        </is>
      </c>
      <c r="C7835" s="77" t="inlineStr">
        <is>
          <t>Dragon Dance pp</t>
        </is>
      </c>
      <c r="D7835" s="77" t="n">
        <v>20</v>
      </c>
      <c r="E7835" s="77" t="n">
        <v>1</v>
      </c>
      <c r="F7835" s="77" t="inlineStr">
        <is>
          <t>Differs from upstream baseline</t>
        </is>
      </c>
      <c r="G7835" s="7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77" t="inlineStr">
        <is>
          <t>2026-10-05</t>
        </is>
      </c>
      <c r="B7837" s="77" t="inlineStr">
        <is>
          <t>Moves</t>
        </is>
      </c>
      <c r="C7837" s="77" t="inlineStr">
        <is>
          <t>Dragon Pulse accuracy</t>
        </is>
      </c>
      <c r="D7837" s="77" t="n">
        <v>100</v>
      </c>
      <c r="E7837" s="77" t="n">
        <v>0</v>
      </c>
      <c r="F7837" s="77" t="inlineStr">
        <is>
          <t>Differs from upstream baseline</t>
        </is>
      </c>
      <c r="G7837" s="7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77" t="inlineStr">
        <is>
          <t>2026-10-05</t>
        </is>
      </c>
      <c r="B7839" s="77" t="inlineStr">
        <is>
          <t>Moves</t>
        </is>
      </c>
      <c r="C7839" s="77" t="inlineStr">
        <is>
          <t>Dragon Tail power</t>
        </is>
      </c>
      <c r="D7839" s="77" t="n">
        <v>60</v>
      </c>
      <c r="E7839" s="77" t="n">
        <v>70</v>
      </c>
      <c r="F7839" s="77" t="inlineStr">
        <is>
          <t>Differs from upstream baseline</t>
        </is>
      </c>
      <c r="G7839" s="7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77" t="inlineStr">
        <is>
          <t>2026-10-05</t>
        </is>
      </c>
      <c r="B7841" s="77" t="inlineStr">
        <is>
          <t>Moves</t>
        </is>
      </c>
      <c r="C7841" s="77" t="inlineStr">
        <is>
          <t>Draining Kiss power</t>
        </is>
      </c>
      <c r="D7841" s="77" t="n">
        <v>50</v>
      </c>
      <c r="E7841" s="77" t="n">
        <v>60</v>
      </c>
      <c r="F7841" s="77" t="inlineStr">
        <is>
          <t>Differs from upstream baseline</t>
        </is>
      </c>
      <c r="G7841" s="7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77" t="inlineStr">
        <is>
          <t>2026-10-05</t>
        </is>
      </c>
      <c r="B7843" s="77" t="inlineStr">
        <is>
          <t>Moves</t>
        </is>
      </c>
      <c r="C7843" s="77" t="inlineStr">
        <is>
          <t>Drill Run accuracy</t>
        </is>
      </c>
      <c r="D7843" s="77" t="n">
        <v>95</v>
      </c>
      <c r="E7843" s="77" t="n">
        <v>100</v>
      </c>
      <c r="F7843" s="77" t="inlineStr">
        <is>
          <t>Differs from upstream baseline</t>
        </is>
      </c>
      <c r="G7843" s="7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77" t="inlineStr">
        <is>
          <t>2026-10-05</t>
        </is>
      </c>
      <c r="B7845" s="77" t="inlineStr">
        <is>
          <t>Moves</t>
        </is>
      </c>
      <c r="C7845" s="77" t="inlineStr">
        <is>
          <t>Dual Chop accuracy</t>
        </is>
      </c>
      <c r="D7845" s="77" t="n">
        <v>90</v>
      </c>
      <c r="E7845" s="77" t="n">
        <v>100</v>
      </c>
      <c r="F7845" s="77" t="inlineStr">
        <is>
          <t>Differs from upstream baseline</t>
        </is>
      </c>
      <c r="G7845" s="7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77" t="inlineStr">
        <is>
          <t>2026-10-05</t>
        </is>
      </c>
      <c r="B7847" s="77" t="inlineStr">
        <is>
          <t>Moves</t>
        </is>
      </c>
      <c r="C7847" s="77" t="inlineStr">
        <is>
          <t>Echoed Voice power</t>
        </is>
      </c>
      <c r="D7847" s="77" t="n">
        <v>40</v>
      </c>
      <c r="E7847" s="77" t="n">
        <v>50</v>
      </c>
      <c r="F7847" s="77" t="inlineStr">
        <is>
          <t>Differs from upstream baseline</t>
        </is>
      </c>
      <c r="G7847" s="7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77" t="inlineStr">
        <is>
          <t>2026-10-05</t>
        </is>
      </c>
      <c r="B7849" s="77" t="inlineStr">
        <is>
          <t>Moves</t>
        </is>
      </c>
      <c r="C7849" s="77" t="inlineStr">
        <is>
          <t>Egg Bomb type</t>
        </is>
      </c>
      <c r="D7849" s="77" t="inlineStr">
        <is>
          <t>TYPE_NORMAL</t>
        </is>
      </c>
      <c r="E7849" s="77" t="inlineStr">
        <is>
          <t>TYPE_GRASS</t>
        </is>
      </c>
      <c r="F7849" s="77" t="inlineStr">
        <is>
          <t>Differs from upstream baseline</t>
        </is>
      </c>
      <c r="G7849" s="7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77" t="inlineStr">
        <is>
          <t>2026-10-05</t>
        </is>
      </c>
      <c r="B7851" s="77" t="inlineStr">
        <is>
          <t>Moves</t>
        </is>
      </c>
      <c r="C7851" s="77" t="inlineStr">
        <is>
          <t>Electroweb accuracy</t>
        </is>
      </c>
      <c r="D7851" s="77" t="n">
        <v>95</v>
      </c>
      <c r="E7851" s="77" t="n">
        <v>100</v>
      </c>
      <c r="F7851" s="77" t="inlineStr">
        <is>
          <t>Differs from upstream baseline</t>
        </is>
      </c>
      <c r="G7851" s="7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77" t="inlineStr">
        <is>
          <t>2026-10-05</t>
        </is>
      </c>
      <c r="B7853" s="77" t="inlineStr">
        <is>
          <t>Moves</t>
        </is>
      </c>
      <c r="C7853" s="77" t="inlineStr">
        <is>
          <t>Endeavor type</t>
        </is>
      </c>
      <c r="D7853" s="77" t="inlineStr">
        <is>
          <t>TYPE_NORMAL</t>
        </is>
      </c>
      <c r="E7853" s="77" t="inlineStr">
        <is>
          <t>TYPE_MYSTERY</t>
        </is>
      </c>
      <c r="F7853" s="77" t="inlineStr">
        <is>
          <t>Differs from upstream baseline</t>
        </is>
      </c>
      <c r="G7853" s="7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77" t="inlineStr">
        <is>
          <t>2026-10-05</t>
        </is>
      </c>
      <c r="B7855" s="77" t="inlineStr">
        <is>
          <t>Moves</t>
        </is>
      </c>
      <c r="C7855" s="77" t="inlineStr">
        <is>
          <t>Extrasensory power</t>
        </is>
      </c>
      <c r="D7855" s="77" t="n">
        <v>80</v>
      </c>
      <c r="E7855" s="77" t="n">
        <v>90</v>
      </c>
      <c r="F7855" s="77" t="inlineStr">
        <is>
          <t>Differs from upstream baseline</t>
        </is>
      </c>
      <c r="G7855" s="7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77" t="inlineStr">
        <is>
          <t>2026-10-05</t>
        </is>
      </c>
      <c r="B7857" s="77" t="inlineStr">
        <is>
          <t>Moves</t>
        </is>
      </c>
      <c r="C7857" s="77" t="inlineStr">
        <is>
          <t>Extreme Speed power</t>
        </is>
      </c>
      <c r="D7857" s="77" t="n">
        <v>80</v>
      </c>
      <c r="E7857" s="77" t="n">
        <v>100</v>
      </c>
      <c r="F7857" s="77" t="inlineStr">
        <is>
          <t>Differs from upstream baseline</t>
        </is>
      </c>
      <c r="G7857" s="7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77" t="inlineStr">
        <is>
          <t>2026-10-05</t>
        </is>
      </c>
      <c r="B7859" s="77" t="inlineStr">
        <is>
          <t>Moves</t>
        </is>
      </c>
      <c r="C7859" s="77" t="inlineStr">
        <is>
          <t>Facade power</t>
        </is>
      </c>
      <c r="D7859" s="77" t="n">
        <v>70</v>
      </c>
      <c r="E7859" s="77" t="n">
        <v>80</v>
      </c>
      <c r="F7859" s="77" t="inlineStr">
        <is>
          <t>Differs from upstream baseline</t>
        </is>
      </c>
      <c r="G7859" s="7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77" t="inlineStr">
        <is>
          <t>2026-10-05</t>
        </is>
      </c>
      <c r="B7861" s="77" t="inlineStr">
        <is>
          <t>Moves</t>
        </is>
      </c>
      <c r="C7861" s="77" t="inlineStr">
        <is>
          <t>Fake Out pp</t>
        </is>
      </c>
      <c r="D7861" s="77" t="n">
        <v>10</v>
      </c>
      <c r="E7861" s="77" t="n">
        <v>5</v>
      </c>
      <c r="F7861" s="77" t="inlineStr">
        <is>
          <t>Differs from upstream baseline</t>
        </is>
      </c>
      <c r="G7861" s="7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77" t="inlineStr">
        <is>
          <t>2026-10-05</t>
        </is>
      </c>
      <c r="B7863" s="77" t="inlineStr">
        <is>
          <t>Moves</t>
        </is>
      </c>
      <c r="C7863" s="77" t="inlineStr">
        <is>
          <t>Feather Dance pp</t>
        </is>
      </c>
      <c r="D7863" s="77" t="n">
        <v>15</v>
      </c>
      <c r="E7863" s="77" t="n">
        <v>3</v>
      </c>
      <c r="F7863" s="77" t="inlineStr">
        <is>
          <t>Differs from upstream baseline</t>
        </is>
      </c>
      <c r="G7863" s="7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77" t="inlineStr">
        <is>
          <t>2026-10-05</t>
        </is>
      </c>
      <c r="B7865" s="77" t="inlineStr">
        <is>
          <t>Moves</t>
        </is>
      </c>
      <c r="C7865" s="77" t="inlineStr">
        <is>
          <t>Fell Stinger power</t>
        </is>
      </c>
      <c r="D7865" s="77" t="n">
        <v>50</v>
      </c>
      <c r="E7865" s="77" t="n">
        <v>60</v>
      </c>
      <c r="F7865" s="77" t="inlineStr">
        <is>
          <t>Differs from upstream baseline</t>
        </is>
      </c>
      <c r="G7865" s="7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77" t="inlineStr">
        <is>
          <t>2026-10-05</t>
        </is>
      </c>
      <c r="B7867" s="77" t="inlineStr">
        <is>
          <t>Moves</t>
        </is>
      </c>
      <c r="C7867" s="77" t="inlineStr">
        <is>
          <t>Fiery Dance power</t>
        </is>
      </c>
      <c r="D7867" s="77" t="n">
        <v>80</v>
      </c>
      <c r="E7867" s="77" t="n">
        <v>90</v>
      </c>
      <c r="F7867" s="77" t="inlineStr">
        <is>
          <t>Differs from upstream baseline</t>
        </is>
      </c>
      <c r="G7867" s="7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77" t="inlineStr">
        <is>
          <t>2026-10-05</t>
        </is>
      </c>
      <c r="B7869" s="77" t="inlineStr">
        <is>
          <t>Moves</t>
        </is>
      </c>
      <c r="C7869" s="77" t="inlineStr">
        <is>
          <t>Fire Fang power</t>
        </is>
      </c>
      <c r="D7869" s="77" t="n">
        <v>65</v>
      </c>
      <c r="E7869" s="77" t="n">
        <v>90</v>
      </c>
      <c r="F7869" s="77" t="inlineStr">
        <is>
          <t>Differs from upstream baseline</t>
        </is>
      </c>
      <c r="G7869" s="7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77" t="inlineStr">
        <is>
          <t>2026-10-05</t>
        </is>
      </c>
      <c r="B7871" s="77" t="inlineStr">
        <is>
          <t>Moves</t>
        </is>
      </c>
      <c r="C7871" s="77" t="inlineStr">
        <is>
          <t>Fire Punch power</t>
        </is>
      </c>
      <c r="D7871" s="77" t="n">
        <v>75</v>
      </c>
      <c r="E7871" s="77" t="n">
        <v>95</v>
      </c>
      <c r="F7871" s="77" t="inlineStr">
        <is>
          <t>Differs from upstream baseline</t>
        </is>
      </c>
      <c r="G7871" s="7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77" t="inlineStr">
        <is>
          <t>2026-10-05</t>
        </is>
      </c>
      <c r="B7873" s="77" t="inlineStr">
        <is>
          <t>Moves</t>
        </is>
      </c>
      <c r="C7873" s="77" t="inlineStr">
        <is>
          <t>Fire Spin accuracy</t>
        </is>
      </c>
      <c r="D7873" s="77" t="n">
        <v>85</v>
      </c>
      <c r="E7873" s="77" t="n">
        <v>100</v>
      </c>
      <c r="F7873" s="77" t="inlineStr">
        <is>
          <t>Differs from upstream baseline</t>
        </is>
      </c>
      <c r="G7873" s="7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77" t="inlineStr">
        <is>
          <t>2026-10-05</t>
        </is>
      </c>
      <c r="B7875" s="77" t="inlineStr">
        <is>
          <t>Moves</t>
        </is>
      </c>
      <c r="C7875" s="77" t="inlineStr">
        <is>
          <t>Flame Burst power</t>
        </is>
      </c>
      <c r="D7875" s="77" t="n">
        <v>70</v>
      </c>
      <c r="E7875" s="77" t="n">
        <v>75</v>
      </c>
      <c r="F7875" s="77" t="inlineStr">
        <is>
          <t>Differs from upstream baseline</t>
        </is>
      </c>
      <c r="G7875" s="7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77" t="inlineStr">
        <is>
          <t>2026-10-05</t>
        </is>
      </c>
      <c r="B7877" s="77" t="inlineStr">
        <is>
          <t>Moves</t>
        </is>
      </c>
      <c r="C7877" s="77" t="inlineStr">
        <is>
          <t>Flame Wheel power</t>
        </is>
      </c>
      <c r="D7877" s="77" t="n">
        <v>60</v>
      </c>
      <c r="E7877" s="77" t="n">
        <v>70</v>
      </c>
      <c r="F7877" s="77" t="inlineStr">
        <is>
          <t>Differs from upstream baseline</t>
        </is>
      </c>
      <c r="G7877" s="7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77" t="inlineStr">
        <is>
          <t>2026-10-05</t>
        </is>
      </c>
      <c r="B7879" s="77" t="inlineStr">
        <is>
          <t>Moves</t>
        </is>
      </c>
      <c r="C7879" s="77" t="inlineStr">
        <is>
          <t>Flash pp</t>
        </is>
      </c>
      <c r="D7879" s="77" t="n">
        <v>20</v>
      </c>
      <c r="E7879" s="77" t="n">
        <v>5</v>
      </c>
      <c r="F7879" s="77" t="inlineStr">
        <is>
          <t>Differs from upstream baseline</t>
        </is>
      </c>
      <c r="G7879" s="7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77" t="inlineStr">
        <is>
          <t>2026-10-05</t>
        </is>
      </c>
      <c r="B7881" s="77" t="inlineStr">
        <is>
          <t>Moves</t>
        </is>
      </c>
      <c r="C7881" s="77" t="inlineStr">
        <is>
          <t>Flying Press accuracy</t>
        </is>
      </c>
      <c r="D7881" s="77" t="n">
        <v>95</v>
      </c>
      <c r="E7881" s="77" t="n">
        <v>100</v>
      </c>
      <c r="F7881" s="77" t="inlineStr">
        <is>
          <t>Differs from upstream baseline</t>
        </is>
      </c>
      <c r="G7881" s="7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77" t="inlineStr">
        <is>
          <t>2026-10-05</t>
        </is>
      </c>
      <c r="B7883" s="77" t="inlineStr">
        <is>
          <t>Moves</t>
        </is>
      </c>
      <c r="C7883" s="77" t="inlineStr">
        <is>
          <t>Focus Energy pp</t>
        </is>
      </c>
      <c r="D7883" s="77" t="n">
        <v>30</v>
      </c>
      <c r="E7883" s="77" t="n">
        <v>5</v>
      </c>
      <c r="F7883" s="77" t="inlineStr">
        <is>
          <t>Differs from upstream baseline</t>
        </is>
      </c>
      <c r="G7883" s="7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77" t="inlineStr">
        <is>
          <t>2026-10-05</t>
        </is>
      </c>
      <c r="B7885" s="77" t="inlineStr">
        <is>
          <t>Moves</t>
        </is>
      </c>
      <c r="C7885" s="77" t="inlineStr">
        <is>
          <t>Force Palm power</t>
        </is>
      </c>
      <c r="D7885" s="77" t="n">
        <v>60</v>
      </c>
      <c r="E7885" s="77" t="n">
        <v>85</v>
      </c>
      <c r="F7885" s="77" t="inlineStr">
        <is>
          <t>Differs from upstream baseline</t>
        </is>
      </c>
      <c r="G7885" s="7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77" t="inlineStr">
        <is>
          <t>2026-10-05</t>
        </is>
      </c>
      <c r="B7887" s="77" t="inlineStr">
        <is>
          <t>Moves</t>
        </is>
      </c>
      <c r="C7887" s="77" t="inlineStr">
        <is>
          <t>Freeze-Dry power</t>
        </is>
      </c>
      <c r="D7887" s="77" t="n">
        <v>70</v>
      </c>
      <c r="E7887" s="77" t="n">
        <v>80</v>
      </c>
      <c r="F7887" s="77" t="inlineStr">
        <is>
          <t>Differs from upstream baseline</t>
        </is>
      </c>
      <c r="G7887" s="7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77" t="inlineStr">
        <is>
          <t>2026-10-05</t>
        </is>
      </c>
      <c r="B7889" s="77" t="inlineStr">
        <is>
          <t>Moves</t>
        </is>
      </c>
      <c r="C7889" s="77" t="inlineStr">
        <is>
          <t>Frenzy Plant accuracy</t>
        </is>
      </c>
      <c r="D7889" s="77" t="n">
        <v>90</v>
      </c>
      <c r="E7889" s="77" t="n">
        <v>95</v>
      </c>
      <c r="F7889" s="77" t="inlineStr">
        <is>
          <t>Differs from upstream baseline</t>
        </is>
      </c>
      <c r="G7889" s="7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77" t="inlineStr">
        <is>
          <t>2026-10-05</t>
        </is>
      </c>
      <c r="B7891" s="77" t="inlineStr">
        <is>
          <t>Moves</t>
        </is>
      </c>
      <c r="C7891" s="77" t="inlineStr">
        <is>
          <t>Frost Breath accuracy</t>
        </is>
      </c>
      <c r="D7891" s="77" t="n">
        <v>90</v>
      </c>
      <c r="E7891" s="77" t="n">
        <v>95</v>
      </c>
      <c r="F7891" s="77" t="inlineStr">
        <is>
          <t>Differs from upstream baseline</t>
        </is>
      </c>
      <c r="G7891" s="7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77" t="inlineStr">
        <is>
          <t>2026-10-05</t>
        </is>
      </c>
      <c r="B7893" s="77" t="inlineStr">
        <is>
          <t>Moves</t>
        </is>
      </c>
      <c r="C7893" s="77" t="inlineStr">
        <is>
          <t>Fury Attack accuracy</t>
        </is>
      </c>
      <c r="D7893" s="77" t="n">
        <v>85</v>
      </c>
      <c r="E7893" s="77" t="n">
        <v>100</v>
      </c>
      <c r="F7893" s="77" t="inlineStr">
        <is>
          <t>Differs from upstream baseline</t>
        </is>
      </c>
      <c r="G7893" s="7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77" t="inlineStr">
        <is>
          <t>2026-10-05</t>
        </is>
      </c>
      <c r="B7895" s="77" t="inlineStr">
        <is>
          <t>Moves</t>
        </is>
      </c>
      <c r="C7895" s="77" t="inlineStr">
        <is>
          <t>Fury Cutter accuracy</t>
        </is>
      </c>
      <c r="D7895" s="77" t="n">
        <v>95</v>
      </c>
      <c r="E7895" s="77" t="n">
        <v>100</v>
      </c>
      <c r="F7895" s="77" t="inlineStr">
        <is>
          <t>Differs from upstream baseline</t>
        </is>
      </c>
      <c r="G7895" s="7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77" t="inlineStr">
        <is>
          <t>2026-10-05</t>
        </is>
      </c>
      <c r="B7897" s="77" t="inlineStr">
        <is>
          <t>Moves</t>
        </is>
      </c>
      <c r="C7897" s="77" t="inlineStr">
        <is>
          <t>Fury Swipes accuracy</t>
        </is>
      </c>
      <c r="D7897" s="77" t="n">
        <v>80</v>
      </c>
      <c r="E7897" s="77" t="n">
        <v>90</v>
      </c>
      <c r="F7897" s="77" t="inlineStr">
        <is>
          <t>Differs from upstream baseline</t>
        </is>
      </c>
      <c r="G7897" s="7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77" t="inlineStr">
        <is>
          <t>2026-10-05</t>
        </is>
      </c>
      <c r="B7899" s="77" t="inlineStr">
        <is>
          <t>Moves</t>
        </is>
      </c>
      <c r="C7899" s="77" t="inlineStr">
        <is>
          <t>Gear Grind power</t>
        </is>
      </c>
      <c r="D7899" s="77" t="n">
        <v>50</v>
      </c>
      <c r="E7899" s="77" t="n">
        <v>60</v>
      </c>
      <c r="F7899" s="77" t="inlineStr">
        <is>
          <t>Differs from upstream baseline</t>
        </is>
      </c>
      <c r="G7899" s="7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77" t="inlineStr">
        <is>
          <t>2026-10-05</t>
        </is>
      </c>
      <c r="B7901" s="77" t="inlineStr">
        <is>
          <t>Moves</t>
        </is>
      </c>
      <c r="C7901" s="77" t="inlineStr">
        <is>
          <t>Geomancy pp</t>
        </is>
      </c>
      <c r="D7901" s="77" t="n">
        <v>10</v>
      </c>
      <c r="E7901" s="77" t="n">
        <v>3</v>
      </c>
      <c r="F7901" s="77" t="inlineStr">
        <is>
          <t>Differs from upstream baseline</t>
        </is>
      </c>
      <c r="G7901" s="7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77" t="inlineStr">
        <is>
          <t>2026-10-05</t>
        </is>
      </c>
      <c r="B7903" s="77" t="inlineStr">
        <is>
          <t>Moves</t>
        </is>
      </c>
      <c r="C7903" s="77" t="inlineStr">
        <is>
          <t>Giga Impact power</t>
        </is>
      </c>
      <c r="D7903" s="77" t="n">
        <v>150</v>
      </c>
      <c r="E7903" s="77" t="n">
        <v>180</v>
      </c>
      <c r="F7903" s="77" t="inlineStr">
        <is>
          <t>Differs from upstream baseline</t>
        </is>
      </c>
      <c r="G7903" s="7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77" t="inlineStr">
        <is>
          <t>2026-10-05</t>
        </is>
      </c>
      <c r="B7905" s="77" t="inlineStr">
        <is>
          <t>Moves</t>
        </is>
      </c>
      <c r="C7905" s="77" t="inlineStr">
        <is>
          <t>Glaciate power</t>
        </is>
      </c>
      <c r="D7905" s="77" t="n">
        <v>65</v>
      </c>
      <c r="E7905" s="77" t="n">
        <v>75</v>
      </c>
      <c r="F7905" s="77" t="inlineStr">
        <is>
          <t>Differs from upstream baseline</t>
        </is>
      </c>
      <c r="G7905" s="7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77" t="inlineStr">
        <is>
          <t>2026-10-05</t>
        </is>
      </c>
      <c r="B7907" s="77" t="inlineStr">
        <is>
          <t>Moves</t>
        </is>
      </c>
      <c r="C7907" s="77" t="inlineStr">
        <is>
          <t>Glare type</t>
        </is>
      </c>
      <c r="D7907" s="77" t="inlineStr">
        <is>
          <t>TYPE_NORMAL</t>
        </is>
      </c>
      <c r="E7907" s="77" t="inlineStr">
        <is>
          <t>TYPE_DARK</t>
        </is>
      </c>
      <c r="F7907" s="77" t="inlineStr">
        <is>
          <t>Differs from upstream baseline</t>
        </is>
      </c>
      <c r="G7907" s="7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77" t="inlineStr">
        <is>
          <t>2026-10-05</t>
        </is>
      </c>
      <c r="B7909" s="77" t="inlineStr">
        <is>
          <t>Moves</t>
        </is>
      </c>
      <c r="C7909" s="77" t="inlineStr">
        <is>
          <t>Growth pp</t>
        </is>
      </c>
      <c r="D7909" s="77" t="n">
        <v>20</v>
      </c>
      <c r="E7909" s="77" t="n">
        <v>5</v>
      </c>
      <c r="F7909" s="77" t="inlineStr">
        <is>
          <t>Differs from upstream baseline</t>
        </is>
      </c>
      <c r="G7909" s="7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77" t="inlineStr">
        <is>
          <t>2026-10-05</t>
        </is>
      </c>
      <c r="B7911" s="77" t="inlineStr">
        <is>
          <t>Moves</t>
        </is>
      </c>
      <c r="C7911" s="77" t="inlineStr">
        <is>
          <t>Guard Swap pp</t>
        </is>
      </c>
      <c r="D7911" s="77" t="n">
        <v>10</v>
      </c>
      <c r="E7911" s="77" t="n">
        <v>3</v>
      </c>
      <c r="F7911" s="77" t="inlineStr">
        <is>
          <t>Differs from upstream baseline</t>
        </is>
      </c>
      <c r="G7911" s="7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77" t="inlineStr">
        <is>
          <t>2026-10-05</t>
        </is>
      </c>
      <c r="B7913" s="77" t="inlineStr">
        <is>
          <t>Moves</t>
        </is>
      </c>
      <c r="C7913" s="77" t="inlineStr">
        <is>
          <t>Gunk Shot accuracy</t>
        </is>
      </c>
      <c r="D7913" s="77" t="n">
        <v>80</v>
      </c>
      <c r="E7913" s="77" t="n">
        <v>100</v>
      </c>
      <c r="F7913" s="77" t="inlineStr">
        <is>
          <t>Differs from upstream baseline</t>
        </is>
      </c>
      <c r="G7913" s="7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77" t="inlineStr">
        <is>
          <t>2026-10-05</t>
        </is>
      </c>
      <c r="B7915" s="77" t="inlineStr">
        <is>
          <t>Moves</t>
        </is>
      </c>
      <c r="C7915" s="77" t="inlineStr">
        <is>
          <t>Gyro Ball pp</t>
        </is>
      </c>
      <c r="D7915" s="77" t="n">
        <v>5</v>
      </c>
      <c r="E7915" s="77" t="n">
        <v>8</v>
      </c>
      <c r="F7915" s="77" t="inlineStr">
        <is>
          <t>Differs from upstream baseline</t>
        </is>
      </c>
      <c r="G7915" s="7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77" t="inlineStr">
        <is>
          <t>2026-10-05</t>
        </is>
      </c>
      <c r="B7917" s="77" t="inlineStr">
        <is>
          <t>Moves</t>
        </is>
      </c>
      <c r="C7917" s="77" t="inlineStr">
        <is>
          <t>Hammer Arm accuracy</t>
        </is>
      </c>
      <c r="D7917" s="77" t="n">
        <v>90</v>
      </c>
      <c r="E7917" s="77" t="n">
        <v>100</v>
      </c>
      <c r="F7917" s="77" t="inlineStr">
        <is>
          <t>Differs from upstream baseline</t>
        </is>
      </c>
      <c r="G7917" s="7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77" t="inlineStr">
        <is>
          <t>2026-10-05</t>
        </is>
      </c>
      <c r="B7919" s="77" t="inlineStr">
        <is>
          <t>Moves</t>
        </is>
      </c>
      <c r="C7919" s="77" t="inlineStr">
        <is>
          <t>Head Smash accuracy</t>
        </is>
      </c>
      <c r="D7919" s="77" t="n">
        <v>80</v>
      </c>
      <c r="E7919" s="77" t="n">
        <v>100</v>
      </c>
      <c r="F7919" s="77" t="inlineStr">
        <is>
          <t>Differs from upstream baseline</t>
        </is>
      </c>
      <c r="G7919" s="7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77" t="inlineStr">
        <is>
          <t>2026-10-05</t>
        </is>
      </c>
      <c r="B7921" s="77" t="inlineStr">
        <is>
          <t>Moves</t>
        </is>
      </c>
      <c r="C7921" s="77" t="inlineStr">
        <is>
          <t>Heart Stamp power</t>
        </is>
      </c>
      <c r="D7921" s="77" t="n">
        <v>60</v>
      </c>
      <c r="E7921" s="77" t="n">
        <v>70</v>
      </c>
      <c r="F7921" s="77" t="inlineStr">
        <is>
          <t>Differs from upstream baseline</t>
        </is>
      </c>
      <c r="G7921" s="7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77" t="inlineStr">
        <is>
          <t>2026-10-05</t>
        </is>
      </c>
      <c r="B7923" s="77" t="inlineStr">
        <is>
          <t>Moves</t>
        </is>
      </c>
      <c r="C7923" s="77" t="inlineStr">
        <is>
          <t>Heart Swap type</t>
        </is>
      </c>
      <c r="D7923" s="77" t="inlineStr">
        <is>
          <t>TYPE_PSYCHIC</t>
        </is>
      </c>
      <c r="E7923" s="77" t="inlineStr">
        <is>
          <t>TYPE_WATER</t>
        </is>
      </c>
      <c r="F7923" s="77" t="inlineStr">
        <is>
          <t>Differs from upstream baseline</t>
        </is>
      </c>
      <c r="G7923" s="7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77" t="inlineStr">
        <is>
          <t>2026-10-05</t>
        </is>
      </c>
      <c r="B7925" s="77" t="inlineStr">
        <is>
          <t>Moves</t>
        </is>
      </c>
      <c r="C7925" s="77" t="inlineStr">
        <is>
          <t>Heat Wave accuracy</t>
        </is>
      </c>
      <c r="D7925" s="77" t="n">
        <v>90</v>
      </c>
      <c r="E7925" s="77" t="n">
        <v>100</v>
      </c>
      <c r="F7925" s="77" t="inlineStr">
        <is>
          <t>Differs from upstream baseline</t>
        </is>
      </c>
      <c r="G7925" s="7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77" t="inlineStr">
        <is>
          <t>2026-10-05</t>
        </is>
      </c>
      <c r="B7927" s="77" t="inlineStr">
        <is>
          <t>Moves</t>
        </is>
      </c>
      <c r="C7927" s="77" t="inlineStr">
        <is>
          <t>Hex power</t>
        </is>
      </c>
      <c r="D7927" s="77" t="n">
        <v>65</v>
      </c>
      <c r="E7927" s="77" t="n">
        <v>75</v>
      </c>
      <c r="F7927" s="77" t="inlineStr">
        <is>
          <t>Differs from upstream baseline</t>
        </is>
      </c>
      <c r="G7927" s="7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77" t="inlineStr">
        <is>
          <t>2026-10-05</t>
        </is>
      </c>
      <c r="B7929" s="77" t="inlineStr">
        <is>
          <t>Moves</t>
        </is>
      </c>
      <c r="C7929" s="77" t="inlineStr">
        <is>
          <t>High Jump Kick power</t>
        </is>
      </c>
      <c r="D7929" s="77" t="n">
        <v>130</v>
      </c>
      <c r="E7929" s="77" t="n">
        <v>150</v>
      </c>
      <c r="F7929" s="77" t="inlineStr">
        <is>
          <t>Differs from upstream baseline</t>
        </is>
      </c>
      <c r="G7929" s="7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77" t="inlineStr">
        <is>
          <t>2026-10-05</t>
        </is>
      </c>
      <c r="B7931" s="77" t="inlineStr">
        <is>
          <t>Moves</t>
        </is>
      </c>
      <c r="C7931" s="77" t="inlineStr">
        <is>
          <t>Horn Attack power</t>
        </is>
      </c>
      <c r="D7931" s="77" t="n">
        <v>65</v>
      </c>
      <c r="E7931" s="77" t="n">
        <v>70</v>
      </c>
      <c r="F7931" s="77" t="inlineStr">
        <is>
          <t>Differs from upstream baseline</t>
        </is>
      </c>
      <c r="G7931" s="7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77" t="inlineStr">
        <is>
          <t>2026-10-05</t>
        </is>
      </c>
      <c r="B7933" s="77" t="inlineStr">
        <is>
          <t>Moves</t>
        </is>
      </c>
      <c r="C7933" s="77" t="inlineStr">
        <is>
          <t>Howl pp</t>
        </is>
      </c>
      <c r="D7933" s="77" t="n">
        <v>40</v>
      </c>
      <c r="E7933" s="77" t="n">
        <v>3</v>
      </c>
      <c r="F7933" s="77" t="inlineStr">
        <is>
          <t>Differs from upstream baseline</t>
        </is>
      </c>
      <c r="G7933" s="7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77" t="inlineStr">
        <is>
          <t>2026-10-05</t>
        </is>
      </c>
      <c r="B7935" s="77" t="inlineStr">
        <is>
          <t>Moves</t>
        </is>
      </c>
      <c r="C7935" s="77" t="inlineStr">
        <is>
          <t>Hurricane pp</t>
        </is>
      </c>
      <c r="D7935" s="77" t="n">
        <v>10</v>
      </c>
      <c r="E7935" s="77" t="n">
        <v>8</v>
      </c>
      <c r="F7935" s="77" t="inlineStr">
        <is>
          <t>Differs from upstream baseline</t>
        </is>
      </c>
      <c r="G7935" s="7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77" t="inlineStr">
        <is>
          <t>2026-10-05</t>
        </is>
      </c>
      <c r="B7937" s="77" t="inlineStr">
        <is>
          <t>Moves</t>
        </is>
      </c>
      <c r="C7937" s="77" t="inlineStr">
        <is>
          <t>Hydro Pump power</t>
        </is>
      </c>
      <c r="D7937" s="77" t="n">
        <v>110</v>
      </c>
      <c r="E7937" s="77" t="n">
        <v>120</v>
      </c>
      <c r="F7937" s="77" t="inlineStr">
        <is>
          <t>Differs from upstream baseline</t>
        </is>
      </c>
      <c r="G7937" s="7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77" t="inlineStr">
        <is>
          <t>2026-10-05</t>
        </is>
      </c>
      <c r="B7939" s="77" t="inlineStr">
        <is>
          <t>Moves</t>
        </is>
      </c>
      <c r="C7939" s="77" t="inlineStr">
        <is>
          <t>Hydro Pump pp</t>
        </is>
      </c>
      <c r="D7939" s="77" t="n">
        <v>5</v>
      </c>
      <c r="E7939" s="77" t="n">
        <v>8</v>
      </c>
      <c r="F7939" s="77" t="inlineStr">
        <is>
          <t>Differs from upstream baseline</t>
        </is>
      </c>
      <c r="G7939" s="7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77" t="inlineStr">
        <is>
          <t>2026-10-05</t>
        </is>
      </c>
      <c r="B7941" s="77" t="inlineStr">
        <is>
          <t>Moves</t>
        </is>
      </c>
      <c r="C7941" s="77" t="inlineStr">
        <is>
          <t>Hyperspace Hole power</t>
        </is>
      </c>
      <c r="D7941" s="77" t="n">
        <v>80</v>
      </c>
      <c r="E7941" s="77" t="n">
        <v>90</v>
      </c>
      <c r="F7941" s="77" t="inlineStr">
        <is>
          <t>Differs from upstream baseline</t>
        </is>
      </c>
      <c r="G7941" s="7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77" t="inlineStr">
        <is>
          <t>2026-10-05</t>
        </is>
      </c>
      <c r="B7943" s="77" t="inlineStr">
        <is>
          <t>Moves</t>
        </is>
      </c>
      <c r="C7943" s="77" t="inlineStr">
        <is>
          <t>Hyper Beam accuracy</t>
        </is>
      </c>
      <c r="D7943" s="77" t="n">
        <v>90</v>
      </c>
      <c r="E7943" s="77" t="n">
        <v>100</v>
      </c>
      <c r="F7943" s="77" t="inlineStr">
        <is>
          <t>Differs from upstream baseline</t>
        </is>
      </c>
      <c r="G7943" s="7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77" t="inlineStr">
        <is>
          <t>2026-10-05</t>
        </is>
      </c>
      <c r="B7945" s="77" t="inlineStr">
        <is>
          <t>Moves</t>
        </is>
      </c>
      <c r="C7945" s="77" t="inlineStr">
        <is>
          <t>Hyper Fang power</t>
        </is>
      </c>
      <c r="D7945" s="77" t="n">
        <v>80</v>
      </c>
      <c r="E7945" s="77" t="n">
        <v>95</v>
      </c>
      <c r="F7945" s="77" t="inlineStr">
        <is>
          <t>Differs from upstream baseline</t>
        </is>
      </c>
      <c r="G7945" s="7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77" t="inlineStr">
        <is>
          <t>2026-10-05</t>
        </is>
      </c>
      <c r="B7947" s="77" t="inlineStr">
        <is>
          <t>Moves</t>
        </is>
      </c>
      <c r="C7947" s="77" t="inlineStr">
        <is>
          <t>Hyper Voice power</t>
        </is>
      </c>
      <c r="D7947" s="77" t="n">
        <v>90</v>
      </c>
      <c r="E7947" s="77" t="n">
        <v>110</v>
      </c>
      <c r="F7947" s="77" t="inlineStr">
        <is>
          <t>Differs from upstream baseline</t>
        </is>
      </c>
      <c r="G7947" s="7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77" t="inlineStr">
        <is>
          <t>2026-10-05</t>
        </is>
      </c>
      <c r="B7949" s="77" t="inlineStr">
        <is>
          <t>Moves</t>
        </is>
      </c>
      <c r="C7949" s="77" t="inlineStr">
        <is>
          <t>Ice Ball power</t>
        </is>
      </c>
      <c r="D7949" s="77" t="n">
        <v>30</v>
      </c>
      <c r="E7949" s="77" t="n">
        <v>120</v>
      </c>
      <c r="F7949" s="77" t="inlineStr">
        <is>
          <t>Differs from upstream baseline</t>
        </is>
      </c>
      <c r="G7949" s="7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77" t="inlineStr">
        <is>
          <t>2026-10-05</t>
        </is>
      </c>
      <c r="B7951" s="77" t="inlineStr">
        <is>
          <t>Moves</t>
        </is>
      </c>
      <c r="C7951" s="77" t="inlineStr">
        <is>
          <t>Ice Beam power</t>
        </is>
      </c>
      <c r="D7951" s="77" t="n">
        <v>90</v>
      </c>
      <c r="E7951" s="77" t="n">
        <v>95</v>
      </c>
      <c r="F7951" s="77" t="inlineStr">
        <is>
          <t>Differs from upstream baseline</t>
        </is>
      </c>
      <c r="G7951" s="7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77" t="inlineStr">
        <is>
          <t>2026-10-05</t>
        </is>
      </c>
      <c r="B7953" s="77" t="inlineStr">
        <is>
          <t>Moves</t>
        </is>
      </c>
      <c r="C7953" s="77" t="inlineStr">
        <is>
          <t>Ice Fang power</t>
        </is>
      </c>
      <c r="D7953" s="77" t="n">
        <v>65</v>
      </c>
      <c r="E7953" s="77" t="n">
        <v>90</v>
      </c>
      <c r="F7953" s="77" t="inlineStr">
        <is>
          <t>Differs from upstream baseline</t>
        </is>
      </c>
      <c r="G7953" s="7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77" t="inlineStr">
        <is>
          <t>2026-10-05</t>
        </is>
      </c>
      <c r="B7955" s="77" t="inlineStr">
        <is>
          <t>Moves</t>
        </is>
      </c>
      <c r="C7955" s="77" t="inlineStr">
        <is>
          <t>Ice Punch power</t>
        </is>
      </c>
      <c r="D7955" s="77" t="n">
        <v>75</v>
      </c>
      <c r="E7955" s="77" t="n">
        <v>95</v>
      </c>
      <c r="F7955" s="77" t="inlineStr">
        <is>
          <t>Differs from upstream baseline</t>
        </is>
      </c>
      <c r="G7955" s="7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77" t="inlineStr">
        <is>
          <t>2026-10-05</t>
        </is>
      </c>
      <c r="B7957" s="77" t="inlineStr">
        <is>
          <t>Moves</t>
        </is>
      </c>
      <c r="C7957" s="77" t="inlineStr">
        <is>
          <t>Icicle Crash power</t>
        </is>
      </c>
      <c r="D7957" s="77" t="n">
        <v>85</v>
      </c>
      <c r="E7957" s="77" t="n">
        <v>95</v>
      </c>
      <c r="F7957" s="77" t="inlineStr">
        <is>
          <t>Differs from upstream baseline</t>
        </is>
      </c>
      <c r="G7957" s="7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77" t="inlineStr">
        <is>
          <t>2026-10-05</t>
        </is>
      </c>
      <c r="B7959" s="77" t="inlineStr">
        <is>
          <t>Moves</t>
        </is>
      </c>
      <c r="C7959" s="77" t="inlineStr">
        <is>
          <t>Imprison accuracy</t>
        </is>
      </c>
      <c r="D7959" s="77" t="n">
        <v>100</v>
      </c>
      <c r="E7959" s="77" t="n">
        <v>0</v>
      </c>
      <c r="F7959" s="77" t="inlineStr">
        <is>
          <t>Differs from upstream baseline</t>
        </is>
      </c>
      <c r="G7959" s="7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77" t="inlineStr">
        <is>
          <t>2026-10-05</t>
        </is>
      </c>
      <c r="B7961" s="77" t="inlineStr">
        <is>
          <t>Moves</t>
        </is>
      </c>
      <c r="C7961" s="77" t="inlineStr">
        <is>
          <t>Inferno accuracy</t>
        </is>
      </c>
      <c r="D7961" s="77" t="n">
        <v>50</v>
      </c>
      <c r="E7961" s="77" t="n">
        <v>60</v>
      </c>
      <c r="F7961" s="77" t="inlineStr">
        <is>
          <t>Differs from upstream baseline</t>
        </is>
      </c>
      <c r="G7961" s="7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77" t="inlineStr">
        <is>
          <t>2026-10-05</t>
        </is>
      </c>
      <c r="B7963" s="77" t="inlineStr">
        <is>
          <t>Moves</t>
        </is>
      </c>
      <c r="C7963" s="77" t="inlineStr">
        <is>
          <t>Ingrain accuracy</t>
        </is>
      </c>
      <c r="D7963" s="77" t="n">
        <v>100</v>
      </c>
      <c r="E7963" s="77" t="n">
        <v>0</v>
      </c>
      <c r="F7963" s="77" t="inlineStr">
        <is>
          <t>Differs from upstream baseline</t>
        </is>
      </c>
      <c r="G7963" s="7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77" t="inlineStr">
        <is>
          <t>2026-10-05</t>
        </is>
      </c>
      <c r="B7965" s="77" t="inlineStr">
        <is>
          <t>Moves</t>
        </is>
      </c>
      <c r="C7965" s="77" t="inlineStr">
        <is>
          <t>Iron Defense pp</t>
        </is>
      </c>
      <c r="D7965" s="77" t="n">
        <v>15</v>
      </c>
      <c r="E7965" s="77" t="n">
        <v>3</v>
      </c>
      <c r="F7965" s="77" t="inlineStr">
        <is>
          <t>Differs from upstream baseline</t>
        </is>
      </c>
      <c r="G7965" s="7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77" t="inlineStr">
        <is>
          <t>2026-10-05</t>
        </is>
      </c>
      <c r="B7967" s="77" t="inlineStr">
        <is>
          <t>Moves</t>
        </is>
      </c>
      <c r="C7967" s="77" t="inlineStr">
        <is>
          <t>Iron Tail accuracy</t>
        </is>
      </c>
      <c r="D7967" s="77" t="n">
        <v>75</v>
      </c>
      <c r="E7967" s="77" t="n">
        <v>90</v>
      </c>
      <c r="F7967" s="77" t="inlineStr">
        <is>
          <t>Differs from upstream baseline</t>
        </is>
      </c>
      <c r="G7967" s="7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77" t="inlineStr">
        <is>
          <t>2026-10-05</t>
        </is>
      </c>
      <c r="B7969" s="77" t="inlineStr">
        <is>
          <t>Moves</t>
        </is>
      </c>
      <c r="C7969" s="77" t="inlineStr">
        <is>
          <t>Jump Kick power</t>
        </is>
      </c>
      <c r="D7969" s="77" t="n">
        <v>100</v>
      </c>
      <c r="E7969" s="77" t="n">
        <v>120</v>
      </c>
      <c r="F7969" s="77" t="inlineStr">
        <is>
          <t>Differs from upstream baseline</t>
        </is>
      </c>
      <c r="G7969" s="7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77" t="inlineStr">
        <is>
          <t>2026-10-05</t>
        </is>
      </c>
      <c r="B7971" s="77" t="inlineStr">
        <is>
          <t>Moves</t>
        </is>
      </c>
      <c r="C7971" s="77" t="inlineStr">
        <is>
          <t>Jump Kick pp</t>
        </is>
      </c>
      <c r="D7971" s="77" t="n">
        <v>10</v>
      </c>
      <c r="E7971" s="77" t="n">
        <v>25</v>
      </c>
      <c r="F7971" s="77" t="inlineStr">
        <is>
          <t>Differs from upstream baseline</t>
        </is>
      </c>
      <c r="G7971" s="7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77" t="inlineStr">
        <is>
          <t>2026-10-05</t>
        </is>
      </c>
      <c r="B7973" s="77" t="inlineStr">
        <is>
          <t>Moves</t>
        </is>
      </c>
      <c r="C7973" s="77" t="inlineStr">
        <is>
          <t>Knock Off power</t>
        </is>
      </c>
      <c r="D7973" s="77" t="n">
        <v>65</v>
      </c>
      <c r="E7973" s="77" t="n">
        <v>80</v>
      </c>
      <c r="F7973" s="77" t="inlineStr">
        <is>
          <t>Differs from upstream baseline</t>
        </is>
      </c>
      <c r="G7973" s="7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77" t="inlineStr">
        <is>
          <t>2026-10-05</t>
        </is>
      </c>
      <c r="B7975" s="77" t="inlineStr">
        <is>
          <t>Moves</t>
        </is>
      </c>
      <c r="C7975" s="77" t="inlineStr">
        <is>
          <t>Last Resort power</t>
        </is>
      </c>
      <c r="D7975" s="77" t="n">
        <v>140</v>
      </c>
      <c r="E7975" s="77" t="n">
        <v>130</v>
      </c>
      <c r="F7975" s="77" t="inlineStr">
        <is>
          <t>Differs from upstream baseline</t>
        </is>
      </c>
      <c r="G7975" s="7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77" t="inlineStr">
        <is>
          <t>2026-10-05</t>
        </is>
      </c>
      <c r="B7977" s="77" t="inlineStr">
        <is>
          <t>Moves</t>
        </is>
      </c>
      <c r="C7977" s="77" t="inlineStr">
        <is>
          <t>Leaf Storm power</t>
        </is>
      </c>
      <c r="D7977" s="77" t="n">
        <v>130</v>
      </c>
      <c r="E7977" s="77" t="n">
        <v>120</v>
      </c>
      <c r="F7977" s="77" t="inlineStr">
        <is>
          <t>Differs from upstream baseline</t>
        </is>
      </c>
      <c r="G7977" s="7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77" t="inlineStr">
        <is>
          <t>2026-10-05</t>
        </is>
      </c>
      <c r="B7979" s="77" t="inlineStr">
        <is>
          <t>Moves</t>
        </is>
      </c>
      <c r="C7979" s="77" t="inlineStr">
        <is>
          <t>Leaf Tornado power</t>
        </is>
      </c>
      <c r="D7979" s="77" t="n">
        <v>65</v>
      </c>
      <c r="E7979" s="77" t="n">
        <v>75</v>
      </c>
      <c r="F7979" s="77" t="inlineStr">
        <is>
          <t>Differs from upstream baseline</t>
        </is>
      </c>
      <c r="G7979" s="7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77" t="inlineStr">
        <is>
          <t>2026-10-05</t>
        </is>
      </c>
      <c r="B7981" s="77" t="inlineStr">
        <is>
          <t>Moves</t>
        </is>
      </c>
      <c r="C7981" s="77" t="inlineStr">
        <is>
          <t>Leech Life pp</t>
        </is>
      </c>
      <c r="D7981" s="77" t="n">
        <v>10</v>
      </c>
      <c r="E7981" s="77" t="n">
        <v>15</v>
      </c>
      <c r="F7981" s="77" t="inlineStr">
        <is>
          <t>Differs from upstream baseline</t>
        </is>
      </c>
      <c r="G7981" s="7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77" t="inlineStr">
        <is>
          <t>2026-10-05</t>
        </is>
      </c>
      <c r="B7983" s="77" t="inlineStr">
        <is>
          <t>Moves</t>
        </is>
      </c>
      <c r="C7983" s="77" t="inlineStr">
        <is>
          <t>Lick power</t>
        </is>
      </c>
      <c r="D7983" s="77" t="n">
        <v>30</v>
      </c>
      <c r="E7983" s="77" t="n">
        <v>80</v>
      </c>
      <c r="F7983" s="77" t="inlineStr">
        <is>
          <t>Differs from upstream baseline</t>
        </is>
      </c>
      <c r="G7983" s="7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77" t="inlineStr">
        <is>
          <t>2026-10-05</t>
        </is>
      </c>
      <c r="B7985" s="77" t="inlineStr">
        <is>
          <t>Moves</t>
        </is>
      </c>
      <c r="C7985" s="77" t="inlineStr">
        <is>
          <t>Light Of Ruin accuracy</t>
        </is>
      </c>
      <c r="D7985" s="77" t="n">
        <v>90</v>
      </c>
      <c r="E7985" s="77" t="n">
        <v>95</v>
      </c>
      <c r="F7985" s="77" t="inlineStr">
        <is>
          <t>Differs from upstream baseline</t>
        </is>
      </c>
      <c r="G7985" s="7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77" t="inlineStr">
        <is>
          <t>2026-10-05</t>
        </is>
      </c>
      <c r="B7987" s="77" t="inlineStr">
        <is>
          <t>Moves</t>
        </is>
      </c>
      <c r="C7987" s="77" t="inlineStr">
        <is>
          <t>Lovely Kiss accuracy</t>
        </is>
      </c>
      <c r="D7987" s="77" t="n">
        <v>75</v>
      </c>
      <c r="E7987" s="77" t="n">
        <v>90</v>
      </c>
      <c r="F7987" s="77" t="inlineStr">
        <is>
          <t>Differs from upstream baseline</t>
        </is>
      </c>
      <c r="G7987" s="7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77" t="inlineStr">
        <is>
          <t>2026-10-05</t>
        </is>
      </c>
      <c r="B7989" s="77" t="inlineStr">
        <is>
          <t>Moves</t>
        </is>
      </c>
      <c r="C7989" s="77" t="inlineStr">
        <is>
          <t>Luster Purge power</t>
        </is>
      </c>
      <c r="D7989" s="77" t="n">
        <v>95</v>
      </c>
      <c r="E7989" s="77" t="n">
        <v>100</v>
      </c>
      <c r="F7989" s="77" t="inlineStr">
        <is>
          <t>Differs from upstream baseline</t>
        </is>
      </c>
      <c r="G7989" s="7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77" t="inlineStr">
        <is>
          <t>2026-10-05</t>
        </is>
      </c>
      <c r="B7991" s="77" t="inlineStr">
        <is>
          <t>Moves</t>
        </is>
      </c>
      <c r="C7991" s="77" t="inlineStr">
        <is>
          <t>Magical Leaf pp</t>
        </is>
      </c>
      <c r="D7991" s="77" t="n">
        <v>20</v>
      </c>
      <c r="E7991" s="77" t="n">
        <v>15</v>
      </c>
      <c r="F7991" s="77" t="inlineStr">
        <is>
          <t>Differs from upstream baseline</t>
        </is>
      </c>
      <c r="G7991" s="7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77" t="inlineStr">
        <is>
          <t>2026-10-05</t>
        </is>
      </c>
      <c r="B7993" s="77" t="inlineStr">
        <is>
          <t>Moves</t>
        </is>
      </c>
      <c r="C7993" s="77" t="inlineStr">
        <is>
          <t>Magma Storm power</t>
        </is>
      </c>
      <c r="D7993" s="77" t="n">
        <v>100</v>
      </c>
      <c r="E7993" s="77" t="n">
        <v>120</v>
      </c>
      <c r="F7993" s="77" t="inlineStr">
        <is>
          <t>Differs from upstream baseline</t>
        </is>
      </c>
      <c r="G7993" s="7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77" t="inlineStr">
        <is>
          <t>2026-10-05</t>
        </is>
      </c>
      <c r="B7995" s="77" t="inlineStr">
        <is>
          <t>Moves</t>
        </is>
      </c>
      <c r="C7995" s="77" t="inlineStr">
        <is>
          <t>Magnet Bomb power</t>
        </is>
      </c>
      <c r="D7995" s="77" t="n">
        <v>60</v>
      </c>
      <c r="E7995" s="77" t="n">
        <v>100</v>
      </c>
      <c r="F7995" s="77" t="inlineStr">
        <is>
          <t>Differs from upstream baseline</t>
        </is>
      </c>
      <c r="G7995" s="7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77" t="inlineStr">
        <is>
          <t>2026-10-05</t>
        </is>
      </c>
      <c r="B7997" s="77" t="inlineStr">
        <is>
          <t>Moves</t>
        </is>
      </c>
      <c r="C7997" s="77" t="inlineStr">
        <is>
          <t>Megahorn accuracy</t>
        </is>
      </c>
      <c r="D7997" s="77" t="n">
        <v>85</v>
      </c>
      <c r="E7997" s="77" t="n">
        <v>90</v>
      </c>
      <c r="F7997" s="77" t="inlineStr">
        <is>
          <t>Differs from upstream baseline</t>
        </is>
      </c>
      <c r="G7997" s="7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77" t="inlineStr">
        <is>
          <t>2026-10-05</t>
        </is>
      </c>
      <c r="B7999" s="77" t="inlineStr">
        <is>
          <t>Moves</t>
        </is>
      </c>
      <c r="C7999" s="77" t="inlineStr">
        <is>
          <t>Mega Kick accuracy</t>
        </is>
      </c>
      <c r="D7999" s="77" t="n">
        <v>75</v>
      </c>
      <c r="E7999" s="77" t="n">
        <v>90</v>
      </c>
      <c r="F7999" s="77" t="inlineStr">
        <is>
          <t>Differs from upstream baseline</t>
        </is>
      </c>
      <c r="G7999" s="7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77" t="inlineStr">
        <is>
          <t>2026-10-05</t>
        </is>
      </c>
      <c r="B8001" s="77" t="inlineStr">
        <is>
          <t>Moves</t>
        </is>
      </c>
      <c r="C8001" s="77" t="inlineStr">
        <is>
          <t>Mega Punch accuracy</t>
        </is>
      </c>
      <c r="D8001" s="77" t="n">
        <v>85</v>
      </c>
      <c r="E8001" s="77" t="n">
        <v>90</v>
      </c>
      <c r="F8001" s="77" t="inlineStr">
        <is>
          <t>Differs from upstream baseline</t>
        </is>
      </c>
      <c r="G8001" s="7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77" t="inlineStr">
        <is>
          <t>2026-10-05</t>
        </is>
      </c>
      <c r="B8003" s="77" t="inlineStr">
        <is>
          <t>Moves</t>
        </is>
      </c>
      <c r="C8003" s="77" t="inlineStr">
        <is>
          <t>Memento category</t>
        </is>
      </c>
      <c r="D8003" s="77" t="inlineStr">
        <is>
          <t>DAMAGE_CATEGORY_STATUS</t>
        </is>
      </c>
      <c r="E8003" s="77" t="inlineStr">
        <is>
          <t>DAMAGE_CATEGORY_SPECIAL</t>
        </is>
      </c>
      <c r="F8003" s="77" t="inlineStr">
        <is>
          <t>Differs from upstream baseline</t>
        </is>
      </c>
      <c r="G8003" s="7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77" t="inlineStr">
        <is>
          <t>2026-10-05</t>
        </is>
      </c>
      <c r="B8005" s="77" t="inlineStr">
        <is>
          <t>Moves</t>
        </is>
      </c>
      <c r="C8005" s="77" t="inlineStr">
        <is>
          <t>Metal Sound accuracy</t>
        </is>
      </c>
      <c r="D8005" s="77" t="n">
        <v>85</v>
      </c>
      <c r="E8005" s="77" t="n">
        <v>100</v>
      </c>
      <c r="F8005" s="77" t="inlineStr">
        <is>
          <t>Differs from upstream baseline</t>
        </is>
      </c>
      <c r="G8005" s="7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77" t="inlineStr">
        <is>
          <t>2026-10-05</t>
        </is>
      </c>
      <c r="B8007" s="77" t="inlineStr">
        <is>
          <t>Moves</t>
        </is>
      </c>
      <c r="C8007" s="77" t="inlineStr">
        <is>
          <t>Meteor Mash power</t>
        </is>
      </c>
      <c r="D8007" s="77" t="n">
        <v>90</v>
      </c>
      <c r="E8007" s="77" t="n">
        <v>100</v>
      </c>
      <c r="F8007" s="77" t="inlineStr">
        <is>
          <t>Differs from upstream baseline</t>
        </is>
      </c>
      <c r="G8007" s="7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77" t="inlineStr">
        <is>
          <t>2026-10-05</t>
        </is>
      </c>
      <c r="B8009" s="77" t="inlineStr">
        <is>
          <t>Moves</t>
        </is>
      </c>
      <c r="C8009" s="77" t="inlineStr">
        <is>
          <t>Metronome pp</t>
        </is>
      </c>
      <c r="D8009" s="77" t="n">
        <v>10</v>
      </c>
      <c r="E8009" s="77" t="n">
        <v>40</v>
      </c>
      <c r="F8009" s="77" t="inlineStr">
        <is>
          <t>Differs from upstream baseline</t>
        </is>
      </c>
      <c r="G8009" s="7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77" t="inlineStr">
        <is>
          <t>2026-10-05</t>
        </is>
      </c>
      <c r="B8011" s="77" t="inlineStr">
        <is>
          <t>Moves</t>
        </is>
      </c>
      <c r="C8011" s="77" t="inlineStr">
        <is>
          <t>Minimize pp</t>
        </is>
      </c>
      <c r="D8011" s="77" t="n">
        <v>10</v>
      </c>
      <c r="E8011" s="77" t="n">
        <v>3</v>
      </c>
      <c r="F8011" s="77" t="inlineStr">
        <is>
          <t>Differs from upstream baseline</t>
        </is>
      </c>
      <c r="G8011" s="7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77" t="inlineStr">
        <is>
          <t>2026-10-05</t>
        </is>
      </c>
      <c r="B8013" s="77" t="inlineStr">
        <is>
          <t>Moves</t>
        </is>
      </c>
      <c r="C8013" s="77" t="inlineStr">
        <is>
          <t>Mirror Shot accuracy</t>
        </is>
      </c>
      <c r="D8013" s="77" t="n">
        <v>85</v>
      </c>
      <c r="E8013" s="77" t="n">
        <v>100</v>
      </c>
      <c r="F8013" s="77" t="inlineStr">
        <is>
          <t>Differs from upstream baseline</t>
        </is>
      </c>
      <c r="G8013" s="7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77" t="inlineStr">
        <is>
          <t>2026-10-05</t>
        </is>
      </c>
      <c r="B8015" s="77" t="inlineStr">
        <is>
          <t>Moves</t>
        </is>
      </c>
      <c r="C8015" s="77" t="inlineStr">
        <is>
          <t>Mist Ball power</t>
        </is>
      </c>
      <c r="D8015" s="77" t="n">
        <v>95</v>
      </c>
      <c r="E8015" s="77" t="n">
        <v>100</v>
      </c>
      <c r="F8015" s="77" t="inlineStr">
        <is>
          <t>Differs from upstream baseline</t>
        </is>
      </c>
      <c r="G8015" s="7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77" t="inlineStr">
        <is>
          <t>2026-10-05</t>
        </is>
      </c>
      <c r="B8017" s="77" t="inlineStr">
        <is>
          <t>Moves</t>
        </is>
      </c>
      <c r="C8017" s="77" t="inlineStr">
        <is>
          <t>Muddy Water accuracy</t>
        </is>
      </c>
      <c r="D8017" s="77" t="n">
        <v>85</v>
      </c>
      <c r="E8017" s="77" t="n">
        <v>100</v>
      </c>
      <c r="F8017" s="77" t="inlineStr">
        <is>
          <t>Differs from upstream baseline</t>
        </is>
      </c>
      <c r="G8017" s="7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77" t="inlineStr">
        <is>
          <t>2026-10-05</t>
        </is>
      </c>
      <c r="B8019" s="77" t="inlineStr">
        <is>
          <t>Moves</t>
        </is>
      </c>
      <c r="C8019" s="77" t="inlineStr">
        <is>
          <t>Mud Shot accuracy</t>
        </is>
      </c>
      <c r="D8019" s="77" t="n">
        <v>95</v>
      </c>
      <c r="E8019" s="77" t="n">
        <v>100</v>
      </c>
      <c r="F8019" s="77" t="inlineStr">
        <is>
          <t>Differs from upstream baseline</t>
        </is>
      </c>
      <c r="G8019" s="7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77" t="inlineStr">
        <is>
          <t>2026-10-05</t>
        </is>
      </c>
      <c r="B8021" s="77" t="inlineStr">
        <is>
          <t>Moves</t>
        </is>
      </c>
      <c r="C8021" s="77" t="inlineStr">
        <is>
          <t>Mystical Fire pp</t>
        </is>
      </c>
      <c r="D8021" s="77" t="n">
        <v>10</v>
      </c>
      <c r="E8021" s="77" t="n">
        <v>20</v>
      </c>
      <c r="F8021" s="77" t="inlineStr">
        <is>
          <t>Differs from upstream baseline</t>
        </is>
      </c>
      <c r="G8021" s="7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77" t="inlineStr">
        <is>
          <t>2026-10-05</t>
        </is>
      </c>
      <c r="B8023" s="77" t="inlineStr">
        <is>
          <t>Moves</t>
        </is>
      </c>
      <c r="C8023" s="77" t="inlineStr">
        <is>
          <t>Nasty Plot type</t>
        </is>
      </c>
      <c r="D8023" s="77" t="inlineStr">
        <is>
          <t>TYPE_DARK</t>
        </is>
      </c>
      <c r="E8023" s="77" t="inlineStr">
        <is>
          <t>TYPE_MYSTERY</t>
        </is>
      </c>
      <c r="F8023" s="77" t="inlineStr">
        <is>
          <t>Differs from upstream baseline</t>
        </is>
      </c>
      <c r="G8023" s="7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77" t="inlineStr">
        <is>
          <t>2026-10-05</t>
        </is>
      </c>
      <c r="B8025" s="77" t="inlineStr">
        <is>
          <t>Moves</t>
        </is>
      </c>
      <c r="C8025" s="77" t="inlineStr">
        <is>
          <t>Nature Power power</t>
        </is>
      </c>
      <c r="D8025" s="77" t="n">
        <v>1</v>
      </c>
      <c r="E8025" s="77" t="n">
        <v>0</v>
      </c>
      <c r="F8025" s="77" t="inlineStr">
        <is>
          <t>Differs from upstream baseline</t>
        </is>
      </c>
      <c r="G8025" s="7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77" t="inlineStr">
        <is>
          <t>2026-10-05</t>
        </is>
      </c>
      <c r="B8027" s="77" t="inlineStr">
        <is>
          <t>Moves</t>
        </is>
      </c>
      <c r="C8027" s="77" t="inlineStr">
        <is>
          <t>Night Daze power</t>
        </is>
      </c>
      <c r="D8027" s="77" t="n">
        <v>85</v>
      </c>
      <c r="E8027" s="77" t="n">
        <v>90</v>
      </c>
      <c r="F8027" s="77" t="inlineStr">
        <is>
          <t>Differs from upstream baseline</t>
        </is>
      </c>
      <c r="G8027" s="7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77" t="inlineStr">
        <is>
          <t>2026-10-05</t>
        </is>
      </c>
      <c r="B8029" s="77" t="inlineStr">
        <is>
          <t>Moves</t>
        </is>
      </c>
      <c r="C8029" s="77" t="inlineStr">
        <is>
          <t>Noble Roar pp</t>
        </is>
      </c>
      <c r="D8029" s="77" t="n">
        <v>30</v>
      </c>
      <c r="E8029" s="77" t="n">
        <v>20</v>
      </c>
      <c r="F8029" s="77" t="inlineStr">
        <is>
          <t>Differs from upstream baseline</t>
        </is>
      </c>
      <c r="G8029" s="7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77" t="inlineStr">
        <is>
          <t>2026-10-05</t>
        </is>
      </c>
      <c r="B8031" s="77" t="inlineStr">
        <is>
          <t>Moves</t>
        </is>
      </c>
      <c r="C8031" s="77" t="inlineStr">
        <is>
          <t>Oblivion Wing power</t>
        </is>
      </c>
      <c r="D8031" s="77" t="n">
        <v>80</v>
      </c>
      <c r="E8031" s="77" t="n">
        <v>85</v>
      </c>
      <c r="F8031" s="77" t="inlineStr">
        <is>
          <t>Differs from upstream baseline</t>
        </is>
      </c>
      <c r="G8031" s="7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77" t="inlineStr">
        <is>
          <t>2026-10-05</t>
        </is>
      </c>
      <c r="B8033" s="77" t="inlineStr">
        <is>
          <t>Moves</t>
        </is>
      </c>
      <c r="C8033" s="77" t="inlineStr">
        <is>
          <t>Octazooka accuracy</t>
        </is>
      </c>
      <c r="D8033" s="77" t="n">
        <v>85</v>
      </c>
      <c r="E8033" s="77" t="n">
        <v>100</v>
      </c>
      <c r="F8033" s="77" t="inlineStr">
        <is>
          <t>Differs from upstream baseline</t>
        </is>
      </c>
      <c r="G8033" s="7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77" t="inlineStr">
        <is>
          <t>2026-10-05</t>
        </is>
      </c>
      <c r="B8035" s="77" t="inlineStr">
        <is>
          <t>Moves</t>
        </is>
      </c>
      <c r="C8035" s="77" t="inlineStr">
        <is>
          <t>Ominous Wind accuracy</t>
        </is>
      </c>
      <c r="D8035" s="77" t="n">
        <v>100</v>
      </c>
      <c r="E8035" s="77" t="n">
        <v>0</v>
      </c>
      <c r="F8035" s="77" t="inlineStr">
        <is>
          <t>Differs from upstream baseline</t>
        </is>
      </c>
      <c r="G8035" s="7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77" t="inlineStr">
        <is>
          <t>2026-10-05</t>
        </is>
      </c>
      <c r="B8037" s="77" t="inlineStr">
        <is>
          <t>Moves</t>
        </is>
      </c>
      <c r="C8037" s="77" t="inlineStr">
        <is>
          <t>Outrage power</t>
        </is>
      </c>
      <c r="D8037" s="77" t="n">
        <v>120</v>
      </c>
      <c r="E8037" s="77" t="n">
        <v>140</v>
      </c>
      <c r="F8037" s="77" t="inlineStr">
        <is>
          <t>Differs from upstream baseline</t>
        </is>
      </c>
      <c r="G8037" s="7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77" t="inlineStr">
        <is>
          <t>2026-10-05</t>
        </is>
      </c>
      <c r="B8039" s="77" t="inlineStr">
        <is>
          <t>Moves</t>
        </is>
      </c>
      <c r="C8039" s="77" t="inlineStr">
        <is>
          <t>Overheat power</t>
        </is>
      </c>
      <c r="D8039" s="77" t="n">
        <v>130</v>
      </c>
      <c r="E8039" s="77" t="n">
        <v>120</v>
      </c>
      <c r="F8039" s="77" t="inlineStr">
        <is>
          <t>Differs from upstream baseline</t>
        </is>
      </c>
      <c r="G8039" s="7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77" t="inlineStr">
        <is>
          <t>2026-10-05</t>
        </is>
      </c>
      <c r="B8041" s="77" t="inlineStr">
        <is>
          <t>Moves</t>
        </is>
      </c>
      <c r="C8041" s="77" t="inlineStr">
        <is>
          <t>Parabolic Charge power</t>
        </is>
      </c>
      <c r="D8041" s="77" t="n">
        <v>65</v>
      </c>
      <c r="E8041" s="77" t="n">
        <v>75</v>
      </c>
      <c r="F8041" s="77" t="inlineStr">
        <is>
          <t>Differs from upstream baseline</t>
        </is>
      </c>
      <c r="G8041" s="7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77" t="inlineStr">
        <is>
          <t>2026-10-05</t>
        </is>
      </c>
      <c r="B8043" s="77" t="inlineStr">
        <is>
          <t>Moves</t>
        </is>
      </c>
      <c r="C8043" s="77" t="inlineStr">
        <is>
          <t>Payback power</t>
        </is>
      </c>
      <c r="D8043" s="77" t="n">
        <v>50</v>
      </c>
      <c r="E8043" s="77" t="n">
        <v>60</v>
      </c>
      <c r="F8043" s="77" t="inlineStr">
        <is>
          <t>Differs from upstream baseline</t>
        </is>
      </c>
      <c r="G8043" s="7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77" t="inlineStr">
        <is>
          <t>2026-10-05</t>
        </is>
      </c>
      <c r="B8045" s="77" t="inlineStr">
        <is>
          <t>Moves</t>
        </is>
      </c>
      <c r="C8045" s="77" t="inlineStr">
        <is>
          <t>Petal Blizzard power</t>
        </is>
      </c>
      <c r="D8045" s="77" t="n">
        <v>90</v>
      </c>
      <c r="E8045" s="77" t="n">
        <v>100</v>
      </c>
      <c r="F8045" s="77" t="inlineStr">
        <is>
          <t>Differs from upstream baseline</t>
        </is>
      </c>
      <c r="G8045" s="7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77" t="inlineStr">
        <is>
          <t>2026-10-05</t>
        </is>
      </c>
      <c r="B8047" s="77" t="inlineStr">
        <is>
          <t>Moves</t>
        </is>
      </c>
      <c r="C8047" s="77" t="inlineStr">
        <is>
          <t>Petal Dance pp</t>
        </is>
      </c>
      <c r="D8047" s="77" t="n">
        <v>10</v>
      </c>
      <c r="E8047" s="77" t="n">
        <v>20</v>
      </c>
      <c r="F8047" s="77" t="inlineStr">
        <is>
          <t>Differs from upstream baseline</t>
        </is>
      </c>
      <c r="G8047" s="7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77" t="inlineStr">
        <is>
          <t>2026-10-05</t>
        </is>
      </c>
      <c r="B8049" s="77" t="inlineStr">
        <is>
          <t>Moves</t>
        </is>
      </c>
      <c r="C8049" s="77" t="inlineStr">
        <is>
          <t>Pin Missile accuracy</t>
        </is>
      </c>
      <c r="D8049" s="77" t="n">
        <v>95</v>
      </c>
      <c r="E8049" s="77" t="n">
        <v>100</v>
      </c>
      <c r="F8049" s="77" t="inlineStr">
        <is>
          <t>Differs from upstream baseline</t>
        </is>
      </c>
      <c r="G8049" s="7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77" t="inlineStr">
        <is>
          <t>2026-10-05</t>
        </is>
      </c>
      <c r="B8051" s="77" t="inlineStr">
        <is>
          <t>Moves</t>
        </is>
      </c>
      <c r="C8051" s="77" t="inlineStr">
        <is>
          <t>Play Rough power</t>
        </is>
      </c>
      <c r="D8051" s="77" t="n">
        <v>90</v>
      </c>
      <c r="E8051" s="77" t="n">
        <v>95</v>
      </c>
      <c r="F8051" s="77" t="inlineStr">
        <is>
          <t>Differs from upstream baseline</t>
        </is>
      </c>
      <c r="G8051" s="7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77" t="inlineStr">
        <is>
          <t>2026-10-05</t>
        </is>
      </c>
      <c r="B8053" s="77" t="inlineStr">
        <is>
          <t>Moves</t>
        </is>
      </c>
      <c r="C8053" s="77" t="inlineStr">
        <is>
          <t>Pluck power</t>
        </is>
      </c>
      <c r="D8053" s="77" t="n">
        <v>60</v>
      </c>
      <c r="E8053" s="77" t="n">
        <v>50</v>
      </c>
      <c r="F8053" s="77" t="inlineStr">
        <is>
          <t>Differs from upstream baseline</t>
        </is>
      </c>
      <c r="G8053" s="7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77" t="inlineStr">
        <is>
          <t>2026-10-05</t>
        </is>
      </c>
      <c r="B8055" s="77" t="inlineStr">
        <is>
          <t>Moves</t>
        </is>
      </c>
      <c r="C8055" s="77" t="inlineStr">
        <is>
          <t>Poison Fang power</t>
        </is>
      </c>
      <c r="D8055" s="77" t="n">
        <v>50</v>
      </c>
      <c r="E8055" s="77" t="n">
        <v>90</v>
      </c>
      <c r="F8055" s="77" t="inlineStr">
        <is>
          <t>Differs from upstream baseline</t>
        </is>
      </c>
      <c r="G8055" s="7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77" t="inlineStr">
        <is>
          <t>2026-10-05</t>
        </is>
      </c>
      <c r="B8057" s="77" t="inlineStr">
        <is>
          <t>Moves</t>
        </is>
      </c>
      <c r="C8057" s="77" t="inlineStr">
        <is>
          <t>Poison Powder accuracy</t>
        </is>
      </c>
      <c r="D8057" s="77" t="n">
        <v>75</v>
      </c>
      <c r="E8057" s="77" t="n">
        <v>100</v>
      </c>
      <c r="F8057" s="77" t="inlineStr">
        <is>
          <t>Differs from upstream baseline</t>
        </is>
      </c>
      <c r="G8057" s="7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77" t="inlineStr">
        <is>
          <t>2026-10-05</t>
        </is>
      </c>
      <c r="B8059" s="77" t="inlineStr">
        <is>
          <t>Moves</t>
        </is>
      </c>
      <c r="C8059" s="77" t="inlineStr">
        <is>
          <t>Poison Tail power</t>
        </is>
      </c>
      <c r="D8059" s="77" t="n">
        <v>50</v>
      </c>
      <c r="E8059" s="77" t="n">
        <v>120</v>
      </c>
      <c r="F8059" s="77" t="inlineStr">
        <is>
          <t>Differs from upstream baseline</t>
        </is>
      </c>
      <c r="G8059" s="7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77" t="inlineStr">
        <is>
          <t>2026-10-05</t>
        </is>
      </c>
      <c r="B8061" s="77" t="inlineStr">
        <is>
          <t>Moves</t>
        </is>
      </c>
      <c r="C8061" s="77" t="inlineStr">
        <is>
          <t>Power Gem power</t>
        </is>
      </c>
      <c r="D8061" s="77" t="n">
        <v>80</v>
      </c>
      <c r="E8061" s="77" t="n">
        <v>90</v>
      </c>
      <c r="F8061" s="77" t="inlineStr">
        <is>
          <t>Differs from upstream baseline</t>
        </is>
      </c>
      <c r="G8061" s="7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77" t="inlineStr">
        <is>
          <t>2026-10-05</t>
        </is>
      </c>
      <c r="B8063" s="77" t="inlineStr">
        <is>
          <t>Moves</t>
        </is>
      </c>
      <c r="C8063" s="77" t="inlineStr">
        <is>
          <t>Power-Up Punch power</t>
        </is>
      </c>
      <c r="D8063" s="77" t="n">
        <v>40</v>
      </c>
      <c r="E8063" s="77" t="n">
        <v>50</v>
      </c>
      <c r="F8063" s="77" t="inlineStr">
        <is>
          <t>Differs from upstream baseline</t>
        </is>
      </c>
      <c r="G8063" s="7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77" t="inlineStr">
        <is>
          <t>2026-10-05</t>
        </is>
      </c>
      <c r="B8065" s="77" t="inlineStr">
        <is>
          <t>Moves</t>
        </is>
      </c>
      <c r="C8065" s="77" t="inlineStr">
        <is>
          <t>Precipice Blades power</t>
        </is>
      </c>
      <c r="D8065" s="77" t="n">
        <v>120</v>
      </c>
      <c r="E8065" s="77" t="n">
        <v>130</v>
      </c>
      <c r="F8065" s="77" t="inlineStr">
        <is>
          <t>Differs from upstream baseline</t>
        </is>
      </c>
      <c r="G8065" s="7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77" t="inlineStr">
        <is>
          <t>2026-10-05</t>
        </is>
      </c>
      <c r="B8067" s="77" t="inlineStr">
        <is>
          <t>Moves</t>
        </is>
      </c>
      <c r="C8067" s="77" t="inlineStr">
        <is>
          <t>Psycho Boost accuracy</t>
        </is>
      </c>
      <c r="D8067" s="77" t="n">
        <v>90</v>
      </c>
      <c r="E8067" s="77" t="n">
        <v>100</v>
      </c>
      <c r="F8067" s="77" t="inlineStr">
        <is>
          <t>Differs from upstream baseline</t>
        </is>
      </c>
      <c r="G8067" s="7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77" t="inlineStr">
        <is>
          <t>2026-10-05</t>
        </is>
      </c>
      <c r="B8069" s="77" t="inlineStr">
        <is>
          <t>Moves</t>
        </is>
      </c>
      <c r="C8069" s="77" t="inlineStr">
        <is>
          <t>Psyshock power</t>
        </is>
      </c>
      <c r="D8069" s="77" t="n">
        <v>80</v>
      </c>
      <c r="E8069" s="77" t="n">
        <v>85</v>
      </c>
      <c r="F8069" s="77" t="inlineStr">
        <is>
          <t>Differs from upstream baseline</t>
        </is>
      </c>
      <c r="G8069" s="7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77" t="inlineStr">
        <is>
          <t>2026-10-05</t>
        </is>
      </c>
      <c r="B8071" s="77" t="inlineStr">
        <is>
          <t>Moves</t>
        </is>
      </c>
      <c r="C8071" s="77" t="inlineStr">
        <is>
          <t>Pursuit power</t>
        </is>
      </c>
      <c r="D8071" s="77" t="n">
        <v>40</v>
      </c>
      <c r="E8071" s="77" t="n">
        <v>70</v>
      </c>
      <c r="F8071" s="77" t="inlineStr">
        <is>
          <t>Differs from upstream baseline</t>
        </is>
      </c>
      <c r="G8071" s="7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77" t="inlineStr">
        <is>
          <t>2026-10-05</t>
        </is>
      </c>
      <c r="B8073" s="77" t="inlineStr">
        <is>
          <t>Moves</t>
        </is>
      </c>
      <c r="C8073" s="77" t="inlineStr">
        <is>
          <t>Quiver Dance pp</t>
        </is>
      </c>
      <c r="D8073" s="77" t="n">
        <v>20</v>
      </c>
      <c r="E8073" s="77" t="n">
        <v>3</v>
      </c>
      <c r="F8073" s="77" t="inlineStr">
        <is>
          <t>Differs from upstream baseline</t>
        </is>
      </c>
      <c r="G8073" s="7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77" t="inlineStr">
        <is>
          <t>2026-10-05</t>
        </is>
      </c>
      <c r="B8075" s="77" t="inlineStr">
        <is>
          <t>Moves</t>
        </is>
      </c>
      <c r="C8075" s="77" t="inlineStr">
        <is>
          <t>Rage type</t>
        </is>
      </c>
      <c r="D8075" s="77" t="inlineStr">
        <is>
          <t>TYPE_NORMAL</t>
        </is>
      </c>
      <c r="E8075" s="77" t="inlineStr">
        <is>
          <t>TYPE_FIGHTING</t>
        </is>
      </c>
      <c r="F8075" s="77" t="inlineStr">
        <is>
          <t>Differs from upstream baseline</t>
        </is>
      </c>
      <c r="G8075" s="7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77" t="inlineStr">
        <is>
          <t>2026-10-05</t>
        </is>
      </c>
      <c r="B8077" s="77" t="inlineStr">
        <is>
          <t>Moves</t>
        </is>
      </c>
      <c r="C8077" s="77" t="inlineStr">
        <is>
          <t>Rapid Spin power</t>
        </is>
      </c>
      <c r="D8077" s="77" t="n">
        <v>50</v>
      </c>
      <c r="E8077" s="77" t="n">
        <v>60</v>
      </c>
      <c r="F8077" s="77" t="inlineStr">
        <is>
          <t>Differs from upstream baseline</t>
        </is>
      </c>
      <c r="G8077" s="7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77" t="inlineStr">
        <is>
          <t>2026-10-05</t>
        </is>
      </c>
      <c r="B8079" s="77" t="inlineStr">
        <is>
          <t>Moves</t>
        </is>
      </c>
      <c r="C8079" s="77" t="inlineStr">
        <is>
          <t>Razor Leaf power</t>
        </is>
      </c>
      <c r="D8079" s="77" t="n">
        <v>55</v>
      </c>
      <c r="E8079" s="77" t="n">
        <v>60</v>
      </c>
      <c r="F8079" s="77" t="inlineStr">
        <is>
          <t>Differs from upstream baseline</t>
        </is>
      </c>
      <c r="G8079" s="7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77" t="inlineStr">
        <is>
          <t>2026-10-05</t>
        </is>
      </c>
      <c r="B8081" s="77" t="inlineStr">
        <is>
          <t>Moves</t>
        </is>
      </c>
      <c r="C8081" s="77" t="inlineStr">
        <is>
          <t>Razor Shell power</t>
        </is>
      </c>
      <c r="D8081" s="77" t="n">
        <v>75</v>
      </c>
      <c r="E8081" s="77" t="n">
        <v>85</v>
      </c>
      <c r="F8081" s="77" t="inlineStr">
        <is>
          <t>Differs from upstream baseline</t>
        </is>
      </c>
      <c r="G8081" s="7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77" t="inlineStr">
        <is>
          <t>2026-10-05</t>
        </is>
      </c>
      <c r="B8083" s="77" t="inlineStr">
        <is>
          <t>Moves</t>
        </is>
      </c>
      <c r="C8083" s="77" t="inlineStr">
        <is>
          <t>Recover pp</t>
        </is>
      </c>
      <c r="D8083" s="77" t="n">
        <v>5</v>
      </c>
      <c r="E8083" s="77" t="n">
        <v>10</v>
      </c>
      <c r="F8083" s="77" t="inlineStr">
        <is>
          <t>Differs from upstream baseline</t>
        </is>
      </c>
      <c r="G8083" s="7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77" t="inlineStr">
        <is>
          <t>2026-10-05</t>
        </is>
      </c>
      <c r="B8085" s="77" t="inlineStr">
        <is>
          <t>Moves</t>
        </is>
      </c>
      <c r="C8085" s="77" t="inlineStr">
        <is>
          <t>Recycle pp</t>
        </is>
      </c>
      <c r="D8085" s="77" t="n">
        <v>10</v>
      </c>
      <c r="E8085" s="77" t="n">
        <v>15</v>
      </c>
      <c r="F8085" s="77" t="inlineStr">
        <is>
          <t>Differs from upstream baseline</t>
        </is>
      </c>
      <c r="G8085" s="7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77" t="inlineStr">
        <is>
          <t>2026-10-05</t>
        </is>
      </c>
      <c r="B8087" s="77" t="inlineStr">
        <is>
          <t>Moves</t>
        </is>
      </c>
      <c r="C8087" s="77" t="inlineStr">
        <is>
          <t>Refresh accuracy</t>
        </is>
      </c>
      <c r="D8087" s="77" t="n">
        <v>100</v>
      </c>
      <c r="E8087" s="77" t="n">
        <v>0</v>
      </c>
      <c r="F8087" s="77" t="inlineStr">
        <is>
          <t>Differs from upstream baseline</t>
        </is>
      </c>
      <c r="G8087" s="7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77" t="inlineStr">
        <is>
          <t>2026-10-05</t>
        </is>
      </c>
      <c r="B8089" s="77" t="inlineStr">
        <is>
          <t>Moves</t>
        </is>
      </c>
      <c r="C8089" s="77" t="inlineStr">
        <is>
          <t>Relic Song power</t>
        </is>
      </c>
      <c r="D8089" s="77" t="n">
        <v>75</v>
      </c>
      <c r="E8089" s="77" t="n">
        <v>85</v>
      </c>
      <c r="F8089" s="77" t="inlineStr">
        <is>
          <t>Differs from upstream baseline</t>
        </is>
      </c>
      <c r="G8089" s="7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77" t="inlineStr">
        <is>
          <t>2026-10-05</t>
        </is>
      </c>
      <c r="B8091" s="77" t="inlineStr">
        <is>
          <t>Moves</t>
        </is>
      </c>
      <c r="C8091" s="77" t="inlineStr">
        <is>
          <t>Retaliate power</t>
        </is>
      </c>
      <c r="D8091" s="77" t="n">
        <v>70</v>
      </c>
      <c r="E8091" s="77" t="n">
        <v>80</v>
      </c>
      <c r="F8091" s="77" t="inlineStr">
        <is>
          <t>Differs from upstream baseline</t>
        </is>
      </c>
      <c r="G8091" s="7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77" t="inlineStr">
        <is>
          <t>2026-10-05</t>
        </is>
      </c>
      <c r="B8093" s="77" t="inlineStr">
        <is>
          <t>Moves</t>
        </is>
      </c>
      <c r="C8093" s="77" t="inlineStr">
        <is>
          <t>Return power</t>
        </is>
      </c>
      <c r="D8093" s="77" t="n">
        <v>1</v>
      </c>
      <c r="E8093" s="77" t="n">
        <v>121</v>
      </c>
      <c r="F8093" s="77" t="inlineStr">
        <is>
          <t>Differs from upstream baseline</t>
        </is>
      </c>
      <c r="G8093" s="7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77" t="inlineStr">
        <is>
          <t>2026-10-05</t>
        </is>
      </c>
      <c r="B8095" s="77" t="inlineStr">
        <is>
          <t>Moves</t>
        </is>
      </c>
      <c r="C8095" s="77" t="inlineStr">
        <is>
          <t>Roar of Time accuracy</t>
        </is>
      </c>
      <c r="D8095" s="77" t="n">
        <v>90</v>
      </c>
      <c r="E8095" s="77" t="n">
        <v>100</v>
      </c>
      <c r="F8095" s="77" t="inlineStr">
        <is>
          <t>Differs from upstream baseline</t>
        </is>
      </c>
      <c r="G8095" s="7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77" t="inlineStr">
        <is>
          <t>2026-10-05</t>
        </is>
      </c>
      <c r="B8097" s="77" t="inlineStr">
        <is>
          <t>Moves</t>
        </is>
      </c>
      <c r="C8097" s="77" t="inlineStr">
        <is>
          <t>Rock Blast pp</t>
        </is>
      </c>
      <c r="D8097" s="77" t="n">
        <v>10</v>
      </c>
      <c r="E8097" s="77" t="n">
        <v>8</v>
      </c>
      <c r="F8097" s="77" t="inlineStr">
        <is>
          <t>Differs from upstream baseline</t>
        </is>
      </c>
      <c r="G8097" s="7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77" t="inlineStr">
        <is>
          <t>2026-10-05</t>
        </is>
      </c>
      <c r="B8099" s="77" t="inlineStr">
        <is>
          <t>Moves</t>
        </is>
      </c>
      <c r="C8099" s="77" t="inlineStr">
        <is>
          <t>Rock Climb type</t>
        </is>
      </c>
      <c r="D8099" s="77" t="inlineStr">
        <is>
          <t>TYPE_NORMAL</t>
        </is>
      </c>
      <c r="E8099" s="77" t="inlineStr">
        <is>
          <t>TYPE_ROCK</t>
        </is>
      </c>
      <c r="F8099" s="77" t="inlineStr">
        <is>
          <t>Differs from upstream baseline</t>
        </is>
      </c>
      <c r="G8099" s="7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77" t="inlineStr">
        <is>
          <t>2026-10-05</t>
        </is>
      </c>
      <c r="B8101" s="77" t="inlineStr">
        <is>
          <t>Moves</t>
        </is>
      </c>
      <c r="C8101" s="77" t="inlineStr">
        <is>
          <t>Rock Slide accuracy</t>
        </is>
      </c>
      <c r="D8101" s="77" t="n">
        <v>90</v>
      </c>
      <c r="E8101" s="77" t="n">
        <v>100</v>
      </c>
      <c r="F8101" s="77" t="inlineStr">
        <is>
          <t>Differs from upstream baseline</t>
        </is>
      </c>
      <c r="G8101" s="7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77" t="inlineStr">
        <is>
          <t>2026-10-05</t>
        </is>
      </c>
      <c r="B8103" s="77" t="inlineStr">
        <is>
          <t>Moves</t>
        </is>
      </c>
      <c r="C8103" s="77" t="inlineStr">
        <is>
          <t>Rock Throw accuracy</t>
        </is>
      </c>
      <c r="D8103" s="77" t="n">
        <v>90</v>
      </c>
      <c r="E8103" s="77" t="n">
        <v>100</v>
      </c>
      <c r="F8103" s="77" t="inlineStr">
        <is>
          <t>Differs from upstream baseline</t>
        </is>
      </c>
      <c r="G8103" s="7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77" t="inlineStr">
        <is>
          <t>2026-10-05</t>
        </is>
      </c>
      <c r="B8105" s="77" t="inlineStr">
        <is>
          <t>Moves</t>
        </is>
      </c>
      <c r="C8105" s="77" t="inlineStr">
        <is>
          <t>Rock Tomb accuracy</t>
        </is>
      </c>
      <c r="D8105" s="77" t="n">
        <v>95</v>
      </c>
      <c r="E8105" s="77" t="n">
        <v>100</v>
      </c>
      <c r="F8105" s="77" t="inlineStr">
        <is>
          <t>Differs from upstream baseline</t>
        </is>
      </c>
      <c r="G8105" s="7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77" t="inlineStr">
        <is>
          <t>2026-10-05</t>
        </is>
      </c>
      <c r="B8107" s="77" t="inlineStr">
        <is>
          <t>Moves</t>
        </is>
      </c>
      <c r="C8107" s="77" t="inlineStr">
        <is>
          <t>Rock Wrecker power</t>
        </is>
      </c>
      <c r="D8107" s="77" t="n">
        <v>150</v>
      </c>
      <c r="E8107" s="77" t="n">
        <v>40</v>
      </c>
      <c r="F8107" s="77" t="inlineStr">
        <is>
          <t>Differs from upstream baseline</t>
        </is>
      </c>
      <c r="G8107" s="7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77" t="inlineStr">
        <is>
          <t>2026-10-05</t>
        </is>
      </c>
      <c r="B8109" s="77" t="inlineStr">
        <is>
          <t>Moves</t>
        </is>
      </c>
      <c r="C8109" s="77" t="inlineStr">
        <is>
          <t>Rock Wrecker pp</t>
        </is>
      </c>
      <c r="D8109" s="77" t="n">
        <v>5</v>
      </c>
      <c r="E8109" s="77" t="n">
        <v>8</v>
      </c>
      <c r="F8109" s="77" t="inlineStr">
        <is>
          <t>Differs from upstream baseline</t>
        </is>
      </c>
      <c r="G8109" s="7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77" t="inlineStr">
        <is>
          <t>2026-10-05</t>
        </is>
      </c>
      <c r="B8111" s="77" t="inlineStr">
        <is>
          <t>Moves</t>
        </is>
      </c>
      <c r="C8111" s="77" t="inlineStr">
        <is>
          <t>Rollout power</t>
        </is>
      </c>
      <c r="D8111" s="77" t="n">
        <v>30</v>
      </c>
      <c r="E8111" s="77" t="n">
        <v>40</v>
      </c>
      <c r="F8111" s="77" t="inlineStr">
        <is>
          <t>Differs from upstream baseline</t>
        </is>
      </c>
      <c r="G8111" s="7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77" t="inlineStr">
        <is>
          <t>2026-10-05</t>
        </is>
      </c>
      <c r="B8113" s="77" t="inlineStr">
        <is>
          <t>Moves</t>
        </is>
      </c>
      <c r="C8113" s="77" t="inlineStr">
        <is>
          <t>Rollout pp</t>
        </is>
      </c>
      <c r="D8113" s="77" t="n">
        <v>20</v>
      </c>
      <c r="E8113" s="77" t="n">
        <v>5</v>
      </c>
      <c r="F8113" s="77" t="inlineStr">
        <is>
          <t>Differs from upstream baseline</t>
        </is>
      </c>
      <c r="G8113" s="7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77" t="inlineStr">
        <is>
          <t>2026-10-05</t>
        </is>
      </c>
      <c r="B8115" s="77" t="inlineStr">
        <is>
          <t>Moves</t>
        </is>
      </c>
      <c r="C8115" s="77" t="inlineStr">
        <is>
          <t>Round power</t>
        </is>
      </c>
      <c r="D8115" s="77" t="n">
        <v>60</v>
      </c>
      <c r="E8115" s="77" t="n">
        <v>70</v>
      </c>
      <c r="F8115" s="77" t="inlineStr">
        <is>
          <t>Differs from upstream baseline</t>
        </is>
      </c>
      <c r="G8115" s="7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77" t="inlineStr">
        <is>
          <t>2026-10-05</t>
        </is>
      </c>
      <c r="B8117" s="77" t="inlineStr">
        <is>
          <t>Moves</t>
        </is>
      </c>
      <c r="C8117" s="77" t="inlineStr">
        <is>
          <t>Sacred Fire accuracy</t>
        </is>
      </c>
      <c r="D8117" s="77" t="n">
        <v>95</v>
      </c>
      <c r="E8117" s="77" t="n">
        <v>100</v>
      </c>
      <c r="F8117" s="77" t="inlineStr">
        <is>
          <t>Differs from upstream baseline</t>
        </is>
      </c>
      <c r="G8117" s="7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77" t="inlineStr">
        <is>
          <t>2026-10-05</t>
        </is>
      </c>
      <c r="B8119" s="77" t="inlineStr">
        <is>
          <t>Moves</t>
        </is>
      </c>
      <c r="C8119" s="77" t="inlineStr">
        <is>
          <t>Safeguard pp</t>
        </is>
      </c>
      <c r="D8119" s="77" t="n">
        <v>25</v>
      </c>
      <c r="E8119" s="77" t="n">
        <v>5</v>
      </c>
      <c r="F8119" s="77" t="inlineStr">
        <is>
          <t>Differs from upstream baseline</t>
        </is>
      </c>
      <c r="G8119" s="7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77" t="inlineStr">
        <is>
          <t>2026-10-05</t>
        </is>
      </c>
      <c r="B8121" s="77" t="inlineStr">
        <is>
          <t>Moves</t>
        </is>
      </c>
      <c r="C8121" s="77" t="inlineStr">
        <is>
          <t>Sand Attack pp</t>
        </is>
      </c>
      <c r="D8121" s="77" t="n">
        <v>15</v>
      </c>
      <c r="E8121" s="77" t="n">
        <v>5</v>
      </c>
      <c r="F8121" s="77" t="inlineStr">
        <is>
          <t>Differs from upstream baseline</t>
        </is>
      </c>
      <c r="G8121" s="7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77" t="inlineStr">
        <is>
          <t>2026-10-05</t>
        </is>
      </c>
      <c r="B8123" s="77" t="inlineStr">
        <is>
          <t>Moves</t>
        </is>
      </c>
      <c r="C8123" s="77" t="inlineStr">
        <is>
          <t>Sand Tomb accuracy</t>
        </is>
      </c>
      <c r="D8123" s="77" t="n">
        <v>85</v>
      </c>
      <c r="E8123" s="77" t="n">
        <v>100</v>
      </c>
      <c r="F8123" s="77" t="inlineStr">
        <is>
          <t>Differs from upstream baseline</t>
        </is>
      </c>
      <c r="G8123" s="7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77" t="inlineStr">
        <is>
          <t>2026-10-05</t>
        </is>
      </c>
      <c r="B8125" s="77" t="inlineStr">
        <is>
          <t>Moves</t>
        </is>
      </c>
      <c r="C8125" s="77" t="inlineStr">
        <is>
          <t>Screech pp</t>
        </is>
      </c>
      <c r="D8125" s="77" t="n">
        <v>40</v>
      </c>
      <c r="E8125" s="77" t="n">
        <v>5</v>
      </c>
      <c r="F8125" s="77" t="inlineStr">
        <is>
          <t>Differs from upstream baseline</t>
        </is>
      </c>
      <c r="G8125" s="7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77" t="inlineStr">
        <is>
          <t>2026-10-05</t>
        </is>
      </c>
      <c r="B8127" s="77" t="inlineStr">
        <is>
          <t>Moves</t>
        </is>
      </c>
      <c r="C8127" s="77" t="inlineStr">
        <is>
          <t>Secret Sword power</t>
        </is>
      </c>
      <c r="D8127" s="77" t="n">
        <v>85</v>
      </c>
      <c r="E8127" s="77" t="n">
        <v>90</v>
      </c>
      <c r="F8127" s="77" t="inlineStr">
        <is>
          <t>Differs from upstream baseline</t>
        </is>
      </c>
      <c r="G8127" s="7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77" t="inlineStr">
        <is>
          <t>2026-10-05</t>
        </is>
      </c>
      <c r="B8129" s="77" t="inlineStr">
        <is>
          <t>Moves</t>
        </is>
      </c>
      <c r="C8129" s="77" t="inlineStr">
        <is>
          <t>Shadow Ball power</t>
        </is>
      </c>
      <c r="D8129" s="77" t="n">
        <v>80</v>
      </c>
      <c r="E8129" s="77" t="n">
        <v>90</v>
      </c>
      <c r="F8129" s="77" t="inlineStr">
        <is>
          <t>Differs from upstream baseline</t>
        </is>
      </c>
      <c r="G8129" s="7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77" t="inlineStr">
        <is>
          <t>2026-10-05</t>
        </is>
      </c>
      <c r="B8131" s="77" t="inlineStr">
        <is>
          <t>Moves</t>
        </is>
      </c>
      <c r="C8131" s="77" t="inlineStr">
        <is>
          <t>Shadow Punch power</t>
        </is>
      </c>
      <c r="D8131" s="77" t="n">
        <v>60</v>
      </c>
      <c r="E8131" s="77" t="n">
        <v>95</v>
      </c>
      <c r="F8131" s="77" t="inlineStr">
        <is>
          <t>Differs from upstream baseline</t>
        </is>
      </c>
      <c r="G8131" s="7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77" t="inlineStr">
        <is>
          <t>2026-10-05</t>
        </is>
      </c>
      <c r="B8133" s="77" t="inlineStr">
        <is>
          <t>Moves</t>
        </is>
      </c>
      <c r="C8133" s="77" t="inlineStr">
        <is>
          <t>Sharpen pp</t>
        </is>
      </c>
      <c r="D8133" s="77" t="n">
        <v>30</v>
      </c>
      <c r="E8133" s="77" t="n">
        <v>3</v>
      </c>
      <c r="F8133" s="77" t="inlineStr">
        <is>
          <t>Differs from upstream baseline</t>
        </is>
      </c>
      <c r="G8133" s="7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77" t="inlineStr">
        <is>
          <t>2026-10-05</t>
        </is>
      </c>
      <c r="B8135" s="77" t="inlineStr">
        <is>
          <t>Moves</t>
        </is>
      </c>
      <c r="C8135" s="77" t="inlineStr">
        <is>
          <t>Sheer Cold accuracy</t>
        </is>
      </c>
      <c r="D8135" s="77" t="n">
        <v>30</v>
      </c>
      <c r="E8135" s="77" t="n">
        <v>50</v>
      </c>
      <c r="F8135" s="77" t="inlineStr">
        <is>
          <t>Differs from upstream baseline</t>
        </is>
      </c>
      <c r="G8135" s="7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77" t="inlineStr">
        <is>
          <t>2026-10-05</t>
        </is>
      </c>
      <c r="B8137" s="77" t="inlineStr">
        <is>
          <t>Moves</t>
        </is>
      </c>
      <c r="C8137" s="77" t="inlineStr">
        <is>
          <t>Shift Gear pp</t>
        </is>
      </c>
      <c r="D8137" s="77" t="n">
        <v>10</v>
      </c>
      <c r="E8137" s="77" t="n">
        <v>5</v>
      </c>
      <c r="F8137" s="77" t="inlineStr">
        <is>
          <t>Differs from upstream baseline</t>
        </is>
      </c>
      <c r="G8137" s="7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77" t="inlineStr">
        <is>
          <t>2026-10-05</t>
        </is>
      </c>
      <c r="B8139" s="77" t="inlineStr">
        <is>
          <t>Moves</t>
        </is>
      </c>
      <c r="C8139" s="77" t="inlineStr">
        <is>
          <t>Signal Beam power</t>
        </is>
      </c>
      <c r="D8139" s="77" t="n">
        <v>75</v>
      </c>
      <c r="E8139" s="77" t="n">
        <v>95</v>
      </c>
      <c r="F8139" s="77" t="inlineStr">
        <is>
          <t>Differs from upstream baseline</t>
        </is>
      </c>
      <c r="G8139" s="7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77" t="inlineStr">
        <is>
          <t>2026-10-05</t>
        </is>
      </c>
      <c r="B8141" s="77" t="inlineStr">
        <is>
          <t>Moves</t>
        </is>
      </c>
      <c r="C8141" s="77" t="inlineStr">
        <is>
          <t>Silver Wind accuracy</t>
        </is>
      </c>
      <c r="D8141" s="77" t="n">
        <v>100</v>
      </c>
      <c r="E8141" s="77" t="n">
        <v>0</v>
      </c>
      <c r="F8141" s="77" t="inlineStr">
        <is>
          <t>Differs from upstream baseline</t>
        </is>
      </c>
      <c r="G8141" s="7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77" t="inlineStr">
        <is>
          <t>2026-10-05</t>
        </is>
      </c>
      <c r="B8143" s="77" t="inlineStr">
        <is>
          <t>Moves</t>
        </is>
      </c>
      <c r="C8143" s="77" t="inlineStr">
        <is>
          <t>Sing pp</t>
        </is>
      </c>
      <c r="D8143" s="77" t="n">
        <v>15</v>
      </c>
      <c r="E8143" s="77" t="n">
        <v>8</v>
      </c>
      <c r="F8143" s="77" t="inlineStr">
        <is>
          <t>Differs from upstream baseline</t>
        </is>
      </c>
      <c r="G8143" s="7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77" t="inlineStr">
        <is>
          <t>2026-10-05</t>
        </is>
      </c>
      <c r="B8145" s="77" t="inlineStr">
        <is>
          <t>Moves</t>
        </is>
      </c>
      <c r="C8145" s="77" t="inlineStr">
        <is>
          <t>Sky Attack power</t>
        </is>
      </c>
      <c r="D8145" s="77" t="n">
        <v>140</v>
      </c>
      <c r="E8145" s="77" t="n">
        <v>120</v>
      </c>
      <c r="F8145" s="77" t="inlineStr">
        <is>
          <t>Differs from upstream baseline</t>
        </is>
      </c>
      <c r="G8145" s="7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77" t="inlineStr">
        <is>
          <t>2026-10-05</t>
        </is>
      </c>
      <c r="B8147" s="77" t="inlineStr">
        <is>
          <t>Moves</t>
        </is>
      </c>
      <c r="C8147" s="77" t="inlineStr">
        <is>
          <t>Sky Drop power</t>
        </is>
      </c>
      <c r="D8147" s="77" t="n">
        <v>60</v>
      </c>
      <c r="E8147" s="77" t="n">
        <v>70</v>
      </c>
      <c r="F8147" s="77" t="inlineStr">
        <is>
          <t>Differs from upstream baseline</t>
        </is>
      </c>
      <c r="G8147" s="7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77" t="inlineStr">
        <is>
          <t>2026-10-05</t>
        </is>
      </c>
      <c r="B8149" s="77" t="inlineStr">
        <is>
          <t>Moves</t>
        </is>
      </c>
      <c r="C8149" s="77" t="inlineStr">
        <is>
          <t>Sky Uppercut accuracy</t>
        </is>
      </c>
      <c r="D8149" s="77" t="n">
        <v>90</v>
      </c>
      <c r="E8149" s="77" t="n">
        <v>100</v>
      </c>
      <c r="F8149" s="77" t="inlineStr">
        <is>
          <t>Differs from upstream baseline</t>
        </is>
      </c>
      <c r="G8149" s="7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77" t="inlineStr">
        <is>
          <t>2026-10-05</t>
        </is>
      </c>
      <c r="B8151" s="77" t="inlineStr">
        <is>
          <t>Moves</t>
        </is>
      </c>
      <c r="C8151" s="77" t="inlineStr">
        <is>
          <t>Slack Off pp</t>
        </is>
      </c>
      <c r="D8151" s="77" t="n">
        <v>5</v>
      </c>
      <c r="E8151" s="77" t="n">
        <v>10</v>
      </c>
      <c r="F8151" s="77" t="inlineStr">
        <is>
          <t>Differs from upstream baseline</t>
        </is>
      </c>
      <c r="G8151" s="7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77" t="inlineStr">
        <is>
          <t>2026-10-05</t>
        </is>
      </c>
      <c r="B8153" s="77" t="inlineStr">
        <is>
          <t>Moves</t>
        </is>
      </c>
      <c r="C8153" s="77" t="inlineStr">
        <is>
          <t>Slam accuracy</t>
        </is>
      </c>
      <c r="D8153" s="77" t="n">
        <v>75</v>
      </c>
      <c r="E8153" s="77" t="n">
        <v>100</v>
      </c>
      <c r="F8153" s="77" t="inlineStr">
        <is>
          <t>Differs from upstream baseline</t>
        </is>
      </c>
      <c r="G8153" s="7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77" t="inlineStr">
        <is>
          <t>2026-10-05</t>
        </is>
      </c>
      <c r="B8155" s="77" t="inlineStr">
        <is>
          <t>Moves</t>
        </is>
      </c>
      <c r="C8155" s="77" t="inlineStr">
        <is>
          <t>Sleep Powder accuracy</t>
        </is>
      </c>
      <c r="D8155" s="77" t="n">
        <v>75</v>
      </c>
      <c r="E8155" s="77" t="n">
        <v>90</v>
      </c>
      <c r="F8155" s="77" t="inlineStr">
        <is>
          <t>Differs from upstream baseline</t>
        </is>
      </c>
      <c r="G8155" s="7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77" t="inlineStr">
        <is>
          <t>2026-10-05</t>
        </is>
      </c>
      <c r="B8157" s="77" t="inlineStr">
        <is>
          <t>Moves</t>
        </is>
      </c>
      <c r="C8157" s="77" t="inlineStr">
        <is>
          <t>Sludge power</t>
        </is>
      </c>
      <c r="D8157" s="77" t="n">
        <v>65</v>
      </c>
      <c r="E8157" s="77" t="n">
        <v>70</v>
      </c>
      <c r="F8157" s="77" t="inlineStr">
        <is>
          <t>Differs from upstream baseline</t>
        </is>
      </c>
      <c r="G8157" s="7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77" t="inlineStr">
        <is>
          <t>2026-10-05</t>
        </is>
      </c>
      <c r="B8159" s="77" t="inlineStr">
        <is>
          <t>Moves</t>
        </is>
      </c>
      <c r="C8159" s="77" t="inlineStr">
        <is>
          <t>Smack Down power</t>
        </is>
      </c>
      <c r="D8159" s="77" t="n">
        <v>50</v>
      </c>
      <c r="E8159" s="77" t="n">
        <v>60</v>
      </c>
      <c r="F8159" s="77" t="inlineStr">
        <is>
          <t>Differs from upstream baseline</t>
        </is>
      </c>
      <c r="G8159" s="7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77" t="inlineStr">
        <is>
          <t>2026-10-05</t>
        </is>
      </c>
      <c r="B8161" s="77" t="inlineStr">
        <is>
          <t>Moves</t>
        </is>
      </c>
      <c r="C8161" s="77" t="inlineStr">
        <is>
          <t>Smog power</t>
        </is>
      </c>
      <c r="D8161" s="77" t="n">
        <v>30</v>
      </c>
      <c r="E8161" s="77" t="n">
        <v>60</v>
      </c>
      <c r="F8161" s="77" t="inlineStr">
        <is>
          <t>Differs from upstream baseline</t>
        </is>
      </c>
      <c r="G8161" s="7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77" t="inlineStr">
        <is>
          <t>2026-10-05</t>
        </is>
      </c>
      <c r="B8163" s="77" t="inlineStr">
        <is>
          <t>Moves</t>
        </is>
      </c>
      <c r="C8163" s="77" t="inlineStr">
        <is>
          <t>Smokescreen pp</t>
        </is>
      </c>
      <c r="D8163" s="77" t="n">
        <v>20</v>
      </c>
      <c r="E8163" s="77" t="n">
        <v>5</v>
      </c>
      <c r="F8163" s="77" t="inlineStr">
        <is>
          <t>Differs from upstream baseline</t>
        </is>
      </c>
      <c r="G8163" s="7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77" t="inlineStr">
        <is>
          <t>2026-10-05</t>
        </is>
      </c>
      <c r="B8165" s="77" t="inlineStr">
        <is>
          <t>Moves</t>
        </is>
      </c>
      <c r="C8165" s="77" t="inlineStr">
        <is>
          <t>Snarl accuracy</t>
        </is>
      </c>
      <c r="D8165" s="77" t="n">
        <v>95</v>
      </c>
      <c r="E8165" s="77" t="n">
        <v>100</v>
      </c>
      <c r="F8165" s="77" t="inlineStr">
        <is>
          <t>Differs from upstream baseline</t>
        </is>
      </c>
      <c r="G8165" s="7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77" t="inlineStr">
        <is>
          <t>2026-10-05</t>
        </is>
      </c>
      <c r="B8167" s="77" t="inlineStr">
        <is>
          <t>Moves</t>
        </is>
      </c>
      <c r="C8167" s="77" t="inlineStr">
        <is>
          <t>Soft-Boiled accuracy</t>
        </is>
      </c>
      <c r="D8167" s="77" t="n">
        <v>100</v>
      </c>
      <c r="E8167" s="77" t="n">
        <v>0</v>
      </c>
      <c r="F8167" s="77" t="inlineStr">
        <is>
          <t>Differs from upstream baseline</t>
        </is>
      </c>
      <c r="G8167" s="7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77" t="inlineStr">
        <is>
          <t>2026-10-05</t>
        </is>
      </c>
      <c r="B8169" s="77" t="inlineStr">
        <is>
          <t>Moves</t>
        </is>
      </c>
      <c r="C8169" s="77" t="inlineStr">
        <is>
          <t>Solar Beam pp</t>
        </is>
      </c>
      <c r="D8169" s="77" t="n">
        <v>10</v>
      </c>
      <c r="E8169" s="77" t="n">
        <v>15</v>
      </c>
      <c r="F8169" s="77" t="inlineStr">
        <is>
          <t>Differs from upstream baseline</t>
        </is>
      </c>
      <c r="G8169" s="7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77" t="inlineStr">
        <is>
          <t>2026-10-05</t>
        </is>
      </c>
      <c r="B8171" s="77" t="inlineStr">
        <is>
          <t>Moves</t>
        </is>
      </c>
      <c r="C8171" s="77" t="inlineStr">
        <is>
          <t>Spacial Rend power</t>
        </is>
      </c>
      <c r="D8171" s="77" t="n">
        <v>100</v>
      </c>
      <c r="E8171" s="77" t="n">
        <v>120</v>
      </c>
      <c r="F8171" s="77" t="inlineStr">
        <is>
          <t>Differs from upstream baseline</t>
        </is>
      </c>
      <c r="G8171" s="7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77" t="inlineStr">
        <is>
          <t>2026-10-05</t>
        </is>
      </c>
      <c r="B8173" s="77" t="inlineStr">
        <is>
          <t>Moves</t>
        </is>
      </c>
      <c r="C8173" s="77" t="inlineStr">
        <is>
          <t>Spark power</t>
        </is>
      </c>
      <c r="D8173" s="77" t="n">
        <v>65</v>
      </c>
      <c r="E8173" s="77" t="n">
        <v>70</v>
      </c>
      <c r="F8173" s="77" t="inlineStr">
        <is>
          <t>Differs from upstream baseline</t>
        </is>
      </c>
      <c r="G8173" s="7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77" t="inlineStr">
        <is>
          <t>2026-10-05</t>
        </is>
      </c>
      <c r="B8175" s="77" t="inlineStr">
        <is>
          <t>Moves</t>
        </is>
      </c>
      <c r="C8175" s="77" t="inlineStr">
        <is>
          <t>Steamroller power</t>
        </is>
      </c>
      <c r="D8175" s="77" t="n">
        <v>65</v>
      </c>
      <c r="E8175" s="77" t="n">
        <v>75</v>
      </c>
      <c r="F8175" s="77" t="inlineStr">
        <is>
          <t>Differs from upstream baseline</t>
        </is>
      </c>
      <c r="G8175" s="7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77" t="inlineStr">
        <is>
          <t>2026-10-05</t>
        </is>
      </c>
      <c r="B8177" s="77" t="inlineStr">
        <is>
          <t>Moves</t>
        </is>
      </c>
      <c r="C8177" s="77" t="inlineStr">
        <is>
          <t>Steel Wing power</t>
        </is>
      </c>
      <c r="D8177" s="77" t="n">
        <v>70</v>
      </c>
      <c r="E8177" s="77" t="n">
        <v>80</v>
      </c>
      <c r="F8177" s="77" t="inlineStr">
        <is>
          <t>Differs from upstream baseline</t>
        </is>
      </c>
      <c r="G8177" s="7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77" t="inlineStr">
        <is>
          <t>2026-10-05</t>
        </is>
      </c>
      <c r="B8179" s="77" t="inlineStr">
        <is>
          <t>Moves</t>
        </is>
      </c>
      <c r="C8179" s="77" t="inlineStr">
        <is>
          <t>Stockpile pp</t>
        </is>
      </c>
      <c r="D8179" s="77" t="n">
        <v>20</v>
      </c>
      <c r="E8179" s="77" t="n">
        <v>10</v>
      </c>
      <c r="F8179" s="77" t="inlineStr">
        <is>
          <t>Differs from upstream baseline</t>
        </is>
      </c>
      <c r="G8179" s="7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77" t="inlineStr">
        <is>
          <t>2026-10-05</t>
        </is>
      </c>
      <c r="B8181" s="77" t="inlineStr">
        <is>
          <t>Moves</t>
        </is>
      </c>
      <c r="C8181" s="77" t="inlineStr">
        <is>
          <t>Stomp type</t>
        </is>
      </c>
      <c r="D8181" s="77" t="inlineStr">
        <is>
          <t>TYPE_NORMAL</t>
        </is>
      </c>
      <c r="E8181" s="77" t="inlineStr">
        <is>
          <t>TYPE_GROUND</t>
        </is>
      </c>
      <c r="F8181" s="77" t="inlineStr">
        <is>
          <t>Differs from upstream baseline</t>
        </is>
      </c>
      <c r="G8181" s="7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77" t="inlineStr">
        <is>
          <t>2026-10-05</t>
        </is>
      </c>
      <c r="B8183" s="77" t="inlineStr">
        <is>
          <t>Moves</t>
        </is>
      </c>
      <c r="C8183" s="77" t="inlineStr">
        <is>
          <t>Storm Throw power</t>
        </is>
      </c>
      <c r="D8183" s="77" t="n">
        <v>60</v>
      </c>
      <c r="E8183" s="77" t="n">
        <v>70</v>
      </c>
      <c r="F8183" s="77" t="inlineStr">
        <is>
          <t>Differs from upstream baseline</t>
        </is>
      </c>
      <c r="G8183" s="7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77" t="inlineStr">
        <is>
          <t>2026-10-05</t>
        </is>
      </c>
      <c r="B8185" s="77" t="inlineStr">
        <is>
          <t>Moves</t>
        </is>
      </c>
      <c r="C8185" s="77" t="inlineStr">
        <is>
          <t>Struggle Bug power</t>
        </is>
      </c>
      <c r="D8185" s="77" t="n">
        <v>50</v>
      </c>
      <c r="E8185" s="77" t="n">
        <v>60</v>
      </c>
      <c r="F8185" s="77" t="inlineStr">
        <is>
          <t>Differs from upstream baseline</t>
        </is>
      </c>
      <c r="G8185" s="7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77" t="inlineStr">
        <is>
          <t>2026-10-05</t>
        </is>
      </c>
      <c r="B8187" s="77" t="inlineStr">
        <is>
          <t>Moves</t>
        </is>
      </c>
      <c r="C8187" s="77" t="inlineStr">
        <is>
          <t>Submission power</t>
        </is>
      </c>
      <c r="D8187" s="77" t="n">
        <v>80</v>
      </c>
      <c r="E8187" s="77" t="n">
        <v>90</v>
      </c>
      <c r="F8187" s="77" t="inlineStr">
        <is>
          <t>Differs from upstream baseline</t>
        </is>
      </c>
      <c r="G8187" s="7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77" t="inlineStr">
        <is>
          <t>2026-10-05</t>
        </is>
      </c>
      <c r="B8189" s="77" t="inlineStr">
        <is>
          <t>Moves</t>
        </is>
      </c>
      <c r="C8189" s="77" t="inlineStr">
        <is>
          <t>Submission pp</t>
        </is>
      </c>
      <c r="D8189" s="77" t="n">
        <v>20</v>
      </c>
      <c r="E8189" s="77" t="n">
        <v>8</v>
      </c>
      <c r="F8189" s="77" t="inlineStr">
        <is>
          <t>Differs from upstream baseline</t>
        </is>
      </c>
      <c r="G8189" s="7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77" t="inlineStr">
        <is>
          <t>2026-10-05</t>
        </is>
      </c>
      <c r="B8191" s="77" t="inlineStr">
        <is>
          <t>Moves</t>
        </is>
      </c>
      <c r="C8191" s="77" t="inlineStr">
        <is>
          <t>Sucker Punch power</t>
        </is>
      </c>
      <c r="D8191" s="77" t="n">
        <v>70</v>
      </c>
      <c r="E8191" s="77" t="n">
        <v>80</v>
      </c>
      <c r="F8191" s="77" t="inlineStr">
        <is>
          <t>Differs from upstream baseline</t>
        </is>
      </c>
      <c r="G8191" s="7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77" t="inlineStr">
        <is>
          <t>2026-10-05</t>
        </is>
      </c>
      <c r="B8193" s="77" t="inlineStr">
        <is>
          <t>Moves</t>
        </is>
      </c>
      <c r="C8193" s="77" t="inlineStr">
        <is>
          <t>Superpower power</t>
        </is>
      </c>
      <c r="D8193" s="77" t="n">
        <v>120</v>
      </c>
      <c r="E8193" s="77" t="n">
        <v>140</v>
      </c>
      <c r="F8193" s="77" t="inlineStr">
        <is>
          <t>Differs from upstream baseline</t>
        </is>
      </c>
      <c r="G8193" s="7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77" t="inlineStr">
        <is>
          <t>2026-10-05</t>
        </is>
      </c>
      <c r="B8195" s="77" t="inlineStr">
        <is>
          <t>Moves</t>
        </is>
      </c>
      <c r="C8195" s="77" t="inlineStr">
        <is>
          <t>Super Fang accuracy</t>
        </is>
      </c>
      <c r="D8195" s="77" t="n">
        <v>90</v>
      </c>
      <c r="E8195" s="77" t="n">
        <v>100</v>
      </c>
      <c r="F8195" s="77" t="inlineStr">
        <is>
          <t>Differs from upstream baseline</t>
        </is>
      </c>
      <c r="G8195" s="7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77" t="inlineStr">
        <is>
          <t>2026-10-05</t>
        </is>
      </c>
      <c r="B8197" s="77" t="inlineStr">
        <is>
          <t>Moves</t>
        </is>
      </c>
      <c r="C8197" s="77" t="inlineStr">
        <is>
          <t>Surf power</t>
        </is>
      </c>
      <c r="D8197" s="77" t="n">
        <v>90</v>
      </c>
      <c r="E8197" s="77" t="n">
        <v>95</v>
      </c>
      <c r="F8197" s="77" t="inlineStr">
        <is>
          <t>Differs from upstream baseline</t>
        </is>
      </c>
      <c r="G8197" s="7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77" t="inlineStr">
        <is>
          <t>2026-10-05</t>
        </is>
      </c>
      <c r="B8199" s="77" t="inlineStr">
        <is>
          <t>Moves</t>
        </is>
      </c>
      <c r="C8199" s="77" t="inlineStr">
        <is>
          <t>Swallow power</t>
        </is>
      </c>
      <c r="D8199" s="77" t="n">
        <v>0</v>
      </c>
      <c r="E8199" s="77" t="n">
        <v>90</v>
      </c>
      <c r="F8199" s="77" t="inlineStr">
        <is>
          <t>Differs from upstream baseline</t>
        </is>
      </c>
      <c r="G8199" s="7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77" t="inlineStr">
        <is>
          <t>2026-10-05</t>
        </is>
      </c>
      <c r="B8201" s="77" t="inlineStr">
        <is>
          <t>Moves</t>
        </is>
      </c>
      <c r="C8201" s="77" t="inlineStr">
        <is>
          <t>Swallow type</t>
        </is>
      </c>
      <c r="D8201" s="77" t="inlineStr">
        <is>
          <t>TYPE_NORMAL</t>
        </is>
      </c>
      <c r="E8201" s="77" t="inlineStr">
        <is>
          <t>TYPE_POISON</t>
        </is>
      </c>
      <c r="F8201" s="77" t="inlineStr">
        <is>
          <t>Differs from upstream baseline</t>
        </is>
      </c>
      <c r="G8201" s="7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77" t="inlineStr">
        <is>
          <t>2026-10-05</t>
        </is>
      </c>
      <c r="B8203" s="77" t="inlineStr">
        <is>
          <t>Moves</t>
        </is>
      </c>
      <c r="C8203" s="77" t="inlineStr">
        <is>
          <t>Sweet Scent pp</t>
        </is>
      </c>
      <c r="D8203" s="77" t="n">
        <v>20</v>
      </c>
      <c r="E8203" s="77" t="n">
        <v>2</v>
      </c>
      <c r="F8203" s="77" t="inlineStr">
        <is>
          <t>Differs from upstream baseline</t>
        </is>
      </c>
      <c r="G8203" s="7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77" t="inlineStr">
        <is>
          <t>2026-10-05</t>
        </is>
      </c>
      <c r="B8205" s="77" t="inlineStr">
        <is>
          <t>Moves</t>
        </is>
      </c>
      <c r="C8205" s="77" t="inlineStr">
        <is>
          <t>Tackle power</t>
        </is>
      </c>
      <c r="D8205" s="77" t="n">
        <v>40</v>
      </c>
      <c r="E8205" s="77" t="n">
        <v>35</v>
      </c>
      <c r="F8205" s="77" t="inlineStr">
        <is>
          <t>Differs from upstream baseline</t>
        </is>
      </c>
      <c r="G8205" s="7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77" t="inlineStr">
        <is>
          <t>2026-10-05</t>
        </is>
      </c>
      <c r="B8207" s="77" t="inlineStr">
        <is>
          <t>Moves</t>
        </is>
      </c>
      <c r="C8207" s="77" t="inlineStr">
        <is>
          <t>Tail Slap power</t>
        </is>
      </c>
      <c r="D8207" s="77" t="n">
        <v>25</v>
      </c>
      <c r="E8207" s="77" t="n">
        <v>30</v>
      </c>
      <c r="F8207" s="77" t="inlineStr">
        <is>
          <t>Differs from upstream baseline</t>
        </is>
      </c>
      <c r="G8207" s="7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77" t="inlineStr">
        <is>
          <t>2026-10-05</t>
        </is>
      </c>
      <c r="B8209" s="77" t="inlineStr">
        <is>
          <t>Moves</t>
        </is>
      </c>
      <c r="C8209" s="77" t="inlineStr">
        <is>
          <t>Tail Whip pp</t>
        </is>
      </c>
      <c r="D8209" s="77" t="n">
        <v>30</v>
      </c>
      <c r="E8209" s="77" t="n">
        <v>1</v>
      </c>
      <c r="F8209" s="77" t="inlineStr">
        <is>
          <t>Differs from upstream baseline</t>
        </is>
      </c>
      <c r="G8209" s="7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77" t="inlineStr">
        <is>
          <t>2026-10-05</t>
        </is>
      </c>
      <c r="B8211" s="77" t="inlineStr">
        <is>
          <t>Moves</t>
        </is>
      </c>
      <c r="C8211" s="77" t="inlineStr">
        <is>
          <t>Taunt pp</t>
        </is>
      </c>
      <c r="D8211" s="77" t="n">
        <v>20</v>
      </c>
      <c r="E8211" s="77" t="n">
        <v>15</v>
      </c>
      <c r="F8211" s="77" t="inlineStr">
        <is>
          <t>Differs from upstream baseline</t>
        </is>
      </c>
      <c r="G8211" s="7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77" t="inlineStr">
        <is>
          <t>2026-10-05</t>
        </is>
      </c>
      <c r="B8213" s="77" t="inlineStr">
        <is>
          <t>Moves</t>
        </is>
      </c>
      <c r="C8213" s="77" t="inlineStr">
        <is>
          <t>Thief pp</t>
        </is>
      </c>
      <c r="D8213" s="77" t="n">
        <v>25</v>
      </c>
      <c r="E8213" s="77" t="n">
        <v>10</v>
      </c>
      <c r="F8213" s="77" t="inlineStr">
        <is>
          <t>Differs from upstream baseline</t>
        </is>
      </c>
      <c r="G8213" s="7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77" t="inlineStr">
        <is>
          <t>2026-10-05</t>
        </is>
      </c>
      <c r="B8215" s="77" t="inlineStr">
        <is>
          <t>Moves</t>
        </is>
      </c>
      <c r="C8215" s="77" t="inlineStr">
        <is>
          <t>Thousand Waves power</t>
        </is>
      </c>
      <c r="D8215" s="77" t="n">
        <v>90</v>
      </c>
      <c r="E8215" s="77" t="n">
        <v>95</v>
      </c>
      <c r="F8215" s="77" t="inlineStr">
        <is>
          <t>Differs from upstream baseline</t>
        </is>
      </c>
      <c r="G8215" s="7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77" t="inlineStr">
        <is>
          <t>2026-10-05</t>
        </is>
      </c>
      <c r="B8217" s="77" t="inlineStr">
        <is>
          <t>Moves</t>
        </is>
      </c>
      <c r="C8217" s="77" t="inlineStr">
        <is>
          <t>Thunder power</t>
        </is>
      </c>
      <c r="D8217" s="77" t="n">
        <v>110</v>
      </c>
      <c r="E8217" s="77" t="n">
        <v>120</v>
      </c>
      <c r="F8217" s="77" t="inlineStr">
        <is>
          <t>Differs from upstream baseline</t>
        </is>
      </c>
      <c r="G8217" s="7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77" t="inlineStr">
        <is>
          <t>2026-10-05</t>
        </is>
      </c>
      <c r="B8219" s="77" t="inlineStr">
        <is>
          <t>Moves</t>
        </is>
      </c>
      <c r="C8219" s="77" t="inlineStr">
        <is>
          <t>Thunder Fang power</t>
        </is>
      </c>
      <c r="D8219" s="77" t="n">
        <v>65</v>
      </c>
      <c r="E8219" s="77" t="n">
        <v>90</v>
      </c>
      <c r="F8219" s="77" t="inlineStr">
        <is>
          <t>Differs from upstream baseline</t>
        </is>
      </c>
      <c r="G8219" s="7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77" t="inlineStr">
        <is>
          <t>2026-10-05</t>
        </is>
      </c>
      <c r="B8221" s="77" t="inlineStr">
        <is>
          <t>Moves</t>
        </is>
      </c>
      <c r="C8221" s="77" t="inlineStr">
        <is>
          <t>Thunder Punch power</t>
        </is>
      </c>
      <c r="D8221" s="77" t="n">
        <v>75</v>
      </c>
      <c r="E8221" s="77" t="n">
        <v>95</v>
      </c>
      <c r="F8221" s="77" t="inlineStr">
        <is>
          <t>Differs from upstream baseline</t>
        </is>
      </c>
      <c r="G8221" s="7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77" t="inlineStr">
        <is>
          <t>2026-10-05</t>
        </is>
      </c>
      <c r="B8223" s="77" t="inlineStr">
        <is>
          <t>Moves</t>
        </is>
      </c>
      <c r="C8223" s="77" t="inlineStr">
        <is>
          <t>Tickle pp</t>
        </is>
      </c>
      <c r="D8223" s="77" t="n">
        <v>20</v>
      </c>
      <c r="E8223" s="77" t="n">
        <v>6</v>
      </c>
      <c r="F8223" s="77" t="inlineStr">
        <is>
          <t>Differs from upstream baseline</t>
        </is>
      </c>
      <c r="G8223" s="7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77" t="inlineStr">
        <is>
          <t>2026-10-05</t>
        </is>
      </c>
      <c r="B8225" s="77" t="inlineStr">
        <is>
          <t>Moves</t>
        </is>
      </c>
      <c r="C8225" s="77" t="inlineStr">
        <is>
          <t>Trick Room pp</t>
        </is>
      </c>
      <c r="D8225" s="77" t="n">
        <v>5</v>
      </c>
      <c r="E8225" s="77" t="n">
        <v>1</v>
      </c>
      <c r="F8225" s="77" t="inlineStr">
        <is>
          <t>Differs from upstream baseline</t>
        </is>
      </c>
      <c r="G8225" s="7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77" t="inlineStr">
        <is>
          <t>2026-10-05</t>
        </is>
      </c>
      <c r="B8227" s="77" t="inlineStr">
        <is>
          <t>Moves</t>
        </is>
      </c>
      <c r="C8227" s="77" t="inlineStr">
        <is>
          <t>Triple Axel accuracy</t>
        </is>
      </c>
      <c r="D8227" s="77" t="n">
        <v>90</v>
      </c>
      <c r="E8227" s="77" t="n">
        <v>100</v>
      </c>
      <c r="F8227" s="77" t="inlineStr">
        <is>
          <t>Differs from upstream baseline</t>
        </is>
      </c>
      <c r="G8227" s="7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77" t="inlineStr">
        <is>
          <t>2026-10-05</t>
        </is>
      </c>
      <c r="B8229" s="77" t="inlineStr">
        <is>
          <t>Moves</t>
        </is>
      </c>
      <c r="C8229" s="77" t="inlineStr">
        <is>
          <t>Triple Kick power</t>
        </is>
      </c>
      <c r="D8229" s="77" t="n">
        <v>10</v>
      </c>
      <c r="E8229" s="77" t="n">
        <v>30</v>
      </c>
      <c r="F8229" s="77" t="inlineStr">
        <is>
          <t>Differs from upstream baseline</t>
        </is>
      </c>
      <c r="G8229" s="7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77" t="inlineStr">
        <is>
          <t>2026-10-05</t>
        </is>
      </c>
      <c r="B8231" s="77" t="inlineStr">
        <is>
          <t>Moves</t>
        </is>
      </c>
      <c r="C8231" s="77" t="inlineStr">
        <is>
          <t>Tri Attack power</t>
        </is>
      </c>
      <c r="D8231" s="77" t="n">
        <v>80</v>
      </c>
      <c r="E8231" s="77" t="n">
        <v>95</v>
      </c>
      <c r="F8231" s="77" t="inlineStr">
        <is>
          <t>Differs from upstream baseline</t>
        </is>
      </c>
      <c r="G8231" s="7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77" t="inlineStr">
        <is>
          <t>2026-10-05</t>
        </is>
      </c>
      <c r="B8233" s="77" t="inlineStr">
        <is>
          <t>Moves</t>
        </is>
      </c>
      <c r="C8233" s="77" t="inlineStr">
        <is>
          <t>Twineedle power</t>
        </is>
      </c>
      <c r="D8233" s="77" t="n">
        <v>25</v>
      </c>
      <c r="E8233" s="77" t="n">
        <v>50</v>
      </c>
      <c r="F8233" s="77" t="inlineStr">
        <is>
          <t>Differs from upstream baseline</t>
        </is>
      </c>
      <c r="G8233" s="7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77" t="inlineStr">
        <is>
          <t>2026-10-05</t>
        </is>
      </c>
      <c r="B8235" s="77" t="inlineStr">
        <is>
          <t>Moves</t>
        </is>
      </c>
      <c r="C8235" s="77" t="inlineStr">
        <is>
          <t>Twister pp</t>
        </is>
      </c>
      <c r="D8235" s="77" t="n">
        <v>20</v>
      </c>
      <c r="E8235" s="77" t="n">
        <v>15</v>
      </c>
      <c r="F8235" s="77" t="inlineStr">
        <is>
          <t>Differs from upstream baseline</t>
        </is>
      </c>
      <c r="G8235" s="7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77" t="inlineStr">
        <is>
          <t>2026-10-05</t>
        </is>
      </c>
      <c r="B8237" s="77" t="inlineStr">
        <is>
          <t>Moves</t>
        </is>
      </c>
      <c r="C8237" s="77" t="inlineStr">
        <is>
          <t>U-turn power</t>
        </is>
      </c>
      <c r="D8237" s="77" t="n">
        <v>70</v>
      </c>
      <c r="E8237" s="77" t="n">
        <v>80</v>
      </c>
      <c r="F8237" s="77" t="inlineStr">
        <is>
          <t>Differs from upstream baseline</t>
        </is>
      </c>
      <c r="G8237" s="7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77" t="inlineStr">
        <is>
          <t>2026-10-05</t>
        </is>
      </c>
      <c r="B8239" s="77" t="inlineStr">
        <is>
          <t>Moves</t>
        </is>
      </c>
      <c r="C8239" s="77" t="inlineStr">
        <is>
          <t>Vine Whip power</t>
        </is>
      </c>
      <c r="D8239" s="77" t="n">
        <v>45</v>
      </c>
      <c r="E8239" s="77" t="n">
        <v>35</v>
      </c>
      <c r="F8239" s="77" t="inlineStr">
        <is>
          <t>Differs from upstream baseline</t>
        </is>
      </c>
      <c r="G8239" s="7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77" t="inlineStr">
        <is>
          <t>2026-10-05</t>
        </is>
      </c>
      <c r="B8241" s="77" t="inlineStr">
        <is>
          <t>Moves</t>
        </is>
      </c>
      <c r="C8241" s="77" t="inlineStr">
        <is>
          <t>Vise Grip power</t>
        </is>
      </c>
      <c r="D8241" s="77" t="n">
        <v>55</v>
      </c>
      <c r="E8241" s="77" t="n">
        <v>90</v>
      </c>
      <c r="F8241" s="77" t="inlineStr">
        <is>
          <t>Differs from upstream baseline</t>
        </is>
      </c>
      <c r="G8241" s="7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77" t="inlineStr">
        <is>
          <t>2026-10-05</t>
        </is>
      </c>
      <c r="B8243" s="77" t="inlineStr">
        <is>
          <t>Moves</t>
        </is>
      </c>
      <c r="C8243" s="77" t="inlineStr">
        <is>
          <t>Volt Switch power</t>
        </is>
      </c>
      <c r="D8243" s="77" t="n">
        <v>70</v>
      </c>
      <c r="E8243" s="77" t="n">
        <v>75</v>
      </c>
      <c r="F8243" s="77" t="inlineStr">
        <is>
          <t>Differs from upstream baseline</t>
        </is>
      </c>
      <c r="G8243" s="7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77" t="inlineStr">
        <is>
          <t>2026-10-05</t>
        </is>
      </c>
      <c r="B8245" s="77" t="inlineStr">
        <is>
          <t>Moves</t>
        </is>
      </c>
      <c r="C8245" s="77" t="inlineStr">
        <is>
          <t>Volt Tackle pp</t>
        </is>
      </c>
      <c r="D8245" s="77" t="n">
        <v>15</v>
      </c>
      <c r="E8245" s="77" t="n">
        <v>5</v>
      </c>
      <c r="F8245" s="77" t="inlineStr">
        <is>
          <t>Differs from upstream baseline</t>
        </is>
      </c>
      <c r="G8245" s="7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77" t="inlineStr">
        <is>
          <t>2026-10-05</t>
        </is>
      </c>
      <c r="B8247" s="77" t="inlineStr">
        <is>
          <t>Moves</t>
        </is>
      </c>
      <c r="C8247" s="77" t="inlineStr">
        <is>
          <t>Water Pulse accuracy</t>
        </is>
      </c>
      <c r="D8247" s="77" t="n">
        <v>100</v>
      </c>
      <c r="E8247" s="77" t="n">
        <v>0</v>
      </c>
      <c r="F8247" s="77" t="inlineStr">
        <is>
          <t>Differs from upstream baseline</t>
        </is>
      </c>
      <c r="G8247" s="7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77" t="inlineStr">
        <is>
          <t>2026-10-05</t>
        </is>
      </c>
      <c r="B8249" s="77" t="inlineStr">
        <is>
          <t>Moves</t>
        </is>
      </c>
      <c r="C8249" s="77" t="inlineStr">
        <is>
          <t>Whirlpool power</t>
        </is>
      </c>
      <c r="D8249" s="77" t="n">
        <v>35</v>
      </c>
      <c r="E8249" s="77" t="n">
        <v>90</v>
      </c>
      <c r="F8249" s="77" t="inlineStr">
        <is>
          <t>Differs from upstream baseline</t>
        </is>
      </c>
      <c r="G8249" s="7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77" t="inlineStr">
        <is>
          <t>2026-10-05</t>
        </is>
      </c>
      <c r="B8251" s="77" t="inlineStr">
        <is>
          <t>Moves</t>
        </is>
      </c>
      <c r="C8251" s="77" t="inlineStr">
        <is>
          <t>Whirlwind accuracy</t>
        </is>
      </c>
      <c r="D8251" s="77" t="n">
        <v>0</v>
      </c>
      <c r="E8251" s="77" t="n">
        <v>100</v>
      </c>
      <c r="F8251" s="77" t="inlineStr">
        <is>
          <t>Differs from upstream baseline</t>
        </is>
      </c>
      <c r="G8251" s="7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77" t="inlineStr">
        <is>
          <t>2026-10-05</t>
        </is>
      </c>
      <c r="B8253" s="77" t="inlineStr">
        <is>
          <t>Moves</t>
        </is>
      </c>
      <c r="C8253" s="77" t="inlineStr">
        <is>
          <t>Wild Charge pp</t>
        </is>
      </c>
      <c r="D8253" s="77" t="n">
        <v>15</v>
      </c>
      <c r="E8253" s="77" t="n">
        <v>20</v>
      </c>
      <c r="F8253" s="77" t="inlineStr">
        <is>
          <t>Differs from upstream baseline</t>
        </is>
      </c>
      <c r="G8253" s="7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77" t="inlineStr">
        <is>
          <t>2026-10-05</t>
        </is>
      </c>
      <c r="B8255" s="77" t="inlineStr">
        <is>
          <t>Moves</t>
        </is>
      </c>
      <c r="C8255" s="77" t="inlineStr">
        <is>
          <t>Withdraw pp</t>
        </is>
      </c>
      <c r="D8255" s="77" t="n">
        <v>40</v>
      </c>
      <c r="E8255" s="77" t="n">
        <v>5</v>
      </c>
      <c r="F8255" s="77" t="inlineStr">
        <is>
          <t>Differs from upstream baseline</t>
        </is>
      </c>
      <c r="G8255" s="7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77" t="inlineStr">
        <is>
          <t>2026-10-05</t>
        </is>
      </c>
      <c r="B8257" s="77" t="inlineStr">
        <is>
          <t>Moves</t>
        </is>
      </c>
      <c r="C8257" s="77" t="inlineStr">
        <is>
          <t>Wrap accuracy</t>
        </is>
      </c>
      <c r="D8257" s="77" t="n">
        <v>90</v>
      </c>
      <c r="E8257" s="77" t="n">
        <v>100</v>
      </c>
      <c r="F8257" s="77" t="inlineStr">
        <is>
          <t>Differs from upstream baseline</t>
        </is>
      </c>
      <c r="G8257" s="7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77" t="inlineStr">
        <is>
          <t>2026-10-05</t>
        </is>
      </c>
      <c r="B8259" s="77" t="inlineStr">
        <is>
          <t>Moves</t>
        </is>
      </c>
      <c r="C8259" s="77" t="inlineStr">
        <is>
          <t>Yawn accuracy</t>
        </is>
      </c>
      <c r="D8259" s="77" t="n">
        <v>0</v>
      </c>
      <c r="E8259" s="77" t="n">
        <v>70</v>
      </c>
      <c r="F8259" s="77" t="inlineStr">
        <is>
          <t>Differs from upstream baseline</t>
        </is>
      </c>
      <c r="G8259" s="7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77" t="inlineStr">
        <is>
          <t>2026-10-05</t>
        </is>
      </c>
      <c r="B8261" s="77" t="inlineStr">
        <is>
          <t>Evolutions</t>
        </is>
      </c>
      <c r="C8261" s="77" t="inlineStr">
        <is>
          <t>Croconaw evolution</t>
        </is>
      </c>
      <c r="D8261" s="77" t="inlineStr">
        <is>
          <t>Lv 30 -&gt; Feraligatr</t>
        </is>
      </c>
      <c r="E8261" s="77" t="inlineStr">
        <is>
          <t>Lv 32 -&gt; Feraligatr</t>
        </is>
      </c>
      <c r="F8261" s="77" t="inlineStr">
        <is>
          <t>Differs from upstream baseline</t>
        </is>
      </c>
      <c r="G8261" s="7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sheetData>
  <autoFilter ref="A1:G82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2026-10-05T21:33:34Z</dcterms:created>
  <dcterms:modified xmlns:dcterms="http://purl.org/dc/terms/" xmlns:xsi="http://www.w3.org/2001/XMLSchema-instance" xsi:type="dcterms:W3CDTF">2026-10-05T21:34:28Z</dcterms:modified>
</cp:coreProperties>
</file>