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pe\Documents\Office Documents\Excel\"/>
    </mc:Choice>
  </mc:AlternateContent>
  <bookViews>
    <workbookView xWindow="0" yWindow="0" windowWidth="28800" windowHeight="12330"/>
  </bookViews>
  <sheets>
    <sheet name="Клиенты" sheetId="1" r:id="rId1"/>
    <sheet name="Товары" sheetId="2" r:id="rId2"/>
    <sheet name="Заказы" sheetId="3" r:id="rId3"/>
    <sheet name="Бланк заказа" sheetId="4" r:id="rId4"/>
    <sheet name="Сводная таблица" sheetId="6" r:id="rId5"/>
  </sheets>
  <definedNames>
    <definedName name="_xlnm._FilterDatabase" localSheetId="2" hidden="1">Заказы!$A$1:$L$31</definedName>
    <definedName name="_xlnm._FilterDatabase" localSheetId="0" hidden="1">Клиенты!$A$1:$I$14</definedName>
    <definedName name="_xlnm._FilterDatabase" localSheetId="1" hidden="1">Товары!$A$1:$C$11</definedName>
    <definedName name="_xlcn.WorksheetConnection_ЗаказыA1L311" hidden="1">Заказы!$A$1:$L$31</definedName>
    <definedName name="Дата">Заказы!$B:$B</definedName>
    <definedName name="Заказ">Заказы!$C:$C</definedName>
    <definedName name="Код">Клиенты!$B:$B</definedName>
    <definedName name="Код2">Заказы!$H:$H</definedName>
    <definedName name="Количество">Заказы!$F:$F</definedName>
    <definedName name="Номер2">Заказы!$D:$D</definedName>
    <definedName name="Оплата">Заказы!$L:$L</definedName>
    <definedName name="Скидка2">Заказы!$K:$K</definedName>
    <definedName name="Сумма">Заказы!$J:$J</definedName>
    <definedName name="Товар2">Заказы!$E:$E</definedName>
    <definedName name="Фирма">Клиенты!$A:$A</definedName>
    <definedName name="Фирма2">Заказы!$B$1</definedName>
    <definedName name="Цена2">Заказы!$G:$G</definedName>
  </definedName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Заказы!$A$1:$L$31"/>
        </x15:modelTables>
        <x15:extLst>
          <ext xmlns:x16="http://schemas.microsoft.com/office/spreadsheetml/2014/11/main" uri="{9835A34E-60A6-4A7C-AAB8-D5F71C897F49}">
            <x16:modelTimeGroupings>
              <x16:modelTimeGrouping tableName="Диапазон" columnName="Дата заказа" columnId="Дата заказа">
                <x16:calculatedTimeColumn columnName="Дата заказа (Индекс месяца)" columnId="Дата заказа (Индекс месяца)" contentType="monthsindex" isSelected="1"/>
                <x16:calculatedTimeColumn columnName="Дата заказа (Месяц)" columnId="Дата заказа (Месяц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E11" i="4" l="1"/>
  <c r="H9" i="4"/>
  <c r="E9" i="4"/>
  <c r="I7" i="4"/>
  <c r="E7" i="4"/>
  <c r="G3" i="4"/>
  <c r="I5" i="4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2" i="3"/>
  <c r="I11" i="4" s="1"/>
  <c r="G3" i="3"/>
  <c r="G4" i="3"/>
  <c r="J4" i="3" s="1"/>
  <c r="G5" i="3"/>
  <c r="G6" i="3"/>
  <c r="G7" i="3"/>
  <c r="J7" i="3" s="1"/>
  <c r="G8" i="3"/>
  <c r="G9" i="3"/>
  <c r="G10" i="3"/>
  <c r="J10" i="3" s="1"/>
  <c r="G11" i="3"/>
  <c r="G12" i="3"/>
  <c r="G13" i="3"/>
  <c r="J13" i="3" s="1"/>
  <c r="G14" i="3"/>
  <c r="G15" i="3"/>
  <c r="G16" i="3"/>
  <c r="J16" i="3" s="1"/>
  <c r="G17" i="3"/>
  <c r="G18" i="3"/>
  <c r="J18" i="3" s="1"/>
  <c r="G19" i="3"/>
  <c r="J19" i="3" s="1"/>
  <c r="G20" i="3"/>
  <c r="G21" i="3"/>
  <c r="G22" i="3"/>
  <c r="J22" i="3" s="1"/>
  <c r="G23" i="3"/>
  <c r="G24" i="3"/>
  <c r="J24" i="3" s="1"/>
  <c r="G25" i="3"/>
  <c r="J25" i="3" s="1"/>
  <c r="G26" i="3"/>
  <c r="G27" i="3"/>
  <c r="G28" i="3"/>
  <c r="J28" i="3" s="1"/>
  <c r="G29" i="3"/>
  <c r="G30" i="3"/>
  <c r="J30" i="3" s="1"/>
  <c r="G31" i="3"/>
  <c r="J31" i="3" s="1"/>
  <c r="G2" i="3"/>
  <c r="J2" i="3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  <c r="I2" i="3"/>
  <c r="E5" i="4" s="1"/>
  <c r="A3" i="3"/>
  <c r="J3" i="3"/>
  <c r="I3" i="3"/>
  <c r="A4" i="3"/>
  <c r="I4" i="3"/>
  <c r="A5" i="3"/>
  <c r="J5" i="3"/>
  <c r="I5" i="3"/>
  <c r="A6" i="3"/>
  <c r="I6" i="3"/>
  <c r="J6" i="3"/>
  <c r="A7" i="3"/>
  <c r="I7" i="3"/>
  <c r="A8" i="3"/>
  <c r="J8" i="3"/>
  <c r="I8" i="3"/>
  <c r="A9" i="3"/>
  <c r="J9" i="3"/>
  <c r="I9" i="3"/>
  <c r="A10" i="3"/>
  <c r="I10" i="3"/>
  <c r="A11" i="3"/>
  <c r="J11" i="3"/>
  <c r="I11" i="3"/>
  <c r="A12" i="3"/>
  <c r="I12" i="3"/>
  <c r="J12" i="3"/>
  <c r="A13" i="3"/>
  <c r="I13" i="3"/>
  <c r="A14" i="3"/>
  <c r="J14" i="3"/>
  <c r="I14" i="3"/>
  <c r="A15" i="3"/>
  <c r="J15" i="3"/>
  <c r="L15" i="3" s="1"/>
  <c r="I15" i="3"/>
  <c r="A16" i="3"/>
  <c r="I16" i="3"/>
  <c r="A17" i="3"/>
  <c r="J17" i="3"/>
  <c r="I17" i="3"/>
  <c r="A18" i="3"/>
  <c r="I18" i="3"/>
  <c r="A19" i="3"/>
  <c r="I19" i="3"/>
  <c r="A20" i="3"/>
  <c r="J20" i="3"/>
  <c r="I20" i="3"/>
  <c r="A21" i="3"/>
  <c r="J21" i="3"/>
  <c r="I21" i="3"/>
  <c r="A22" i="3"/>
  <c r="I22" i="3"/>
  <c r="A23" i="3"/>
  <c r="J23" i="3"/>
  <c r="L23" i="3" s="1"/>
  <c r="I23" i="3"/>
  <c r="A24" i="3"/>
  <c r="I24" i="3"/>
  <c r="A25" i="3"/>
  <c r="I25" i="3"/>
  <c r="A26" i="3"/>
  <c r="J26" i="3"/>
  <c r="I26" i="3"/>
  <c r="A27" i="3"/>
  <c r="J27" i="3"/>
  <c r="I27" i="3"/>
  <c r="A28" i="3"/>
  <c r="I28" i="3"/>
  <c r="A29" i="3"/>
  <c r="J29" i="3"/>
  <c r="I29" i="3"/>
  <c r="A30" i="3"/>
  <c r="I30" i="3"/>
  <c r="A31" i="3"/>
  <c r="I31" i="3"/>
  <c r="A2" i="3"/>
  <c r="L31" i="3" l="1"/>
  <c r="L7" i="3"/>
  <c r="L5" i="3"/>
  <c r="L24" i="3"/>
  <c r="L16" i="3"/>
  <c r="L29" i="3"/>
  <c r="L28" i="3"/>
  <c r="L4" i="3"/>
  <c r="L19" i="3"/>
  <c r="L12" i="3"/>
  <c r="L21" i="3"/>
  <c r="L13" i="3"/>
  <c r="L6" i="3"/>
  <c r="L18" i="3"/>
  <c r="L10" i="3"/>
  <c r="L9" i="3"/>
  <c r="L3" i="3"/>
  <c r="L27" i="3"/>
  <c r="L17" i="3"/>
  <c r="L11" i="3"/>
  <c r="L30" i="3"/>
  <c r="L22" i="3"/>
  <c r="L8" i="3"/>
  <c r="L25" i="3"/>
  <c r="L20" i="3"/>
  <c r="L26" i="3"/>
  <c r="L14" i="3"/>
  <c r="L2" i="3"/>
  <c r="D13" i="4" s="1"/>
</calcChain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Заказы!$A$1:$L$31" type="102" refreshedVersion="6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ЗаказыA1L311"/>
        </x15:connection>
      </ext>
    </extLst>
  </connection>
</connections>
</file>

<file path=xl/sharedStrings.xml><?xml version="1.0" encoding="utf-8"?>
<sst xmlns="http://schemas.openxmlformats.org/spreadsheetml/2006/main" count="141" uniqueCount="102">
  <si>
    <t>Название фирмы</t>
  </si>
  <si>
    <t>Код</t>
  </si>
  <si>
    <t>Контактная персона</t>
  </si>
  <si>
    <t>Индекс</t>
  </si>
  <si>
    <t>Город</t>
  </si>
  <si>
    <t>Улица</t>
  </si>
  <si>
    <t>Телефакс</t>
  </si>
  <si>
    <t>Телефон</t>
  </si>
  <si>
    <t>Скидка</t>
  </si>
  <si>
    <t>Совет</t>
  </si>
  <si>
    <t>Номер товара</t>
  </si>
  <si>
    <t>Наименование товара</t>
  </si>
  <si>
    <t>Цена</t>
  </si>
  <si>
    <t>Процессор i5 10400f</t>
  </si>
  <si>
    <t>Процессор i7 12400f</t>
  </si>
  <si>
    <t>Процессор i7 13700k</t>
  </si>
  <si>
    <t>Процессор i9 10900k</t>
  </si>
  <si>
    <t>Процессор i9 12900kf</t>
  </si>
  <si>
    <t>Процессор i9 13900f</t>
  </si>
  <si>
    <t>Видеокарта geforce 1080 ti</t>
  </si>
  <si>
    <t>Видеокарта geforce 2070 super</t>
  </si>
  <si>
    <t>Видеокарта geforce 3070</t>
  </si>
  <si>
    <t>Процессор i5 9400f</t>
  </si>
  <si>
    <t>Месяц заказа</t>
  </si>
  <si>
    <t>Дата заказа</t>
  </si>
  <si>
    <t>Номер заказа</t>
  </si>
  <si>
    <t>Количестсво</t>
  </si>
  <si>
    <t>Цена за ед.</t>
  </si>
  <si>
    <t>Код фирмы заказчика</t>
  </si>
  <si>
    <t>Назване фирмы заказчика</t>
  </si>
  <si>
    <t xml:space="preserve">Сумма заказов </t>
  </si>
  <si>
    <t>Оплачено всего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</si>
  <si>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</si>
  <si>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</si>
  <si>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</si>
  <si>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</si>
  <si>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</si>
  <si>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</si>
  <si>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</si>
  <si>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</si>
  <si>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</si>
  <si>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</si>
  <si>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</si>
  <si>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</si>
  <si>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2008-13</t>
  </si>
  <si>
    <t>2008-14</t>
  </si>
  <si>
    <t>2008-15</t>
  </si>
  <si>
    <t>2008-16</t>
  </si>
  <si>
    <t>2008-17</t>
  </si>
  <si>
    <t>2008-18</t>
  </si>
  <si>
    <t>2008-19</t>
  </si>
  <si>
    <t>2008-20</t>
  </si>
  <si>
    <t>2008-21</t>
  </si>
  <si>
    <t>2008-22</t>
  </si>
  <si>
    <t>2008-23</t>
  </si>
  <si>
    <t>2008-24</t>
  </si>
  <si>
    <t>2008-25</t>
  </si>
  <si>
    <t>2008-26</t>
  </si>
  <si>
    <t>2008-27</t>
  </si>
  <si>
    <t>2008-28</t>
  </si>
  <si>
    <t>2008-29</t>
  </si>
  <si>
    <t>2008-30</t>
  </si>
  <si>
    <t>Заказ №</t>
  </si>
  <si>
    <t>от</t>
  </si>
  <si>
    <t>Название Фирмы</t>
  </si>
  <si>
    <t>№</t>
  </si>
  <si>
    <t>Общая стоимость</t>
  </si>
  <si>
    <t>Заказываемое количество</t>
  </si>
  <si>
    <t>ед. по цене</t>
  </si>
  <si>
    <t>за ед</t>
  </si>
  <si>
    <t>Скидка (%)</t>
  </si>
  <si>
    <t>К оплате</t>
  </si>
  <si>
    <t>Оформил(а)</t>
  </si>
  <si>
    <t>Мафиозник Иван</t>
  </si>
  <si>
    <t>Март</t>
  </si>
  <si>
    <t>Февраль</t>
  </si>
  <si>
    <t>Январь</t>
  </si>
  <si>
    <t>Общий итог</t>
  </si>
  <si>
    <t>Сумма по столбцу Оплачено всего</t>
  </si>
  <si>
    <t>Видеокарта geforce 1080 ti Итог</t>
  </si>
  <si>
    <t>Видеокарта geforce 2070 super Итог</t>
  </si>
  <si>
    <t>Видеокарта geforce 3070 Итог</t>
  </si>
  <si>
    <t>Процессор i5 10400f Итог</t>
  </si>
  <si>
    <t>Процессор i5 9400f Итог</t>
  </si>
  <si>
    <t>Процессор i7 12400f Итог</t>
  </si>
  <si>
    <t>Процессор i7 13700k Итог</t>
  </si>
  <si>
    <t>Процессор i9 10900k Итог</t>
  </si>
  <si>
    <t>Процессор i9 12900kf Итог</t>
  </si>
  <si>
    <t>Процессор i9 13900f Итог</t>
  </si>
  <si>
    <t>Сумма заказов</t>
  </si>
  <si>
    <t>КазМыс</t>
  </si>
  <si>
    <t>Кармет</t>
  </si>
  <si>
    <t>Кронт</t>
  </si>
  <si>
    <t>Чтиво</t>
  </si>
  <si>
    <t>Карол</t>
  </si>
  <si>
    <t>Камила</t>
  </si>
  <si>
    <t>Валем</t>
  </si>
  <si>
    <t>Мика</t>
  </si>
  <si>
    <t>Фасад</t>
  </si>
  <si>
    <t>Моника</t>
  </si>
  <si>
    <t>Самат</t>
  </si>
  <si>
    <t>Асем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</si>
</sst>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\ &quot;₽&quot;_-;\-* #,##0.00\ &quot;₽&quot;_-;_-* &quot;-&quot;??\ &quot;₽&quot;_-;_-@_-"/>
    <numFmt numFmtId="165" formatCode="[$$-409]#,##0.00"/>
    <numFmt numFmtId="166" formatCode="[$$-409]#,##0"/>
    <numFmt numFmtId="167" formatCode="[$$-409]#,##0_ ;\-[$$-409]#,##0\ 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4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0" borderId="2" applyFont="0" applyFill="0" applyAlignment="0"/>
    <xf numFmtId="0" fontId="1" fillId="0" borderId="3" applyFont="0" applyFill="0" applyAlignment="0"/>
    <xf numFmtId="0" fontId="1" fillId="0" borderId="7" applyFont="0" applyFill="0" applyAlignment="0"/>
    <xf numFmtId="0" fontId="1" fillId="0" borderId="5" applyFont="0" applyFill="0" applyAlignment="0"/>
    <xf numFmtId="0" fontId="1" fillId="0" borderId="8" applyFont="0" applyFill="0" applyAlignment="0"/>
    <xf numFmtId="0" fontId="1" fillId="0" borderId="4" applyFont="0" applyFill="0" applyAlignment="0"/>
    <xf numFmtId="0" fontId="1" fillId="0" borderId="6" applyFont="0" applyFill="0" applyAlignment="0"/>
    <xf numFmtId="0" fontId="1" fillId="0" borderId="9" applyFont="0" applyFill="0" applyAlignment="0"/>
  </cellStyleXfs>
  <cellXfs count="40">
    <xf numFmtId="0" fontId="0" fillId="0" borderId="0" xfId="0"/>
    <xf numFmtId="10" fontId="0" fillId="0" borderId="0" xfId="0" applyNumberFormat="1"/>
    <xf numFmtId="165" fontId="0" fillId="0" borderId="0" xfId="0" applyNumberFormat="1"/>
    <xf numFmtId="164" fontId="0" fillId="0" borderId="0" xfId="1" applyFont="1"/>
    <xf numFmtId="0" fontId="2" fillId="2" borderId="1" xfId="2"/>
    <xf numFmtId="165" fontId="2" fillId="2" borderId="1" xfId="2" applyNumberFormat="1"/>
    <xf numFmtId="0" fontId="3" fillId="2" borderId="1" xfId="2" applyFont="1"/>
    <xf numFmtId="165" fontId="3" fillId="2" borderId="1" xfId="2" applyNumberFormat="1" applyFont="1"/>
    <xf numFmtId="10" fontId="2" fillId="2" borderId="1" xfId="2" applyNumberFormat="1"/>
    <xf numFmtId="10" fontId="3" fillId="2" borderId="1" xfId="2" applyNumberFormat="1" applyFont="1"/>
    <xf numFmtId="0" fontId="0" fillId="0" borderId="0" xfId="0" applyAlignment="1">
      <alignment wrapText="1"/>
    </xf>
    <xf numFmtId="14" fontId="0" fillId="0" borderId="0" xfId="0" applyNumberFormat="1"/>
    <xf numFmtId="166" fontId="0" fillId="0" borderId="0" xfId="0" applyNumberFormat="1"/>
    <xf numFmtId="9" fontId="0" fillId="0" borderId="0" xfId="0" applyNumberFormat="1"/>
    <xf numFmtId="14" fontId="2" fillId="2" borderId="1" xfId="2" applyNumberFormat="1"/>
    <xf numFmtId="166" fontId="2" fillId="2" borderId="1" xfId="2" applyNumberFormat="1"/>
    <xf numFmtId="1" fontId="2" fillId="2" borderId="1" xfId="2" applyNumberFormat="1"/>
    <xf numFmtId="0" fontId="2" fillId="2" borderId="1" xfId="2" applyAlignment="1">
      <alignment horizontal="right"/>
    </xf>
    <xf numFmtId="0" fontId="4" fillId="3" borderId="0" xfId="0" applyFont="1" applyFill="1"/>
    <xf numFmtId="0" fontId="0" fillId="0" borderId="0" xfId="0" applyAlignment="1">
      <alignment horizontal="center"/>
    </xf>
    <xf numFmtId="14" fontId="4" fillId="4" borderId="0" xfId="0" applyNumberFormat="1" applyFont="1" applyFill="1"/>
    <xf numFmtId="0" fontId="0" fillId="4" borderId="0" xfId="0" applyFill="1"/>
    <xf numFmtId="0" fontId="0" fillId="0" borderId="2" xfId="3" applyFont="1"/>
    <xf numFmtId="0" fontId="0" fillId="0" borderId="3" xfId="4" applyFont="1"/>
    <xf numFmtId="0" fontId="0" fillId="0" borderId="7" xfId="5" applyFont="1"/>
    <xf numFmtId="0" fontId="0" fillId="0" borderId="5" xfId="6" applyFont="1"/>
    <xf numFmtId="0" fontId="0" fillId="0" borderId="8" xfId="7" applyFont="1"/>
    <xf numFmtId="0" fontId="0" fillId="0" borderId="4" xfId="8" applyFont="1"/>
    <xf numFmtId="0" fontId="0" fillId="0" borderId="6" xfId="9" applyFont="1"/>
    <xf numFmtId="0" fontId="0" fillId="0" borderId="9" xfId="10" applyFont="1"/>
    <xf numFmtId="10" fontId="0" fillId="4" borderId="0" xfId="0" applyNumberFormat="1" applyFill="1"/>
    <xf numFmtId="167" fontId="0" fillId="4" borderId="0" xfId="0" applyNumberFormat="1" applyFill="1"/>
    <xf numFmtId="0" fontId="0" fillId="0" borderId="0" xfId="0" pivotButton="1"/>
    <xf numFmtId="9" fontId="2" fillId="2" borderId="1" xfId="2" applyNumberFormat="1"/>
    <xf numFmtId="0" fontId="0" fillId="0" borderId="0" xfId="0" pivotButton="1" applyAlignment="1">
      <alignment horizontal="center"/>
    </xf>
    <xf numFmtId="166" fontId="0" fillId="0" borderId="0" xfId="0" pivotButton="1" applyNumberFormat="1"/>
    <xf numFmtId="0" fontId="0" fillId="0" borderId="0" xfId="0" applyAlignment="1">
      <alignment horizontal="right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11">
    <cellStyle name="Currency" xfId="1" builtinId="4"/>
    <cellStyle name="Normal" xfId="0" builtinId="0"/>
    <cellStyle name="Output" xfId="2" builtinId="21"/>
    <cellStyle name="левовверх" xfId="8"/>
    <cellStyle name="левовниз" xfId="7"/>
    <cellStyle name="низ" xfId="3"/>
    <cellStyle name="сл" xfId="5"/>
    <cellStyle name="сп" xfId="4"/>
    <cellStyle name="спвнизу" xfId="10"/>
    <cellStyle name="ссправа верх" xfId="9"/>
    <cellStyle name="ыыерх" xfId="6"/>
  </cellStyles>
  <dxfs count="114">
    <dxf>
      <alignment horizontal="right" readingOrder="0"/>
    </dxf>
    <dxf>
      <alignment horizontal="left" readingOrder="0"/>
    </dxf>
    <dxf>
      <numFmt numFmtId="166" formatCode="[$$-409]#,##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numFmt numFmtId="166" formatCode="[$$-409]#,##0"/>
    </dxf>
    <dxf>
      <numFmt numFmtId="166" formatCode="[$$-409]#,##0"/>
    </dxf>
    <dxf>
      <numFmt numFmtId="166" formatCode="[$$-409]#,##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right style="thin">
          <color auto="1"/>
        </right>
        <bottom/>
        <horizontal/>
      </border>
    </dxf>
  </dxfs>
  <tableStyles count="3" defaultTableStyle="TableStyleMedium2" defaultPivotStyle="PivotStyleLight16">
    <tableStyle name="справа" pivot="0" count="1">
      <tableStyleElement type="wholeTable" dxfId="113"/>
    </tableStyle>
    <tableStyle name="Стиль сводной таблицы 1" table="0" count="0"/>
    <tableStyle name="Стиль таблицы 1" pivot="0" count="1">
      <tableStyleElement type="wholeTable" dxfId="1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egor120207@outlook.com" refreshedDate="45354.654804398146" backgroundQuery="1" createdVersion="6" refreshedVersion="6" minRefreshableVersion="3" recordCount="0" supportSubquery="1" supportAdvancedDrill="1">
  <cacheSource type="external" connectionId="1"/>
  <cacheFields count="5">
    <cacheField name="[Диапазон].[Количестсво].[Количестсво]" caption="Количестсво" numFmtId="0" hierarchy="3" level="1">
      <sharedItems containsSemiMixedTypes="0" containsString="0" containsNumber="1" containsInteger="1" minValue="1" maxValue="140" count="25">
        <n v="25"/>
        <n v="2"/>
        <n v="57"/>
        <n v="60"/>
        <n v="12"/>
        <n v="40"/>
        <n v="34"/>
        <n v="55"/>
        <n v="66"/>
        <n v="75"/>
        <n v="30"/>
        <n v="54"/>
        <n v="122"/>
        <n v="1"/>
        <n v="10"/>
        <n v="140"/>
        <n v="3"/>
        <n v="100"/>
        <n v="70"/>
        <n v="90"/>
        <n v="87"/>
        <n v="20"/>
        <n v="35"/>
        <n v="134"/>
        <n v="76"/>
      </sharedItems>
      <extLst>
        <ext xmlns:x15="http://schemas.microsoft.com/office/spreadsheetml/2010/11/main" uri="{4F2E5C28-24EA-4eb8-9CBF-B6C8F9C3D259}">
          <x15:cachedUniqueNames>
            <x15:cachedUniqueName index="0" name="[Диапазон].[Количестсво].&amp;[25]"/>
            <x15:cachedUniqueName index="1" name="[Диапазон].[Количестсво].&amp;[2]"/>
            <x15:cachedUniqueName index="2" name="[Диапазон].[Количестсво].&amp;[57]"/>
            <x15:cachedUniqueName index="3" name="[Диапазон].[Количестсво].&amp;[60]"/>
            <x15:cachedUniqueName index="4" name="[Диапазон].[Количестсво].&amp;[12]"/>
            <x15:cachedUniqueName index="5" name="[Диапазон].[Количестсво].&amp;[40]"/>
            <x15:cachedUniqueName index="6" name="[Диапазон].[Количестсво].&amp;[34]"/>
            <x15:cachedUniqueName index="7" name="[Диапазон].[Количестсво].&amp;[55]"/>
            <x15:cachedUniqueName index="8" name="[Диапазон].[Количестсво].&amp;[66]"/>
            <x15:cachedUniqueName index="9" name="[Диапазон].[Количестсво].&amp;[75]"/>
            <x15:cachedUniqueName index="10" name="[Диапазон].[Количестсво].&amp;[30]"/>
            <x15:cachedUniqueName index="11" name="[Диапазон].[Количестсво].&amp;[54]"/>
            <x15:cachedUniqueName index="12" name="[Диапазон].[Количестсво].&amp;[122]"/>
            <x15:cachedUniqueName index="13" name="[Диапазон].[Количестсво].&amp;[1]"/>
            <x15:cachedUniqueName index="14" name="[Диапазон].[Количестсво].&amp;[10]"/>
            <x15:cachedUniqueName index="15" name="[Диапазон].[Количестсво].&amp;[140]"/>
            <x15:cachedUniqueName index="16" name="[Диапазон].[Количестсво].&amp;[3]"/>
            <x15:cachedUniqueName index="17" name="[Диапазон].[Количестсво].&amp;[100]"/>
            <x15:cachedUniqueName index="18" name="[Диапазон].[Количестсво].&amp;[70]"/>
            <x15:cachedUniqueName index="19" name="[Диапазон].[Количестсво].&amp;[90]"/>
            <x15:cachedUniqueName index="20" name="[Диапазон].[Количестсво].&amp;[87]"/>
            <x15:cachedUniqueName index="21" name="[Диапазон].[Количестсво].&amp;[20]"/>
            <x15:cachedUniqueName index="22" name="[Диапазон].[Количестсво].&amp;[35]"/>
            <x15:cachedUniqueName index="23" name="[Диапазон].[Количестсво].&amp;[134]"/>
            <x15:cachedUniqueName index="24" name="[Диапазон].[Количестсво].&amp;[76]"/>
          </x15:cachedUniqueNames>
        </ext>
      </extLst>
    </cacheField>
    <cacheField name="[Диапазон].[Наименование товара].[Наименование товара]" caption="Наименование товара" numFmtId="0" hierarchy="6" level="1">
      <sharedItems count="10">
        <s v="Видеокарта geforce 1080 ti"/>
        <s v="Видеокарта geforce 2070 super"/>
        <s v="Видеокарта geforce 3070"/>
        <s v="Процессор i5 10400f"/>
        <s v="Процессор i5 9400f"/>
        <s v="Процессор i7 12400f"/>
        <s v="Процессор i7 13700k"/>
        <s v="Процессор i9 10900k"/>
        <s v="Процессор i9 12900kf"/>
        <s v="Процессор i9 13900f"/>
      </sharedItems>
    </cacheField>
    <cacheField name="[Диапазон].[Месяц заказа].[Месяц заказа]" caption="Месяц заказа" numFmtId="0" hierarchy="4" level="1">
      <sharedItems count="3">
        <s v="Март"/>
        <s v="Январь"/>
        <s v="Февраль"/>
      </sharedItems>
    </cacheField>
    <cacheField name="[Диапазон].[Сумма заказов].[Сумма заказов]" caption="Сумма заказов" numFmtId="0" hierarchy="11" level="1">
      <sharedItems containsSemiMixedTypes="0" containsString="0" containsNumber="1" containsInteger="1" minValue="120" maxValue="107200" count="28">
        <n v="3750"/>
        <n v="300"/>
        <n v="22800"/>
        <n v="24000"/>
        <n v="4800"/>
        <n v="32000"/>
        <n v="27200"/>
        <n v="44000"/>
        <n v="52800"/>
        <n v="60000"/>
        <n v="1440"/>
        <n v="3600"/>
        <n v="6480"/>
        <n v="14640"/>
        <n v="120"/>
        <n v="3000"/>
        <n v="200"/>
        <n v="2000"/>
        <n v="28000"/>
        <n v="600"/>
        <n v="8500"/>
        <n v="25000"/>
        <n v="45000"/>
        <n v="43500"/>
        <n v="9600"/>
        <n v="16000"/>
        <n v="107200"/>
        <n v="60800"/>
      </sharedItems>
      <extLst>
        <ext xmlns:x15="http://schemas.microsoft.com/office/spreadsheetml/2010/11/main" uri="{4F2E5C28-24EA-4eb8-9CBF-B6C8F9C3D259}">
          <x15:cachedUniqueNames>
            <x15:cachedUniqueName index="0" name="[Диапазон].[Сумма заказов].&amp;[3750]"/>
            <x15:cachedUniqueName index="1" name="[Диапазон].[Сумма заказов].&amp;[300]"/>
            <x15:cachedUniqueName index="2" name="[Диапазон].[Сумма заказов].&amp;[22800]"/>
            <x15:cachedUniqueName index="3" name="[Диапазон].[Сумма заказов].&amp;[24000]"/>
            <x15:cachedUniqueName index="4" name="[Диапазон].[Сумма заказов].&amp;[4800]"/>
            <x15:cachedUniqueName index="5" name="[Диапазон].[Сумма заказов].&amp;[32000]"/>
            <x15:cachedUniqueName index="6" name="[Диапазон].[Сумма заказов].&amp;[27200]"/>
            <x15:cachedUniqueName index="7" name="[Диапазон].[Сумма заказов].&amp;[44000]"/>
            <x15:cachedUniqueName index="8" name="[Диапазон].[Сумма заказов].&amp;[52800]"/>
            <x15:cachedUniqueName index="9" name="[Диапазон].[Сумма заказов].&amp;[60000]"/>
            <x15:cachedUniqueName index="10" name="[Диапазон].[Сумма заказов].&amp;[1440]"/>
            <x15:cachedUniqueName index="11" name="[Диапазон].[Сумма заказов].&amp;[3600]"/>
            <x15:cachedUniqueName index="12" name="[Диапазон].[Сумма заказов].&amp;[6480]"/>
            <x15:cachedUniqueName index="13" name="[Диапазон].[Сумма заказов].&amp;[14640]"/>
            <x15:cachedUniqueName index="14" name="[Диапазон].[Сумма заказов].&amp;[120]"/>
            <x15:cachedUniqueName index="15" name="[Диапазон].[Сумма заказов].&amp;[3000]"/>
            <x15:cachedUniqueName index="16" name="[Диапазон].[Сумма заказов].&amp;[200]"/>
            <x15:cachedUniqueName index="17" name="[Диапазон].[Сумма заказов].&amp;[2000]"/>
            <x15:cachedUniqueName index="18" name="[Диапазон].[Сумма заказов].&amp;[28000]"/>
            <x15:cachedUniqueName index="19" name="[Диапазон].[Сумма заказов].&amp;[600]"/>
            <x15:cachedUniqueName index="20" name="[Диапазон].[Сумма заказов].&amp;[8500]"/>
            <x15:cachedUniqueName index="21" name="[Диапазон].[Сумма заказов].&amp;[25000]"/>
            <x15:cachedUniqueName index="22" name="[Диапазон].[Сумма заказов].&amp;[45000]"/>
            <x15:cachedUniqueName index="23" name="[Диапазон].[Сумма заказов].&amp;[43500]"/>
            <x15:cachedUniqueName index="24" name="[Диапазон].[Сумма заказов].&amp;[9600]"/>
            <x15:cachedUniqueName index="25" name="[Диапазон].[Сумма заказов].&amp;[16000]"/>
            <x15:cachedUniqueName index="26" name="[Диапазон].[Сумма заказов].&amp;[107200]"/>
            <x15:cachedUniqueName index="27" name="[Диапазон].[Сумма заказов].&amp;[60800]"/>
          </x15:cachedUniqueNames>
        </ext>
      </extLst>
    </cacheField>
    <cacheField name="[Measures].[Сумма по столбцу Оплачено всего]" caption="Сумма по столбцу Оплачено всего" numFmtId="0" hierarchy="19" level="32767"/>
  </cacheFields>
  <cacheHierarchies count="23">
    <cacheHierarchy uniqueName="[Диапазон].[Дата заказа]" caption="Дата заказа" attribute="1" time="1" defaultMemberUniqueName="[Диапазон].[Дата заказа].[All]" allUniqueName="[Диапазон].[Дата заказа].[All]" dimensionUniqueName="[Диапазон]" displayFolder="" count="2" memberValueDatatype="7" unbalanced="0"/>
    <cacheHierarchy uniqueName="[Диапазон].[Дата заказа (Месяц)]" caption="Дата заказа (Месяц)" attribute="1" defaultMemberUniqueName="[Диапазон].[Дата заказа (Месяц)].[All]" allUniqueName="[Диапазон].[Дата заказа (Месяц)].[All]" dimensionUniqueName="[Диапазон]" displayFolder="" count="2" memberValueDatatype="130" unbalanced="0"/>
    <cacheHierarchy uniqueName="[Диапазон].[Код фирмы заказчика]" caption="Код фирмы заказчика" attribute="1" defaultMemberUniqueName="[Диапазон].[Код фирмы заказчика].[All]" allUniqueName="[Диапазон].[Код фирмы заказчика].[All]" dimensionUniqueName="[Диапазон]" displayFolder="" count="0" memberValueDatatype="20" unbalanced="0"/>
    <cacheHierarchy uniqueName="[Диапазон].[Количестсво]" caption="Количестсво" attribute="1" defaultMemberUniqueName="[Диапазон].[Количестсво].[All]" allUniqueName="[Диапазон].[Количестсво].[All]" dimensionUniqueName="[Диапазон]" displayFolder="" count="2" memberValueDatatype="20" unbalanced="0">
      <fieldsUsage count="2">
        <fieldUsage x="-1"/>
        <fieldUsage x="0"/>
      </fieldsUsage>
    </cacheHierarchy>
    <cacheHierarchy uniqueName="[Диапазон].[Месяц заказа]" caption="Месяц заказа" attribute="1" defaultMemberUniqueName="[Диапазон].[Месяц заказа].[All]" allUniqueName="[Диапазон].[Месяц заказа].[All]" dimensionUniqueName="[Диапазон]" displayFolder="" count="2" memberValueDatatype="130" unbalanced="0">
      <fieldsUsage count="2">
        <fieldUsage x="-1"/>
        <fieldUsage x="2"/>
      </fieldsUsage>
    </cacheHierarchy>
    <cacheHierarchy uniqueName="[Диапазон].[Назване фирмы заказчика]" caption="Назване фирмы заказчика" attribute="1" defaultMemberUniqueName="[Диапазон].[Назване фирмы заказчика].[All]" allUniqueName="[Диапазон].[Назване фирмы заказчика].[All]" dimensionUniqueName="[Диапазон]" displayFolder="" count="2" memberValueDatatype="130" unbalanced="0"/>
    <cacheHierarchy uniqueName="[Диапазон].[Наименование товара]" caption="Наименование товара" attribute="1" defaultMemberUniqueName="[Диапазон].[Наименование товара].[All]" allUniqueName="[Диапазон].[Наименование товара].[All]" dimensionUniqueName="[Диапазон]" displayFolder="" count="2" memberValueDatatype="130" unbalanced="0">
      <fieldsUsage count="2">
        <fieldUsage x="-1"/>
        <fieldUsage x="1"/>
      </fieldsUsage>
    </cacheHierarchy>
    <cacheHierarchy uniqueName="[Диапазон].[Номер заказа]" caption="Номер заказа" attribute="1" defaultMemberUniqueName="[Диапазон].[Номер заказа].[All]" allUniqueName="[Диапазон].[Номер заказа].[All]" dimensionUniqueName="[Диапазон]" displayFolder="" count="2" memberValueDatatype="130" unbalanced="0"/>
    <cacheHierarchy uniqueName="[Диапазон].[Номер товара]" caption="Номер товара" attribute="1" defaultMemberUniqueName="[Диапазон].[Номер товара].[All]" allUniqueName="[Диапазон].[Номер товара].[All]" dimensionUniqueName="[Диапазон]" displayFolder="" count="0" memberValueDatatype="20" unbalanced="0"/>
    <cacheHierarchy uniqueName="[Диапазон].[Оплачено всего]" caption="Оплачено всего" attribute="1" defaultMemberUniqueName="[Диапазон].[Оплачено всего].[All]" allUniqueName="[Диапазон].[Оплачено всего].[All]" dimensionUniqueName="[Диапазон]" displayFolder="" count="2" memberValueDatatype="5" unbalanced="0"/>
    <cacheHierarchy uniqueName="[Диапазон].[Скидка]" caption="Скидка" attribute="1" defaultMemberUniqueName="[Диапазон].[Скидка].[All]" allUniqueName="[Диапазон].[Скидка].[All]" dimensionUniqueName="[Диапазон]" displayFolder="" count="0" memberValueDatatype="5" unbalanced="0"/>
    <cacheHierarchy uniqueName="[Диапазон].[Сумма заказов]" caption="Сумма заказов" attribute="1" defaultMemberUniqueName="[Диапазон].[Сумма заказов].[All]" allUniqueName="[Диапазон].[Сумма заказов].[All]" dimensionUniqueName="[Диапазон]" displayFolder="" count="2" memberValueDatatype="20" unbalanced="0">
      <fieldsUsage count="2">
        <fieldUsage x="-1"/>
        <fieldUsage x="3"/>
      </fieldsUsage>
    </cacheHierarchy>
    <cacheHierarchy uniqueName="[Диапазон].[Цена за ед.]" caption="Цена за ед." attribute="1" defaultMemberUniqueName="[Диапазон].[Цена за ед.].[All]" allUniqueName="[Диапазон].[Цена за ед.].[All]" dimensionUniqueName="[Диапазон]" displayFolder="" count="0" memberValueDatatype="20" unbalanced="0"/>
    <cacheHierarchy uniqueName="[Диапазон].[Дата заказа (Индекс месяца)]" caption="Дата заказа (Индекс месяца)" attribute="1" defaultMemberUniqueName="[Диапазон].[Дата заказа (Индекс месяца)].[All]" allUniqueName="[Диапазон].[Дата заказа (Индекс месяца)].[All]" dimensionUniqueName="[Диапазон]" displayFolder="" count="0" memberValueDatatype="20" unbalanced="0" hidden="1"/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ма по столбцу Код фирмы заказчика]" caption="Сумма по столбцу Код фирмы заказчика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умма по столбцу Количестсво]" caption="Сумма по столбцу Количестсво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Номер товара]" caption="Сумма по столбцу Номер товара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Оплачено всего]" caption="Сумма по столбцу Оплачено всего" measure="1" displayFolder="" measureGroup="Диапазон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умма по столбцу Скидка]" caption="Сумма по столбцу Скидка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Сумма заказов]" caption="Сумма по столбцу Сумма заказов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Цена за ед.]" caption="Сумма по столбцу Цена за ед.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compact="0" compactData="0" multipleFieldFilters="0">
  <location ref="A3:E44" firstHeaderRow="1" firstDataRow="1" firstDataCol="4"/>
  <pivotFields count="5">
    <pivotField axis="axisRow" compact="0" allDrilled="1" outline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axis="axisRow" compact="0" allDrilled="1" outline="0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compact="0" allDrilled="1" outline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howAll="0" dataSourceSort="1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compact="0" outline="0" showAll="0"/>
  </pivotFields>
  <rowFields count="4">
    <field x="1"/>
    <field x="2"/>
    <field x="0"/>
    <field x="3"/>
  </rowFields>
  <rowItems count="41">
    <i>
      <x/>
      <x/>
      <x/>
      <x/>
    </i>
    <i r="1">
      <x v="1"/>
      <x v="1"/>
      <x v="1"/>
    </i>
    <i t="default">
      <x/>
    </i>
    <i>
      <x v="1"/>
      <x/>
      <x v="2"/>
      <x v="2"/>
    </i>
    <i r="1">
      <x v="2"/>
      <x v="3"/>
      <x v="3"/>
    </i>
    <i r="1">
      <x v="1"/>
      <x v="4"/>
      <x v="4"/>
    </i>
    <i t="default">
      <x v="1"/>
    </i>
    <i>
      <x v="2"/>
      <x/>
      <x v="5"/>
      <x v="5"/>
    </i>
    <i r="1">
      <x v="2"/>
      <x v="6"/>
      <x v="6"/>
    </i>
    <i r="2">
      <x v="7"/>
      <x v="7"/>
    </i>
    <i r="2">
      <x v="8"/>
      <x v="8"/>
    </i>
    <i r="1">
      <x v="1"/>
      <x v="9"/>
      <x v="9"/>
    </i>
    <i t="default">
      <x v="2"/>
    </i>
    <i>
      <x v="3"/>
      <x/>
      <x v="4"/>
      <x v="10"/>
    </i>
    <i r="2">
      <x v="10"/>
      <x v="11"/>
    </i>
    <i r="1">
      <x v="2"/>
      <x v="11"/>
      <x v="12"/>
    </i>
    <i r="2">
      <x v="12"/>
      <x v="13"/>
    </i>
    <i r="1">
      <x v="1"/>
      <x v="13"/>
      <x v="14"/>
    </i>
    <i t="default">
      <x v="3"/>
    </i>
    <i>
      <x v="4"/>
      <x/>
      <x v="10"/>
      <x v="15"/>
    </i>
    <i r="1">
      <x v="1"/>
      <x v="1"/>
      <x v="16"/>
    </i>
    <i t="default">
      <x v="4"/>
    </i>
    <i>
      <x v="5"/>
      <x/>
      <x v="14"/>
      <x v="17"/>
    </i>
    <i r="1">
      <x v="2"/>
      <x v="15"/>
      <x v="18"/>
    </i>
    <i r="1">
      <x v="1"/>
      <x v="16"/>
      <x v="19"/>
    </i>
    <i t="default">
      <x v="5"/>
    </i>
    <i>
      <x v="6"/>
      <x v="1"/>
      <x v="6"/>
      <x v="20"/>
    </i>
    <i r="2">
      <x v="17"/>
      <x v="21"/>
    </i>
    <i t="default">
      <x v="6"/>
    </i>
    <i>
      <x v="7"/>
      <x/>
      <x v="18"/>
      <x v="18"/>
    </i>
    <i t="default">
      <x v="7"/>
    </i>
    <i>
      <x v="8"/>
      <x v="2"/>
      <x v="19"/>
      <x v="22"/>
    </i>
    <i r="1">
      <x v="1"/>
      <x v="20"/>
      <x v="23"/>
    </i>
    <i t="default">
      <x v="8"/>
    </i>
    <i>
      <x v="9"/>
      <x/>
      <x v="4"/>
      <x v="24"/>
    </i>
    <i r="2">
      <x v="21"/>
      <x v="25"/>
    </i>
    <i r="2">
      <x v="22"/>
      <x v="18"/>
    </i>
    <i r="1">
      <x v="2"/>
      <x v="23"/>
      <x v="26"/>
    </i>
    <i r="1">
      <x v="1"/>
      <x v="24"/>
      <x v="27"/>
    </i>
    <i t="default">
      <x v="9"/>
    </i>
    <i t="grand">
      <x/>
    </i>
  </rowItems>
  <colItems count="1">
    <i/>
  </colItems>
  <dataFields count="1">
    <dataField name="Сумма по столбцу Оплачено всего" fld="4" baseField="0" baseItem="0" numFmtId="166"/>
  </dataFields>
  <formats count="112">
    <format dxfId="111">
      <pivotArea outline="0" collapsedLevelsAreSubtotals="1" fieldPosition="0"/>
    </format>
    <format dxfId="110">
      <pivotArea dataOnly="0" labelOnly="1" outline="0" axis="axisValues" fieldPosition="0"/>
    </format>
    <format dxfId="109">
      <pivotArea dataOnly="0" labelOnly="1" outline="0" axis="axisValues" fieldPosition="0"/>
    </format>
    <format dxfId="108">
      <pivotArea outline="0" collapsedLevelsAreSubtotals="1" fieldPosition="0">
        <references count="2">
          <reference field="0" count="1" selected="0" defaultSubtotal="1">
            <x v="0"/>
          </reference>
          <reference field="1" count="1" selected="0">
            <x v="0"/>
          </reference>
        </references>
      </pivotArea>
    </format>
    <format dxfId="107">
      <pivotArea outline="0" collapsedLevelsAreSubtotals="1" fieldPosition="0">
        <references count="2">
          <reference field="0" count="1" selected="0" defaultSubtotal="1">
            <x v="0"/>
          </reference>
          <reference field="1" count="1" selected="0">
            <x v="0"/>
          </reference>
        </references>
      </pivotArea>
    </format>
    <format dxfId="106">
      <pivotArea outline="0" collapsedLevelsAreSubtotals="1" fieldPosition="0">
        <references count="2">
          <reference field="0" count="1" selected="0" defaultSubtotal="1">
            <x v="0"/>
          </reference>
          <reference field="1" count="1" selected="0">
            <x v="0"/>
          </reference>
        </references>
      </pivotArea>
    </format>
    <format dxfId="105">
      <pivotArea outline="0" collapsedLevelsAreSubtotals="1" fieldPosition="0">
        <references count="2">
          <reference field="0" count="1" selected="0" defaultSubtotal="1">
            <x v="0"/>
          </reference>
          <reference field="1" count="1" selected="0">
            <x v="0"/>
          </reference>
        </references>
      </pivotArea>
    </format>
    <format dxfId="104">
      <pivotArea field="2" type="button" dataOnly="0" labelOnly="1" outline="0" axis="axisRow" fieldPosition="1"/>
    </format>
    <format dxfId="103">
      <pivotArea dataOnly="0" labelOnly="1" outline="0" fieldPosition="0">
        <references count="1">
          <reference field="1" count="1" defaultSubtotal="1">
            <x v="0"/>
          </reference>
        </references>
      </pivotArea>
    </format>
    <format dxfId="102">
      <pivotArea dataOnly="0" labelOnly="1" outline="0" fieldPosition="0">
        <references count="1">
          <reference field="1" count="1" defaultSubtotal="1">
            <x v="1"/>
          </reference>
        </references>
      </pivotArea>
    </format>
    <format dxfId="101">
      <pivotArea dataOnly="0" labelOnly="1" outline="0" fieldPosition="0">
        <references count="1">
          <reference field="1" count="1" defaultSubtotal="1">
            <x v="2"/>
          </reference>
        </references>
      </pivotArea>
    </format>
    <format dxfId="100">
      <pivotArea dataOnly="0" labelOnly="1" outline="0" fieldPosition="0">
        <references count="1">
          <reference field="1" count="1" defaultSubtotal="1">
            <x v="3"/>
          </reference>
        </references>
      </pivotArea>
    </format>
    <format dxfId="99">
      <pivotArea dataOnly="0" labelOnly="1" outline="0" fieldPosition="0">
        <references count="1">
          <reference field="1" count="1" defaultSubtotal="1">
            <x v="4"/>
          </reference>
        </references>
      </pivotArea>
    </format>
    <format dxfId="98">
      <pivotArea dataOnly="0" labelOnly="1" outline="0" fieldPosition="0">
        <references count="1">
          <reference field="1" count="1" defaultSubtotal="1">
            <x v="5"/>
          </reference>
        </references>
      </pivotArea>
    </format>
    <format dxfId="97">
      <pivotArea dataOnly="0" labelOnly="1" outline="0" fieldPosition="0">
        <references count="1">
          <reference field="1" count="1" defaultSubtotal="1">
            <x v="6"/>
          </reference>
        </references>
      </pivotArea>
    </format>
    <format dxfId="96">
      <pivotArea dataOnly="0" labelOnly="1" outline="0" fieldPosition="0">
        <references count="1">
          <reference field="1" count="1" defaultSubtotal="1">
            <x v="7"/>
          </reference>
        </references>
      </pivotArea>
    </format>
    <format dxfId="95">
      <pivotArea dataOnly="0" labelOnly="1" outline="0" fieldPosition="0">
        <references count="1">
          <reference field="1" count="1" defaultSubtotal="1">
            <x v="8"/>
          </reference>
        </references>
      </pivotArea>
    </format>
    <format dxfId="94">
      <pivotArea dataOnly="0" labelOnly="1" outline="0" fieldPosition="0">
        <references count="1">
          <reference field="1" count="1" defaultSubtotal="1">
            <x v="9"/>
          </reference>
        </references>
      </pivotArea>
    </format>
    <format dxfId="93">
      <pivotArea dataOnly="0" labelOnly="1" grandRow="1" outline="0" fieldPosition="0"/>
    </format>
    <format dxfId="92">
      <pivotArea dataOnly="0" labelOnly="1" outline="0" fieldPosition="0">
        <references count="2">
          <reference field="0" count="1" defaultSubtotal="1">
            <x v="1"/>
          </reference>
          <reference field="1" count="1" selected="0">
            <x v="0"/>
          </reference>
        </references>
      </pivotArea>
    </format>
    <format dxfId="91">
      <pivotArea dataOnly="0" labelOnly="1" outline="0" fieldPosition="0">
        <references count="2">
          <reference field="0" count="1" defaultSubtotal="1">
            <x v="0"/>
          </reference>
          <reference field="1" count="1" selected="0">
            <x v="0"/>
          </reference>
        </references>
      </pivotArea>
    </format>
    <format dxfId="90">
      <pivotArea dataOnly="0" labelOnly="1" outline="0" fieldPosition="0">
        <references count="2">
          <reference field="0" count="1" defaultSubtotal="1">
            <x v="4"/>
          </reference>
          <reference field="1" count="1" selected="0">
            <x v="1"/>
          </reference>
        </references>
      </pivotArea>
    </format>
    <format dxfId="89">
      <pivotArea dataOnly="0" labelOnly="1" outline="0" fieldPosition="0">
        <references count="2">
          <reference field="0" count="1" defaultSubtotal="1">
            <x v="2"/>
          </reference>
          <reference field="1" count="1" selected="0">
            <x v="1"/>
          </reference>
        </references>
      </pivotArea>
    </format>
    <format dxfId="88">
      <pivotArea dataOnly="0" labelOnly="1" outline="0" fieldPosition="0">
        <references count="2">
          <reference field="0" count="1" defaultSubtotal="1">
            <x v="3"/>
          </reference>
          <reference field="1" count="1" selected="0">
            <x v="1"/>
          </reference>
        </references>
      </pivotArea>
    </format>
    <format dxfId="87">
      <pivotArea dataOnly="0" labelOnly="1" outline="0" fieldPosition="0">
        <references count="2">
          <reference field="0" count="1" defaultSubtotal="1">
            <x v="6"/>
          </reference>
          <reference field="1" count="1" selected="0">
            <x v="2"/>
          </reference>
        </references>
      </pivotArea>
    </format>
    <format dxfId="86">
      <pivotArea dataOnly="0" labelOnly="1" outline="0" fieldPosition="0">
        <references count="2">
          <reference field="0" count="1" defaultSubtotal="1">
            <x v="5"/>
          </reference>
          <reference field="1" count="1" selected="0">
            <x v="2"/>
          </reference>
        </references>
      </pivotArea>
    </format>
    <format dxfId="85">
      <pivotArea dataOnly="0" labelOnly="1" outline="0" fieldPosition="0">
        <references count="2">
          <reference field="0" count="1" defaultSubtotal="1">
            <x v="7"/>
          </reference>
          <reference field="1" count="1" selected="0">
            <x v="2"/>
          </reference>
        </references>
      </pivotArea>
    </format>
    <format dxfId="84">
      <pivotArea dataOnly="0" labelOnly="1" outline="0" fieldPosition="0">
        <references count="2">
          <reference field="0" count="1" defaultSubtotal="1">
            <x v="8"/>
          </reference>
          <reference field="1" count="1" selected="0">
            <x v="2"/>
          </reference>
        </references>
      </pivotArea>
    </format>
    <format dxfId="83">
      <pivotArea dataOnly="0" labelOnly="1" outline="0" fieldPosition="0">
        <references count="2">
          <reference field="0" count="1" defaultSubtotal="1">
            <x v="9"/>
          </reference>
          <reference field="1" count="1" selected="0">
            <x v="2"/>
          </reference>
        </references>
      </pivotArea>
    </format>
    <format dxfId="82">
      <pivotArea dataOnly="0" labelOnly="1" outline="0" fieldPosition="0">
        <references count="2">
          <reference field="0" count="1" defaultSubtotal="1">
            <x v="13"/>
          </reference>
          <reference field="1" count="1" selected="0">
            <x v="3"/>
          </reference>
        </references>
      </pivotArea>
    </format>
    <format dxfId="81">
      <pivotArea dataOnly="0" labelOnly="1" outline="0" fieldPosition="0">
        <references count="2">
          <reference field="0" count="1" defaultSubtotal="1">
            <x v="4"/>
          </reference>
          <reference field="1" count="1" selected="0">
            <x v="3"/>
          </reference>
        </references>
      </pivotArea>
    </format>
    <format dxfId="80">
      <pivotArea dataOnly="0" labelOnly="1" outline="0" fieldPosition="0">
        <references count="2">
          <reference field="0" count="1" defaultSubtotal="1">
            <x v="10"/>
          </reference>
          <reference field="1" count="1" selected="0">
            <x v="3"/>
          </reference>
        </references>
      </pivotArea>
    </format>
    <format dxfId="79">
      <pivotArea dataOnly="0" labelOnly="1" outline="0" fieldPosition="0">
        <references count="2">
          <reference field="0" count="1" defaultSubtotal="1">
            <x v="11"/>
          </reference>
          <reference field="1" count="1" selected="0">
            <x v="3"/>
          </reference>
        </references>
      </pivotArea>
    </format>
    <format dxfId="78">
      <pivotArea dataOnly="0" labelOnly="1" outline="0" fieldPosition="0">
        <references count="2">
          <reference field="0" count="1" defaultSubtotal="1">
            <x v="12"/>
          </reference>
          <reference field="1" count="1" selected="0">
            <x v="3"/>
          </reference>
        </references>
      </pivotArea>
    </format>
    <format dxfId="77">
      <pivotArea dataOnly="0" labelOnly="1" outline="0" fieldPosition="0">
        <references count="2">
          <reference field="0" count="1" defaultSubtotal="1">
            <x v="1"/>
          </reference>
          <reference field="1" count="1" selected="0">
            <x v="4"/>
          </reference>
        </references>
      </pivotArea>
    </format>
    <format dxfId="76">
      <pivotArea dataOnly="0" labelOnly="1" outline="0" fieldPosition="0">
        <references count="2">
          <reference field="0" count="1" defaultSubtotal="1">
            <x v="10"/>
          </reference>
          <reference field="1" count="1" selected="0">
            <x v="4"/>
          </reference>
        </references>
      </pivotArea>
    </format>
    <format dxfId="75">
      <pivotArea dataOnly="0" labelOnly="1" outline="0" fieldPosition="0">
        <references count="2">
          <reference field="0" count="1" defaultSubtotal="1">
            <x v="16"/>
          </reference>
          <reference field="1" count="1" selected="0">
            <x v="5"/>
          </reference>
        </references>
      </pivotArea>
    </format>
    <format dxfId="74">
      <pivotArea dataOnly="0" labelOnly="1" outline="0" fieldPosition="0">
        <references count="2">
          <reference field="0" count="1" defaultSubtotal="1">
            <x v="14"/>
          </reference>
          <reference field="1" count="1" selected="0">
            <x v="5"/>
          </reference>
        </references>
      </pivotArea>
    </format>
    <format dxfId="73">
      <pivotArea dataOnly="0" labelOnly="1" outline="0" fieldPosition="0">
        <references count="2">
          <reference field="0" count="1" defaultSubtotal="1">
            <x v="15"/>
          </reference>
          <reference field="1" count="1" selected="0">
            <x v="5"/>
          </reference>
        </references>
      </pivotArea>
    </format>
    <format dxfId="72">
      <pivotArea dataOnly="0" labelOnly="1" outline="0" fieldPosition="0">
        <references count="2">
          <reference field="0" count="1" defaultSubtotal="1">
            <x v="6"/>
          </reference>
          <reference field="1" count="1" selected="0">
            <x v="6"/>
          </reference>
        </references>
      </pivotArea>
    </format>
    <format dxfId="71">
      <pivotArea dataOnly="0" labelOnly="1" outline="0" fieldPosition="0">
        <references count="2">
          <reference field="0" count="1" defaultSubtotal="1">
            <x v="17"/>
          </reference>
          <reference field="1" count="1" selected="0">
            <x v="6"/>
          </reference>
        </references>
      </pivotArea>
    </format>
    <format dxfId="70">
      <pivotArea dataOnly="0" labelOnly="1" outline="0" fieldPosition="0">
        <references count="2">
          <reference field="0" count="1" defaultSubtotal="1">
            <x v="18"/>
          </reference>
          <reference field="1" count="1" selected="0">
            <x v="7"/>
          </reference>
        </references>
      </pivotArea>
    </format>
    <format dxfId="69">
      <pivotArea dataOnly="0" labelOnly="1" outline="0" fieldPosition="0">
        <references count="2">
          <reference field="0" count="1" defaultSubtotal="1">
            <x v="20"/>
          </reference>
          <reference field="1" count="1" selected="0">
            <x v="8"/>
          </reference>
        </references>
      </pivotArea>
    </format>
    <format dxfId="68">
      <pivotArea dataOnly="0" labelOnly="1" outline="0" fieldPosition="0">
        <references count="2">
          <reference field="0" count="1" defaultSubtotal="1">
            <x v="19"/>
          </reference>
          <reference field="1" count="1" selected="0">
            <x v="8"/>
          </reference>
        </references>
      </pivotArea>
    </format>
    <format dxfId="67">
      <pivotArea dataOnly="0" labelOnly="1" outline="0" fieldPosition="0">
        <references count="2">
          <reference field="0" count="1" defaultSubtotal="1">
            <x v="4"/>
          </reference>
          <reference field="1" count="1" selected="0">
            <x v="9"/>
          </reference>
        </references>
      </pivotArea>
    </format>
    <format dxfId="66">
      <pivotArea dataOnly="0" labelOnly="1" outline="0" fieldPosition="0">
        <references count="2">
          <reference field="0" count="1" defaultSubtotal="1">
            <x v="21"/>
          </reference>
          <reference field="1" count="1" selected="0">
            <x v="9"/>
          </reference>
        </references>
      </pivotArea>
    </format>
    <format dxfId="65">
      <pivotArea dataOnly="0" labelOnly="1" outline="0" fieldPosition="0">
        <references count="2">
          <reference field="0" count="1" defaultSubtotal="1">
            <x v="22"/>
          </reference>
          <reference field="1" count="1" selected="0">
            <x v="9"/>
          </reference>
        </references>
      </pivotArea>
    </format>
    <format dxfId="64">
      <pivotArea dataOnly="0" labelOnly="1" outline="0" fieldPosition="0">
        <references count="2">
          <reference field="0" count="1" defaultSubtotal="1">
            <x v="24"/>
          </reference>
          <reference field="1" count="1" selected="0">
            <x v="9"/>
          </reference>
        </references>
      </pivotArea>
    </format>
    <format dxfId="63">
      <pivotArea dataOnly="0" labelOnly="1" outline="0" fieldPosition="0">
        <references count="2">
          <reference field="0" count="1" defaultSubtotal="1">
            <x v="23"/>
          </reference>
          <reference field="1" count="1" selected="0">
            <x v="9"/>
          </reference>
        </references>
      </pivotArea>
    </format>
    <format dxfId="6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3" count="1" defaultSubtotal="1">
            <x v="1"/>
          </reference>
        </references>
      </pivotArea>
    </format>
    <format dxfId="61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3" count="1" defaultSubtotal="1">
            <x v="0"/>
          </reference>
        </references>
      </pivotArea>
    </format>
    <format dxfId="60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3" count="1" defaultSubtotal="1">
            <x v="4"/>
          </reference>
        </references>
      </pivotArea>
    </format>
    <format dxfId="59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"/>
          </reference>
          <reference field="3" count="1" defaultSubtotal="1">
            <x v="2"/>
          </reference>
        </references>
      </pivotArea>
    </format>
    <format dxfId="58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"/>
          </reference>
          <reference field="3" count="1" defaultSubtotal="1">
            <x v="3"/>
          </reference>
        </references>
      </pivotArea>
    </format>
    <format dxfId="57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2"/>
          </reference>
          <reference field="3" count="1" defaultSubtotal="1">
            <x v="6"/>
          </reference>
        </references>
      </pivotArea>
    </format>
    <format dxfId="56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2"/>
          </reference>
          <reference field="3" count="1" defaultSubtotal="1">
            <x v="5"/>
          </reference>
        </references>
      </pivotArea>
    </format>
    <format dxfId="55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2"/>
          </reference>
          <reference field="3" count="1" defaultSubtotal="1">
            <x v="7"/>
          </reference>
        </references>
      </pivotArea>
    </format>
    <format dxfId="54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2"/>
          </reference>
          <reference field="3" count="1" defaultSubtotal="1">
            <x v="8"/>
          </reference>
        </references>
      </pivotArea>
    </format>
    <format dxfId="53">
      <pivotArea dataOnly="0" labelOnly="1" outline="0" fieldPosition="0">
        <references count="3">
          <reference field="0" count="1" selected="0">
            <x v="9"/>
          </reference>
          <reference field="1" count="1" selected="0">
            <x v="2"/>
          </reference>
          <reference field="3" count="1" defaultSubtotal="1">
            <x v="9"/>
          </reference>
        </references>
      </pivotArea>
    </format>
    <format dxfId="52">
      <pivotArea dataOnly="0" labelOnly="1" outline="0" fieldPosition="0">
        <references count="3">
          <reference field="0" count="1" selected="0">
            <x v="13"/>
          </reference>
          <reference field="1" count="1" selected="0">
            <x v="3"/>
          </reference>
          <reference field="3" count="1" defaultSubtotal="1">
            <x v="14"/>
          </reference>
        </references>
      </pivotArea>
    </format>
    <format dxfId="51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3"/>
          </reference>
          <reference field="3" count="1" defaultSubtotal="1">
            <x v="10"/>
          </reference>
        </references>
      </pivotArea>
    </format>
    <format dxfId="50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3"/>
          </reference>
          <reference field="3" count="1" defaultSubtotal="1">
            <x v="11"/>
          </reference>
        </references>
      </pivotArea>
    </format>
    <format dxfId="49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3"/>
          </reference>
          <reference field="3" count="1" defaultSubtotal="1">
            <x v="12"/>
          </reference>
        </references>
      </pivotArea>
    </format>
    <format dxfId="48">
      <pivotArea dataOnly="0" labelOnly="1" outline="0" fieldPosition="0">
        <references count="3">
          <reference field="0" count="1" selected="0">
            <x v="12"/>
          </reference>
          <reference field="1" count="1" selected="0">
            <x v="3"/>
          </reference>
          <reference field="3" count="1" defaultSubtotal="1">
            <x v="13"/>
          </reference>
        </references>
      </pivotArea>
    </format>
    <format dxfId="4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3" count="1" defaultSubtotal="1">
            <x v="16"/>
          </reference>
        </references>
      </pivotArea>
    </format>
    <format dxfId="46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4"/>
          </reference>
          <reference field="3" count="1" defaultSubtotal="1">
            <x v="15"/>
          </reference>
        </references>
      </pivotArea>
    </format>
    <format dxfId="45">
      <pivotArea dataOnly="0" labelOnly="1" outline="0" fieldPosition="0">
        <references count="3">
          <reference field="0" count="1" selected="0">
            <x v="16"/>
          </reference>
          <reference field="1" count="1" selected="0">
            <x v="5"/>
          </reference>
          <reference field="3" count="1" defaultSubtotal="1">
            <x v="19"/>
          </reference>
        </references>
      </pivotArea>
    </format>
    <format dxfId="44">
      <pivotArea dataOnly="0" labelOnly="1" outline="0" fieldPosition="0">
        <references count="3">
          <reference field="0" count="1" selected="0">
            <x v="14"/>
          </reference>
          <reference field="1" count="1" selected="0">
            <x v="5"/>
          </reference>
          <reference field="3" count="1" defaultSubtotal="1">
            <x v="17"/>
          </reference>
        </references>
      </pivotArea>
    </format>
    <format dxfId="43">
      <pivotArea dataOnly="0" labelOnly="1" outline="0" fieldPosition="0">
        <references count="3">
          <reference field="0" count="1" selected="0">
            <x v="15"/>
          </reference>
          <reference field="1" count="1" selected="0">
            <x v="5"/>
          </reference>
          <reference field="3" count="1" defaultSubtotal="1">
            <x v="18"/>
          </reference>
        </references>
      </pivotArea>
    </format>
    <format dxfId="42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6"/>
          </reference>
          <reference field="3" count="1" defaultSubtotal="1">
            <x v="20"/>
          </reference>
        </references>
      </pivotArea>
    </format>
    <format dxfId="41">
      <pivotArea dataOnly="0" labelOnly="1" outline="0" fieldPosition="0">
        <references count="3">
          <reference field="0" count="1" selected="0">
            <x v="17"/>
          </reference>
          <reference field="1" count="1" selected="0">
            <x v="6"/>
          </reference>
          <reference field="3" count="1" defaultSubtotal="1">
            <x v="21"/>
          </reference>
        </references>
      </pivotArea>
    </format>
    <format dxfId="40">
      <pivotArea dataOnly="0" labelOnly="1" outline="0" fieldPosition="0">
        <references count="3">
          <reference field="0" count="1" selected="0">
            <x v="18"/>
          </reference>
          <reference field="1" count="1" selected="0">
            <x v="7"/>
          </reference>
          <reference field="3" count="1" defaultSubtotal="1">
            <x v="18"/>
          </reference>
        </references>
      </pivotArea>
    </format>
    <format dxfId="39">
      <pivotArea dataOnly="0" labelOnly="1" outline="0" fieldPosition="0">
        <references count="3">
          <reference field="0" count="1" selected="0">
            <x v="20"/>
          </reference>
          <reference field="1" count="1" selected="0">
            <x v="8"/>
          </reference>
          <reference field="3" count="1" defaultSubtotal="1">
            <x v="23"/>
          </reference>
        </references>
      </pivotArea>
    </format>
    <format dxfId="38">
      <pivotArea dataOnly="0" labelOnly="1" outline="0" fieldPosition="0">
        <references count="3">
          <reference field="0" count="1" selected="0">
            <x v="19"/>
          </reference>
          <reference field="1" count="1" selected="0">
            <x v="8"/>
          </reference>
          <reference field="3" count="1" defaultSubtotal="1">
            <x v="22"/>
          </reference>
        </references>
      </pivotArea>
    </format>
    <format dxfId="37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9"/>
          </reference>
          <reference field="3" count="1" defaultSubtotal="1">
            <x v="24"/>
          </reference>
        </references>
      </pivotArea>
    </format>
    <format dxfId="36">
      <pivotArea dataOnly="0" labelOnly="1" outline="0" fieldPosition="0">
        <references count="3">
          <reference field="0" count="1" selected="0">
            <x v="21"/>
          </reference>
          <reference field="1" count="1" selected="0">
            <x v="9"/>
          </reference>
          <reference field="3" count="1" defaultSubtotal="1">
            <x v="25"/>
          </reference>
        </references>
      </pivotArea>
    </format>
    <format dxfId="35">
      <pivotArea dataOnly="0" labelOnly="1" outline="0" fieldPosition="0">
        <references count="3">
          <reference field="0" count="1" selected="0">
            <x v="22"/>
          </reference>
          <reference field="1" count="1" selected="0">
            <x v="9"/>
          </reference>
          <reference field="3" count="1" defaultSubtotal="1">
            <x v="18"/>
          </reference>
        </references>
      </pivotArea>
    </format>
    <format dxfId="34">
      <pivotArea dataOnly="0" labelOnly="1" outline="0" fieldPosition="0">
        <references count="3">
          <reference field="0" count="1" selected="0">
            <x v="24"/>
          </reference>
          <reference field="1" count="1" selected="0">
            <x v="9"/>
          </reference>
          <reference field="3" count="1" defaultSubtotal="1">
            <x v="27"/>
          </reference>
        </references>
      </pivotArea>
    </format>
    <format dxfId="33">
      <pivotArea dataOnly="0" labelOnly="1" outline="0" fieldPosition="0">
        <references count="3">
          <reference field="0" count="1" selected="0">
            <x v="23"/>
          </reference>
          <reference field="1" count="1" selected="0">
            <x v="9"/>
          </reference>
          <reference field="3" count="1" defaultSubtotal="1">
            <x v="26"/>
          </reference>
        </references>
      </pivotArea>
    </format>
    <format dxfId="3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0"/>
          </reference>
          <reference field="2" count="1">
            <x v="1"/>
          </reference>
          <reference field="3" count="1" selected="0">
            <x v="1"/>
          </reference>
        </references>
      </pivotArea>
    </format>
    <format dxfId="3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>
            <x v="0"/>
          </reference>
          <reference field="3" count="1" selected="0">
            <x v="0"/>
          </reference>
        </references>
      </pivotArea>
    </format>
    <format dxfId="30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"/>
          </reference>
          <reference field="2" count="1">
            <x v="1"/>
          </reference>
          <reference field="3" count="1" selected="0">
            <x v="4"/>
          </reference>
        </references>
      </pivotArea>
    </format>
    <format dxfId="29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"/>
          </reference>
          <reference field="2" count="1">
            <x v="0"/>
          </reference>
          <reference field="3" count="1" selected="0">
            <x v="2"/>
          </reference>
        </references>
      </pivotArea>
    </format>
    <format dxfId="2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"/>
          </reference>
          <reference field="2" count="1">
            <x v="2"/>
          </reference>
          <reference field="3" count="1" selected="0">
            <x v="3"/>
          </reference>
        </references>
      </pivotArea>
    </format>
    <format dxfId="27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2"/>
          </reference>
          <reference field="2" count="1">
            <x v="2"/>
          </reference>
          <reference field="3" count="1" selected="0">
            <x v="6"/>
          </reference>
        </references>
      </pivotArea>
    </format>
    <format dxfId="26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2"/>
          </reference>
          <reference field="2" count="1">
            <x v="0"/>
          </reference>
          <reference field="3" count="1" selected="0">
            <x v="5"/>
          </reference>
        </references>
      </pivotArea>
    </format>
    <format dxfId="25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2"/>
          </reference>
          <reference field="2" count="1">
            <x v="2"/>
          </reference>
          <reference field="3" count="1" selected="0">
            <x v="7"/>
          </reference>
        </references>
      </pivotArea>
    </format>
    <format dxfId="24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2"/>
          </reference>
          <reference field="2" count="1">
            <x v="2"/>
          </reference>
          <reference field="3" count="1" selected="0">
            <x v="8"/>
          </reference>
        </references>
      </pivotArea>
    </format>
    <format dxfId="23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2"/>
          </reference>
          <reference field="2" count="1">
            <x v="1"/>
          </reference>
          <reference field="3" count="1" selected="0">
            <x v="9"/>
          </reference>
        </references>
      </pivotArea>
    </format>
    <format dxfId="22">
      <pivotArea dataOnly="0" labelOnly="1" outline="0" fieldPosition="0">
        <references count="4">
          <reference field="0" count="1" selected="0">
            <x v="13"/>
          </reference>
          <reference field="1" count="1" selected="0">
            <x v="3"/>
          </reference>
          <reference field="2" count="1">
            <x v="1"/>
          </reference>
          <reference field="3" count="1" selected="0">
            <x v="14"/>
          </reference>
        </references>
      </pivotArea>
    </format>
    <format dxfId="21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3"/>
          </reference>
          <reference field="2" count="1">
            <x v="0"/>
          </reference>
          <reference field="3" count="1" selected="0">
            <x v="10"/>
          </reference>
        </references>
      </pivotArea>
    </format>
    <format dxfId="20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3"/>
          </reference>
          <reference field="2" count="1">
            <x v="0"/>
          </reference>
          <reference field="3" count="1" selected="0">
            <x v="11"/>
          </reference>
        </references>
      </pivotArea>
    </format>
    <format dxfId="19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3"/>
          </reference>
          <reference field="2" count="1">
            <x v="2"/>
          </reference>
          <reference field="3" count="1" selected="0">
            <x v="12"/>
          </reference>
        </references>
      </pivotArea>
    </format>
    <format dxfId="18">
      <pivotArea dataOnly="0" labelOnly="1" outline="0" fieldPosition="0">
        <references count="4">
          <reference field="0" count="1" selected="0">
            <x v="12"/>
          </reference>
          <reference field="1" count="1" selected="0">
            <x v="3"/>
          </reference>
          <reference field="2" count="1">
            <x v="2"/>
          </reference>
          <reference field="3" count="1" selected="0">
            <x v="13"/>
          </reference>
        </references>
      </pivotArea>
    </format>
    <format dxfId="1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>
            <x v="1"/>
          </reference>
          <reference field="3" count="1" selected="0">
            <x v="16"/>
          </reference>
        </references>
      </pivotArea>
    </format>
    <format dxfId="16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4"/>
          </reference>
          <reference field="2" count="1">
            <x v="0"/>
          </reference>
          <reference field="3" count="1" selected="0">
            <x v="15"/>
          </reference>
        </references>
      </pivotArea>
    </format>
    <format dxfId="15">
      <pivotArea dataOnly="0" labelOnly="1" outline="0" fieldPosition="0">
        <references count="4">
          <reference field="0" count="1" selected="0">
            <x v="16"/>
          </reference>
          <reference field="1" count="1" selected="0">
            <x v="5"/>
          </reference>
          <reference field="2" count="1">
            <x v="1"/>
          </reference>
          <reference field="3" count="1" selected="0">
            <x v="19"/>
          </reference>
        </references>
      </pivotArea>
    </format>
    <format dxfId="14">
      <pivotArea dataOnly="0" labelOnly="1" outline="0" fieldPosition="0">
        <references count="4">
          <reference field="0" count="1" selected="0">
            <x v="14"/>
          </reference>
          <reference field="1" count="1" selected="0">
            <x v="5"/>
          </reference>
          <reference field="2" count="1">
            <x v="0"/>
          </reference>
          <reference field="3" count="1" selected="0">
            <x v="17"/>
          </reference>
        </references>
      </pivotArea>
    </format>
    <format dxfId="13">
      <pivotArea dataOnly="0" labelOnly="1" outline="0" fieldPosition="0">
        <references count="4">
          <reference field="0" count="1" selected="0">
            <x v="15"/>
          </reference>
          <reference field="1" count="1" selected="0">
            <x v="5"/>
          </reference>
          <reference field="2" count="1">
            <x v="2"/>
          </reference>
          <reference field="3" count="1" selected="0">
            <x v="18"/>
          </reference>
        </references>
      </pivotArea>
    </format>
    <format dxfId="12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6"/>
          </reference>
          <reference field="2" count="1">
            <x v="1"/>
          </reference>
          <reference field="3" count="1" selected="0">
            <x v="20"/>
          </reference>
        </references>
      </pivotArea>
    </format>
    <format dxfId="11">
      <pivotArea dataOnly="0" labelOnly="1" outline="0" fieldPosition="0">
        <references count="4">
          <reference field="0" count="1" selected="0">
            <x v="17"/>
          </reference>
          <reference field="1" count="1" selected="0">
            <x v="6"/>
          </reference>
          <reference field="2" count="1">
            <x v="1"/>
          </reference>
          <reference field="3" count="1" selected="0">
            <x v="21"/>
          </reference>
        </references>
      </pivotArea>
    </format>
    <format dxfId="10">
      <pivotArea dataOnly="0" labelOnly="1" outline="0" fieldPosition="0">
        <references count="4">
          <reference field="0" count="1" selected="0">
            <x v="18"/>
          </reference>
          <reference field="1" count="1" selected="0">
            <x v="7"/>
          </reference>
          <reference field="2" count="1">
            <x v="0"/>
          </reference>
          <reference field="3" count="1" selected="0">
            <x v="18"/>
          </reference>
        </references>
      </pivotArea>
    </format>
    <format dxfId="9">
      <pivotArea dataOnly="0" labelOnly="1" outline="0" fieldPosition="0">
        <references count="4">
          <reference field="0" count="1" selected="0">
            <x v="20"/>
          </reference>
          <reference field="1" count="1" selected="0">
            <x v="8"/>
          </reference>
          <reference field="2" count="1">
            <x v="1"/>
          </reference>
          <reference field="3" count="1" selected="0">
            <x v="23"/>
          </reference>
        </references>
      </pivotArea>
    </format>
    <format dxfId="8">
      <pivotArea dataOnly="0" labelOnly="1" outline="0" fieldPosition="0">
        <references count="4">
          <reference field="0" count="1" selected="0">
            <x v="19"/>
          </reference>
          <reference field="1" count="1" selected="0">
            <x v="8"/>
          </reference>
          <reference field="2" count="1">
            <x v="2"/>
          </reference>
          <reference field="3" count="1" selected="0">
            <x v="22"/>
          </reference>
        </references>
      </pivotArea>
    </format>
    <format dxfId="7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9"/>
          </reference>
          <reference field="2" count="1">
            <x v="0"/>
          </reference>
          <reference field="3" count="1" selected="0">
            <x v="24"/>
          </reference>
        </references>
      </pivotArea>
    </format>
    <format dxfId="6">
      <pivotArea dataOnly="0" labelOnly="1" outline="0" fieldPosition="0">
        <references count="4">
          <reference field="0" count="1" selected="0">
            <x v="21"/>
          </reference>
          <reference field="1" count="1" selected="0">
            <x v="9"/>
          </reference>
          <reference field="2" count="1">
            <x v="0"/>
          </reference>
          <reference field="3" count="1" selected="0">
            <x v="25"/>
          </reference>
        </references>
      </pivotArea>
    </format>
    <format dxfId="5">
      <pivotArea dataOnly="0" labelOnly="1" outline="0" fieldPosition="0">
        <references count="4">
          <reference field="0" count="1" selected="0">
            <x v="22"/>
          </reference>
          <reference field="1" count="1" selected="0">
            <x v="9"/>
          </reference>
          <reference field="2" count="1">
            <x v="0"/>
          </reference>
          <reference field="3" count="1" selected="0">
            <x v="18"/>
          </reference>
        </references>
      </pivotArea>
    </format>
    <format dxfId="4">
      <pivotArea dataOnly="0" labelOnly="1" outline="0" fieldPosition="0">
        <references count="4">
          <reference field="0" count="1" selected="0">
            <x v="24"/>
          </reference>
          <reference field="1" count="1" selected="0">
            <x v="9"/>
          </reference>
          <reference field="2" count="1">
            <x v="1"/>
          </reference>
          <reference field="3" count="1" selected="0">
            <x v="27"/>
          </reference>
        </references>
      </pivotArea>
    </format>
    <format dxfId="3">
      <pivotArea dataOnly="0" labelOnly="1" outline="0" fieldPosition="0">
        <references count="4">
          <reference field="0" count="1" selected="0">
            <x v="23"/>
          </reference>
          <reference field="1" count="1" selected="0">
            <x v="9"/>
          </reference>
          <reference field="2" count="1">
            <x v="2"/>
          </reference>
          <reference field="3" count="1" selected="0">
            <x v="26"/>
          </reference>
        </references>
      </pivotArea>
    </format>
    <format dxfId="2">
      <pivotArea field="3" type="button" dataOnly="0" labelOnly="1" outline="0" axis="axisRow" fieldPosition="3"/>
    </format>
    <format dxfId="1">
      <pivotArea dataOnly="0" labelOnly="1" outline="0" fieldPosition="0">
        <references count="2">
          <reference field="0" count="1">
            <x v="4"/>
          </reference>
          <reference field="1" count="1" selected="0">
            <x v="1"/>
          </reference>
        </references>
      </pivotArea>
    </format>
    <format dxfId="0">
      <pivotArea dataOnly="0" labelOnly="1" outline="0" fieldPosition="0">
        <references count="3">
          <reference field="0" count="1">
            <x v="4"/>
          </reference>
          <reference field="1" count="1" selected="0">
            <x v="1"/>
          </reference>
          <reference field="2" count="1" selected="0">
            <x v="1"/>
          </reference>
        </references>
      </pivotArea>
    </format>
  </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6"/>
    <rowHierarchyUsage hierarchyUsage="4"/>
    <rowHierarchyUsage hierarchyUsage="3"/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Заказы!$A$1:$L$31">
        <x15:activeTabTopLevelEntity name="[Диапазон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B2" sqref="B2"/>
    </sheetView>
  </sheetViews>
  <sheetFormatPr defaultRowHeight="15" x14ac:dyDescent="0.25"/>
  <cols>
    <col min="1" max="1" width="20.28515625" customWidth="1"/>
    <col min="3" max="3" width="18.7109375" customWidth="1"/>
    <col min="5" max="5" width="12.140625" customWidth="1"/>
    <col min="6" max="6" width="15.42578125" customWidth="1"/>
    <col min="7" max="7" width="18" customWidth="1"/>
    <col min="9" max="9" width="9.140625" style="1"/>
  </cols>
  <sheetData>
    <row r="1" spans="1:9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7</v>
      </c>
      <c r="H1" s="6" t="s">
        <v>6</v>
      </c>
      <c r="I1" s="9" t="s">
        <v>8</v>
      </c>
    </row>
    <row r="2" spans="1:9" x14ac:dyDescent="0.25">
      <c r="A2" s="4" t="s">
        <v>90</v>
      </c>
      <c r="B2" s="4"/>
      <c r="C2" s="4"/>
      <c r="D2" s="4"/>
      <c r="E2" s="4"/>
      <c r="F2" s="4"/>
      <c r="G2" s="4"/>
      <c r="H2" s="4"/>
      <c r="I2" s="8"/>
    </row>
    <row r="3" spans="1:9" x14ac:dyDescent="0.25">
      <c r="A3" s="4" t="s">
        <v>91</v>
      </c>
      <c r="B3" s="4"/>
      <c r="C3" s="4"/>
      <c r="D3" s="4"/>
      <c r="E3" s="4"/>
      <c r="F3" s="4"/>
      <c r="G3" s="4"/>
      <c r="H3" s="4"/>
      <c r="I3" s="8"/>
    </row>
    <row r="4" spans="1:9" x14ac:dyDescent="0.25">
      <c r="A4" s="4" t="s">
        <v>92</v>
      </c>
      <c r="B4" s="4"/>
      <c r="C4" s="4"/>
      <c r="D4" s="4"/>
      <c r="E4" s="4"/>
      <c r="F4" s="4"/>
      <c r="G4" s="4"/>
      <c r="H4" s="4"/>
      <c r="I4" s="8"/>
    </row>
    <row r="5" spans="1:9" x14ac:dyDescent="0.25">
      <c r="A5" s="4" t="s">
        <v>93</v>
      </c>
      <c r="B5" s="4"/>
      <c r="C5" s="4"/>
      <c r="D5" s="4"/>
      <c r="E5" s="4"/>
      <c r="F5" s="4"/>
      <c r="G5" s="4"/>
      <c r="H5" s="4"/>
      <c r="I5" s="8"/>
    </row>
    <row r="6" spans="1:9" x14ac:dyDescent="0.25">
      <c r="A6" s="4" t="s">
        <v>94</v>
      </c>
      <c r="B6" s="4"/>
      <c r="C6" s="4"/>
      <c r="D6" s="4"/>
      <c r="E6" s="4"/>
      <c r="F6" s="4"/>
      <c r="G6" s="4"/>
      <c r="H6" s="4"/>
      <c r="I6" s="8"/>
    </row>
    <row r="7" spans="1:9" x14ac:dyDescent="0.25">
      <c r="A7" s="4" t="s">
        <v>95</v>
      </c>
      <c r="B7" s="4"/>
      <c r="C7" s="4"/>
      <c r="D7" s="4"/>
      <c r="E7" s="4"/>
      <c r="F7" s="4"/>
      <c r="G7" s="4"/>
      <c r="H7" s="4"/>
      <c r="I7" s="8"/>
    </row>
    <row r="8" spans="1:9" x14ac:dyDescent="0.25">
      <c r="A8" s="4" t="s">
        <v>96</v>
      </c>
      <c r="B8" s="4"/>
      <c r="C8" s="4"/>
      <c r="D8" s="4"/>
      <c r="E8" s="4"/>
      <c r="F8" s="4"/>
      <c r="G8" s="4"/>
      <c r="H8" s="4"/>
      <c r="I8" s="8"/>
    </row>
    <row r="9" spans="1:9" x14ac:dyDescent="0.25">
      <c r="A9" s="4" t="s">
        <v>97</v>
      </c>
      <c r="B9" s="4"/>
      <c r="C9" s="4"/>
      <c r="D9" s="4"/>
      <c r="E9" s="4"/>
      <c r="F9" s="4"/>
      <c r="G9" s="4"/>
      <c r="H9" s="4"/>
      <c r="I9" s="8"/>
    </row>
    <row r="10" spans="1:9" x14ac:dyDescent="0.25">
      <c r="A10" s="4" t="s">
        <v>98</v>
      </c>
      <c r="B10" s="4"/>
      <c r="C10" s="4"/>
      <c r="D10" s="4"/>
      <c r="E10" s="4"/>
      <c r="F10" s="4"/>
      <c r="G10" s="4"/>
      <c r="H10" s="4"/>
      <c r="I10" s="8"/>
    </row>
    <row r="11" spans="1:9" x14ac:dyDescent="0.25">
      <c r="A11" s="4" t="s">
        <v>99</v>
      </c>
      <c r="B11" s="4"/>
      <c r="C11" s="4"/>
      <c r="D11" s="4"/>
      <c r="E11" s="4"/>
      <c r="F11" s="4"/>
      <c r="G11" s="4"/>
      <c r="H11" s="4"/>
      <c r="I11" s="8"/>
    </row>
    <row r="12" spans="1:9" x14ac:dyDescent="0.25">
      <c r="A12" s="4" t="s">
        <v>9</v>
      </c>
      <c r="B12" s="4"/>
      <c r="C12" s="4"/>
      <c r="D12" s="4"/>
      <c r="E12" s="4"/>
      <c r="F12" s="4"/>
      <c r="G12" s="4"/>
      <c r="H12" s="4"/>
      <c r="I12" s="8"/>
    </row>
    <row r="13" spans="1:9" x14ac:dyDescent="0.25">
      <c r="A13" s="4" t="s">
        <v>100</v>
      </c>
      <c r="B13" s="4"/>
      <c r="C13" s="4"/>
      <c r="D13" s="4"/>
      <c r="E13" s="4"/>
      <c r="F13" s="4"/>
      <c r="G13" s="4"/>
      <c r="H13" s="4"/>
      <c r="I13" s="8"/>
    </row>
    <row r="14" spans="1:9" x14ac:dyDescent="0.25">
      <c r="A14" s="4" t="s">
        <v>101</v>
      </c>
      <c r="B14" s="4"/>
      <c r="C14" s="4"/>
      <c r="D14" s="4"/>
      <c r="E14" s="4"/>
      <c r="F14" s="4"/>
      <c r="G14" s="4"/>
      <c r="H14" s="4"/>
      <c r="I14" s="8"/>
    </row>
    <row r="15" spans="1:9" x14ac:dyDescent="0.25">
      <c r="I15"/>
    </row>
  </sheetData>
  <autoFilter ref="A1:I15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M1" sqref="M1"/>
    </sheetView>
  </sheetViews>
  <sheetFormatPr defaultRowHeight="15" x14ac:dyDescent="0.25"/>
  <cols>
    <col min="1" max="1" width="13.7109375" customWidth="1"/>
    <col min="2" max="2" width="30.140625" customWidth="1"/>
    <col min="3" max="3" width="9.140625" style="2"/>
  </cols>
  <sheetData>
    <row r="1" spans="1:4" x14ac:dyDescent="0.25">
      <c r="A1" s="6" t="s">
        <v>10</v>
      </c>
      <c r="B1" s="6" t="s">
        <v>11</v>
      </c>
      <c r="C1" s="7" t="s">
        <v>12</v>
      </c>
    </row>
    <row r="2" spans="1:4" x14ac:dyDescent="0.25">
      <c r="A2" s="4">
        <v>101</v>
      </c>
      <c r="B2" s="4" t="s">
        <v>22</v>
      </c>
      <c r="C2" s="5">
        <v>100</v>
      </c>
    </row>
    <row r="3" spans="1:4" x14ac:dyDescent="0.25">
      <c r="A3" s="4">
        <v>102</v>
      </c>
      <c r="B3" s="4" t="s">
        <v>13</v>
      </c>
      <c r="C3" s="5">
        <v>120</v>
      </c>
      <c r="D3" s="3"/>
    </row>
    <row r="4" spans="1:4" x14ac:dyDescent="0.25">
      <c r="A4" s="4">
        <v>103</v>
      </c>
      <c r="B4" s="4" t="s">
        <v>14</v>
      </c>
      <c r="C4" s="5">
        <v>200</v>
      </c>
    </row>
    <row r="5" spans="1:4" x14ac:dyDescent="0.25">
      <c r="A5" s="4">
        <v>104</v>
      </c>
      <c r="B5" s="4" t="s">
        <v>15</v>
      </c>
      <c r="C5" s="5">
        <v>250</v>
      </c>
    </row>
    <row r="6" spans="1:4" x14ac:dyDescent="0.25">
      <c r="A6" s="4">
        <v>105</v>
      </c>
      <c r="B6" s="4" t="s">
        <v>16</v>
      </c>
      <c r="C6" s="5">
        <v>400</v>
      </c>
    </row>
    <row r="7" spans="1:4" x14ac:dyDescent="0.25">
      <c r="A7" s="4">
        <v>106</v>
      </c>
      <c r="B7" s="4" t="s">
        <v>17</v>
      </c>
      <c r="C7" s="5">
        <v>500</v>
      </c>
    </row>
    <row r="8" spans="1:4" x14ac:dyDescent="0.25">
      <c r="A8" s="4">
        <v>107</v>
      </c>
      <c r="B8" s="4" t="s">
        <v>18</v>
      </c>
      <c r="C8" s="5">
        <v>800</v>
      </c>
    </row>
    <row r="9" spans="1:4" x14ac:dyDescent="0.25">
      <c r="A9" s="4">
        <v>201</v>
      </c>
      <c r="B9" s="4" t="s">
        <v>19</v>
      </c>
      <c r="C9" s="5">
        <v>150</v>
      </c>
    </row>
    <row r="10" spans="1:4" x14ac:dyDescent="0.25">
      <c r="A10" s="4">
        <v>202</v>
      </c>
      <c r="B10" s="4" t="s">
        <v>20</v>
      </c>
      <c r="C10" s="5">
        <v>400</v>
      </c>
    </row>
    <row r="11" spans="1:4" x14ac:dyDescent="0.25">
      <c r="A11" s="4">
        <v>203</v>
      </c>
      <c r="B11" s="4" t="s">
        <v>21</v>
      </c>
      <c r="C11" s="5">
        <v>800</v>
      </c>
    </row>
  </sheetData>
  <autoFilter ref="A1:C1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H34" sqref="H34"/>
    </sheetView>
  </sheetViews>
  <sheetFormatPr defaultRowHeight="15" x14ac:dyDescent="0.25"/>
  <cols>
    <col min="1" max="1" width="13.28515625" style="10" customWidth="1"/>
    <col min="2" max="2" width="12.42578125" style="11" customWidth="1"/>
    <col min="3" max="4" width="14" customWidth="1"/>
    <col min="5" max="5" width="29.7109375" customWidth="1"/>
    <col min="6" max="6" width="13.28515625" customWidth="1"/>
    <col min="7" max="7" width="12.28515625" style="12" customWidth="1"/>
    <col min="8" max="8" width="21" customWidth="1"/>
    <col min="9" max="9" width="24.7109375" customWidth="1"/>
    <col min="10" max="10" width="15.140625" style="12" customWidth="1"/>
    <col min="11" max="11" width="9.140625" style="13"/>
    <col min="12" max="12" width="14.85546875" style="12" customWidth="1"/>
  </cols>
  <sheetData>
    <row r="1" spans="1:12" x14ac:dyDescent="0.25">
      <c r="A1" s="4" t="s">
        <v>23</v>
      </c>
      <c r="B1" s="4" t="s">
        <v>24</v>
      </c>
      <c r="C1" s="4" t="s">
        <v>25</v>
      </c>
      <c r="D1" s="4" t="s">
        <v>10</v>
      </c>
      <c r="E1" s="4" t="s">
        <v>11</v>
      </c>
      <c r="F1" s="4" t="s">
        <v>26</v>
      </c>
      <c r="G1" s="15" t="s">
        <v>27</v>
      </c>
      <c r="H1" s="4" t="s">
        <v>28</v>
      </c>
      <c r="I1" s="4" t="s">
        <v>29</v>
      </c>
      <c r="J1" s="15" t="s">
        <v>30</v>
      </c>
      <c r="K1" s="33" t="s">
        <v>8</v>
      </c>
      <c r="L1" s="15" t="s">
        <v>31</v>
      </c>
    </row>
    <row r="2" spans="1:12" x14ac:dyDescent="0.25">
      <c r="A2" s="4" t="str">
        <f>IF(ISBLANK(B2)," ",CHOOSE(MONTH(B2),"Январь","Февраль", "Март", "Апрель","Май","Июнь","Июль","Август","Сентябрь","Октябрь","Ноябрь","Декабрь"))</f>
        <v>Январь</v>
      </c>
      <c r="B2" s="14">
        <v>39449</v>
      </c>
      <c r="C2" s="17" t="s">
        <v>32</v>
      </c>
      <c r="D2" s="4">
        <v>101</v>
      </c>
      <c r="E2" s="4" t="str">
        <f>IF(D2=" "," ",LOOKUP(D2,Товары!A:A,Товары!B:B))</f>
        <v>Процессор i5 9400f</v>
      </c>
      <c r="F2" s="4">
        <v>2</v>
      </c>
      <c r="G2" s="15">
        <f>IF($D2=" ", " ", LOOKUP(D2,Товары!A:A,Товары!C:C))</f>
        <v>100</v>
      </c>
      <c r="H2" s="4">
        <v>101</v>
      </c>
      <c r="I2" s="4" t="e">
        <f t="shared" ref="I2:I31" si="0">IF(H2=" "," ",LOOKUP($H2,Код, Фирма))</f>
        <v>#N/A</v>
      </c>
      <c r="J2" s="15">
        <f>IF(F2=" "," ",F2*G2)</f>
        <v>200</v>
      </c>
      <c r="K2" s="33" t="e">
        <f>IF(H2=" "," ",LOOKUP($H2,Код,Клиенты!I:I))</f>
        <v>#N/A</v>
      </c>
      <c r="L2" s="15" t="e">
        <f>IF(J2=" "," ",J2-J2*K2)</f>
        <v>#N/A</v>
      </c>
    </row>
    <row r="3" spans="1:12" x14ac:dyDescent="0.25">
      <c r="A3" s="4" t="str">
        <f t="shared" ref="A3:A31" si="1">IF(ISBLANK(B3)," ",CHOOSE(MONTH(B3),"Январь","Февраль", "Март", "Апрель","Май","Июнь","Июль","Август","Сентябрь","Октябрь","Ноябрь","Декабрь"))</f>
        <v>Январь</v>
      </c>
      <c r="B3" s="14">
        <v>39469</v>
      </c>
      <c r="C3" s="17" t="s">
        <v>33</v>
      </c>
      <c r="D3" s="4">
        <v>102</v>
      </c>
      <c r="E3" s="4" t="str">
        <f>IF(D3=" "," ",LOOKUP(D3,Товары!A:A,Товары!B:B))</f>
        <v>Процессор i5 10400f</v>
      </c>
      <c r="F3" s="4">
        <v>1</v>
      </c>
      <c r="G3" s="15">
        <f>IF($D3=" ", " ", LOOKUP(D3,Товары!A:A,Товары!C:C))</f>
        <v>120</v>
      </c>
      <c r="H3" s="4">
        <v>105</v>
      </c>
      <c r="I3" s="4" t="e">
        <f t="shared" si="0"/>
        <v>#N/A</v>
      </c>
      <c r="J3" s="15">
        <f t="shared" ref="J3:J31" si="2">IF(F3=" "," ",F3*G3)</f>
        <v>120</v>
      </c>
      <c r="K3" s="33" t="e">
        <f>IF(H3=" "," ",LOOKUP($H3,Код,Клиенты!I:I))</f>
        <v>#N/A</v>
      </c>
      <c r="L3" s="15" t="e">
        <f t="shared" ref="L3:L31" si="3">IF(J3=" "," ",J3-J3*K3)</f>
        <v>#N/A</v>
      </c>
    </row>
    <row r="4" spans="1:12" x14ac:dyDescent="0.25">
      <c r="A4" s="4" t="str">
        <f t="shared" si="1"/>
        <v>Январь</v>
      </c>
      <c r="B4" s="14">
        <v>39452</v>
      </c>
      <c r="C4" s="17" t="s">
        <v>34</v>
      </c>
      <c r="D4" s="4">
        <v>103</v>
      </c>
      <c r="E4" s="4" t="str">
        <f>IF(D4=" "," ",LOOKUP(D4,Товары!A:A,Товары!B:B))</f>
        <v>Процессор i7 12400f</v>
      </c>
      <c r="F4" s="4">
        <v>3</v>
      </c>
      <c r="G4" s="15">
        <f>IF($D4=" ", " ", LOOKUP(D4,Товары!A:A,Товары!C:C))</f>
        <v>200</v>
      </c>
      <c r="H4" s="4">
        <v>108</v>
      </c>
      <c r="I4" s="4" t="e">
        <f t="shared" si="0"/>
        <v>#N/A</v>
      </c>
      <c r="J4" s="15">
        <f t="shared" si="2"/>
        <v>600</v>
      </c>
      <c r="K4" s="33" t="e">
        <f>IF(H4=" "," ",LOOKUP($H4,Код,Клиенты!I:I))</f>
        <v>#N/A</v>
      </c>
      <c r="L4" s="15" t="e">
        <f t="shared" si="3"/>
        <v>#N/A</v>
      </c>
    </row>
    <row r="5" spans="1:12" x14ac:dyDescent="0.25">
      <c r="A5" s="4" t="str">
        <f t="shared" si="1"/>
        <v>Январь</v>
      </c>
      <c r="B5" s="14">
        <v>39450</v>
      </c>
      <c r="C5" s="17" t="s">
        <v>35</v>
      </c>
      <c r="D5" s="4">
        <v>202</v>
      </c>
      <c r="E5" s="4" t="str">
        <f>IF(D5=" "," ",LOOKUP(D5,Товары!A:A,Товары!B:B))</f>
        <v>Видеокарта geforce 2070 super</v>
      </c>
      <c r="F5" s="4">
        <v>12</v>
      </c>
      <c r="G5" s="15">
        <f>IF($D5=" ", " ", LOOKUP(D5,Товары!A:A,Товары!C:C))</f>
        <v>400</v>
      </c>
      <c r="H5" s="4">
        <v>105</v>
      </c>
      <c r="I5" s="4" t="e">
        <f t="shared" si="0"/>
        <v>#N/A</v>
      </c>
      <c r="J5" s="15">
        <f t="shared" si="2"/>
        <v>4800</v>
      </c>
      <c r="K5" s="33" t="e">
        <f>IF(H5=" "," ",LOOKUP($H5,Код,Клиенты!I:I))</f>
        <v>#N/A</v>
      </c>
      <c r="L5" s="15" t="e">
        <f t="shared" si="3"/>
        <v>#N/A</v>
      </c>
    </row>
    <row r="6" spans="1:12" x14ac:dyDescent="0.25">
      <c r="A6" s="4" t="str">
        <f t="shared" si="1"/>
        <v>Январь</v>
      </c>
      <c r="B6" s="14">
        <v>39459</v>
      </c>
      <c r="C6" s="17" t="s">
        <v>36</v>
      </c>
      <c r="D6" s="4">
        <v>201</v>
      </c>
      <c r="E6" s="4" t="str">
        <f>IF(D6=" "," ",LOOKUP(D6,Товары!A:A,Товары!B:B))</f>
        <v>Видеокарта geforce 1080 ti</v>
      </c>
      <c r="F6" s="4">
        <v>2</v>
      </c>
      <c r="G6" s="15">
        <f>IF($D6=" ", " ", LOOKUP(D6,Товары!A:A,Товары!C:C))</f>
        <v>150</v>
      </c>
      <c r="H6" s="4">
        <v>107</v>
      </c>
      <c r="I6" s="4" t="e">
        <f t="shared" si="0"/>
        <v>#N/A</v>
      </c>
      <c r="J6" s="15">
        <f t="shared" si="2"/>
        <v>300</v>
      </c>
      <c r="K6" s="33" t="e">
        <f>IF(H6=" "," ",LOOKUP($H6,Код,Клиенты!I:I))</f>
        <v>#N/A</v>
      </c>
      <c r="L6" s="15" t="e">
        <f t="shared" si="3"/>
        <v>#N/A</v>
      </c>
    </row>
    <row r="7" spans="1:12" x14ac:dyDescent="0.25">
      <c r="A7" s="4" t="str">
        <f t="shared" si="1"/>
        <v>Январь</v>
      </c>
      <c r="B7" s="14">
        <v>39457</v>
      </c>
      <c r="C7" s="17" t="s">
        <v>37</v>
      </c>
      <c r="D7" s="4">
        <v>203</v>
      </c>
      <c r="E7" s="4" t="str">
        <f>IF(D7=" "," ",LOOKUP(D7,Товары!A:A,Товары!B:B))</f>
        <v>Видеокарта geforce 3070</v>
      </c>
      <c r="F7" s="4">
        <v>75</v>
      </c>
      <c r="G7" s="15">
        <f>IF($D7=" ", " ", LOOKUP(D7,Товары!A:A,Товары!C:C))</f>
        <v>800</v>
      </c>
      <c r="H7" s="4">
        <v>114</v>
      </c>
      <c r="I7" s="4" t="e">
        <f t="shared" si="0"/>
        <v>#N/A</v>
      </c>
      <c r="J7" s="15">
        <f t="shared" si="2"/>
        <v>60000</v>
      </c>
      <c r="K7" s="33" t="e">
        <f>IF(H7=" "," ",LOOKUP($H7,Код,Клиенты!I:I))</f>
        <v>#N/A</v>
      </c>
      <c r="L7" s="15" t="e">
        <f t="shared" si="3"/>
        <v>#N/A</v>
      </c>
    </row>
    <row r="8" spans="1:12" x14ac:dyDescent="0.25">
      <c r="A8" s="4" t="str">
        <f t="shared" si="1"/>
        <v>Январь</v>
      </c>
      <c r="B8" s="14">
        <v>39451</v>
      </c>
      <c r="C8" s="17" t="s">
        <v>38</v>
      </c>
      <c r="D8" s="4">
        <v>107</v>
      </c>
      <c r="E8" s="4" t="str">
        <f>IF(D8=" "," ",LOOKUP(D8,Товары!A:A,Товары!B:B))</f>
        <v>Процессор i9 13900f</v>
      </c>
      <c r="F8" s="4">
        <v>76</v>
      </c>
      <c r="G8" s="15">
        <f>IF($D8=" ", " ", LOOKUP(D8,Товары!A:A,Товары!C:C))</f>
        <v>800</v>
      </c>
      <c r="H8" s="4">
        <v>113</v>
      </c>
      <c r="I8" s="4" t="e">
        <f t="shared" si="0"/>
        <v>#N/A</v>
      </c>
      <c r="J8" s="15">
        <f t="shared" si="2"/>
        <v>60800</v>
      </c>
      <c r="K8" s="33" t="e">
        <f>IF(H8=" "," ",LOOKUP($H8,Код,Клиенты!I:I))</f>
        <v>#N/A</v>
      </c>
      <c r="L8" s="15" t="e">
        <f t="shared" si="3"/>
        <v>#N/A</v>
      </c>
    </row>
    <row r="9" spans="1:12" x14ac:dyDescent="0.25">
      <c r="A9" s="4" t="str">
        <f t="shared" si="1"/>
        <v>Январь</v>
      </c>
      <c r="B9" s="14">
        <v>39477</v>
      </c>
      <c r="C9" s="17" t="s">
        <v>39</v>
      </c>
      <c r="D9" s="4">
        <v>106</v>
      </c>
      <c r="E9" s="4" t="str">
        <f>IF(D9=" "," ",LOOKUP(D9,Товары!A:A,Товары!B:B))</f>
        <v>Процессор i9 12900kf</v>
      </c>
      <c r="F9" s="4">
        <v>87</v>
      </c>
      <c r="G9" s="15">
        <f>IF($D9=" ", " ", LOOKUP(D9,Товары!A:A,Товары!C:C))</f>
        <v>500</v>
      </c>
      <c r="H9" s="4">
        <v>112</v>
      </c>
      <c r="I9" s="4" t="e">
        <f t="shared" si="0"/>
        <v>#N/A</v>
      </c>
      <c r="J9" s="15">
        <f t="shared" si="2"/>
        <v>43500</v>
      </c>
      <c r="K9" s="33" t="e">
        <f>IF(H9=" "," ",LOOKUP($H9,Код,Клиенты!I:I))</f>
        <v>#N/A</v>
      </c>
      <c r="L9" s="15" t="e">
        <f t="shared" si="3"/>
        <v>#N/A</v>
      </c>
    </row>
    <row r="10" spans="1:12" x14ac:dyDescent="0.25">
      <c r="A10" s="4" t="str">
        <f t="shared" si="1"/>
        <v>Январь</v>
      </c>
      <c r="B10" s="14">
        <v>39458</v>
      </c>
      <c r="C10" s="17" t="s">
        <v>40</v>
      </c>
      <c r="D10" s="4">
        <v>104</v>
      </c>
      <c r="E10" s="4" t="str">
        <f>IF(D10=" "," ",LOOKUP(D10,Товары!A:A,Товары!B:B))</f>
        <v>Процессор i7 13700k</v>
      </c>
      <c r="F10" s="4">
        <v>34</v>
      </c>
      <c r="G10" s="15">
        <f>IF($D10=" ", " ", LOOKUP(D10,Товары!A:A,Товары!C:C))</f>
        <v>250</v>
      </c>
      <c r="H10" s="4">
        <v>113</v>
      </c>
      <c r="I10" s="4" t="e">
        <f t="shared" si="0"/>
        <v>#N/A</v>
      </c>
      <c r="J10" s="15">
        <f t="shared" si="2"/>
        <v>8500</v>
      </c>
      <c r="K10" s="33" t="e">
        <f>IF(H10=" "," ",LOOKUP($H10,Код,Клиенты!I:I))</f>
        <v>#N/A</v>
      </c>
      <c r="L10" s="15" t="e">
        <f t="shared" si="3"/>
        <v>#N/A</v>
      </c>
    </row>
    <row r="11" spans="1:12" x14ac:dyDescent="0.25">
      <c r="A11" s="4" t="str">
        <f t="shared" si="1"/>
        <v>Январь</v>
      </c>
      <c r="B11" s="14">
        <v>39456</v>
      </c>
      <c r="C11" s="17" t="s">
        <v>41</v>
      </c>
      <c r="D11" s="16">
        <v>104</v>
      </c>
      <c r="E11" s="4" t="str">
        <f>IF(D11=" "," ",LOOKUP(D11,Товары!A:A,Товары!B:B))</f>
        <v>Процессор i7 13700k</v>
      </c>
      <c r="F11" s="4">
        <v>100</v>
      </c>
      <c r="G11" s="15">
        <f>IF($D11=" ", " ", LOOKUP(D11,Товары!A:A,Товары!C:C))</f>
        <v>250</v>
      </c>
      <c r="H11" s="4">
        <v>104</v>
      </c>
      <c r="I11" s="4" t="e">
        <f t="shared" si="0"/>
        <v>#N/A</v>
      </c>
      <c r="J11" s="15">
        <f t="shared" si="2"/>
        <v>25000</v>
      </c>
      <c r="K11" s="33" t="e">
        <f>IF(H11=" "," ",LOOKUP($H11,Код,Клиенты!I:I))</f>
        <v>#N/A</v>
      </c>
      <c r="L11" s="15" t="e">
        <f t="shared" si="3"/>
        <v>#N/A</v>
      </c>
    </row>
    <row r="12" spans="1:12" x14ac:dyDescent="0.25">
      <c r="A12" s="4" t="str">
        <f t="shared" si="1"/>
        <v>Февраль</v>
      </c>
      <c r="B12" s="14">
        <v>39482</v>
      </c>
      <c r="C12" s="17" t="s">
        <v>42</v>
      </c>
      <c r="D12" s="4">
        <v>103</v>
      </c>
      <c r="E12" s="4" t="str">
        <f>IF(D12=" "," ",LOOKUP(D12,Товары!A:A,Товары!B:B))</f>
        <v>Процессор i7 12400f</v>
      </c>
      <c r="F12" s="4">
        <v>140</v>
      </c>
      <c r="G12" s="15">
        <f>IF($D12=" ", " ", LOOKUP(D12,Товары!A:A,Товары!C:C))</f>
        <v>200</v>
      </c>
      <c r="H12" s="4">
        <v>104</v>
      </c>
      <c r="I12" s="4" t="e">
        <f t="shared" si="0"/>
        <v>#N/A</v>
      </c>
      <c r="J12" s="15">
        <f t="shared" si="2"/>
        <v>28000</v>
      </c>
      <c r="K12" s="33" t="e">
        <f>IF(H12=" "," ",LOOKUP($H12,Код,Клиенты!I:I))</f>
        <v>#N/A</v>
      </c>
      <c r="L12" s="15" t="e">
        <f t="shared" si="3"/>
        <v>#N/A</v>
      </c>
    </row>
    <row r="13" spans="1:12" x14ac:dyDescent="0.25">
      <c r="A13" s="4" t="str">
        <f t="shared" si="1"/>
        <v>Февраль</v>
      </c>
      <c r="B13" s="14">
        <v>39484</v>
      </c>
      <c r="C13" s="17" t="s">
        <v>43</v>
      </c>
      <c r="D13" s="4">
        <v>102</v>
      </c>
      <c r="E13" s="4" t="str">
        <f>IF(D13=" "," ",LOOKUP(D13,Товары!A:A,Товары!B:B))</f>
        <v>Процессор i5 10400f</v>
      </c>
      <c r="F13" s="4">
        <v>122</v>
      </c>
      <c r="G13" s="15">
        <f>IF($D13=" ", " ", LOOKUP(D13,Товары!A:A,Товары!C:C))</f>
        <v>120</v>
      </c>
      <c r="H13" s="4">
        <v>105</v>
      </c>
      <c r="I13" s="4" t="e">
        <f t="shared" si="0"/>
        <v>#N/A</v>
      </c>
      <c r="J13" s="15">
        <f t="shared" si="2"/>
        <v>14640</v>
      </c>
      <c r="K13" s="33" t="e">
        <f>IF(H13=" "," ",LOOKUP($H13,Код,Клиенты!I:I))</f>
        <v>#N/A</v>
      </c>
      <c r="L13" s="15" t="e">
        <f t="shared" si="3"/>
        <v>#N/A</v>
      </c>
    </row>
    <row r="14" spans="1:12" x14ac:dyDescent="0.25">
      <c r="A14" s="4" t="str">
        <f t="shared" si="1"/>
        <v>Февраль</v>
      </c>
      <c r="B14" s="14">
        <v>39490</v>
      </c>
      <c r="C14" s="17" t="s">
        <v>44</v>
      </c>
      <c r="D14" s="4">
        <v>102</v>
      </c>
      <c r="E14" s="4" t="str">
        <f>IF(D14=" "," ",LOOKUP(D14,Товары!A:A,Товары!B:B))</f>
        <v>Процессор i5 10400f</v>
      </c>
      <c r="F14" s="4">
        <v>54</v>
      </c>
      <c r="G14" s="15">
        <f>IF($D14=" ", " ", LOOKUP(D14,Товары!A:A,Товары!C:C))</f>
        <v>120</v>
      </c>
      <c r="H14" s="4">
        <v>106</v>
      </c>
      <c r="I14" s="4" t="e">
        <f t="shared" si="0"/>
        <v>#N/A</v>
      </c>
      <c r="J14" s="15">
        <f t="shared" si="2"/>
        <v>6480</v>
      </c>
      <c r="K14" s="33" t="e">
        <f>IF(H14=" "," ",LOOKUP($H14,Код,Клиенты!I:I))</f>
        <v>#N/A</v>
      </c>
      <c r="L14" s="15" t="e">
        <f t="shared" si="3"/>
        <v>#N/A</v>
      </c>
    </row>
    <row r="15" spans="1:12" x14ac:dyDescent="0.25">
      <c r="A15" s="4" t="str">
        <f t="shared" si="1"/>
        <v>Февраль</v>
      </c>
      <c r="B15" s="14">
        <v>39500</v>
      </c>
      <c r="C15" s="17" t="s">
        <v>45</v>
      </c>
      <c r="D15" s="4">
        <v>202</v>
      </c>
      <c r="E15" s="4" t="str">
        <f>IF(D15=" "," ",LOOKUP(D15,Товары!A:A,Товары!B:B))</f>
        <v>Видеокарта geforce 2070 super</v>
      </c>
      <c r="F15" s="4">
        <v>60</v>
      </c>
      <c r="G15" s="15">
        <f>IF($D15=" ", " ", LOOKUP(D15,Товары!A:A,Товары!C:C))</f>
        <v>400</v>
      </c>
      <c r="H15" s="4">
        <v>108</v>
      </c>
      <c r="I15" s="4" t="e">
        <f t="shared" si="0"/>
        <v>#N/A</v>
      </c>
      <c r="J15" s="15">
        <f t="shared" si="2"/>
        <v>24000</v>
      </c>
      <c r="K15" s="33" t="e">
        <f>IF(H15=" "," ",LOOKUP($H15,Код,Клиенты!I:I))</f>
        <v>#N/A</v>
      </c>
      <c r="L15" s="15" t="e">
        <f t="shared" si="3"/>
        <v>#N/A</v>
      </c>
    </row>
    <row r="16" spans="1:12" x14ac:dyDescent="0.25">
      <c r="A16" s="4" t="str">
        <f t="shared" si="1"/>
        <v>Февраль</v>
      </c>
      <c r="B16" s="14">
        <v>39493</v>
      </c>
      <c r="C16" s="17" t="s">
        <v>46</v>
      </c>
      <c r="D16" s="4">
        <v>203</v>
      </c>
      <c r="E16" s="4" t="str">
        <f>IF(D16=" "," ",LOOKUP(D16,Товары!A:A,Товары!B:B))</f>
        <v>Видеокарта geforce 3070</v>
      </c>
      <c r="F16" s="4">
        <v>34</v>
      </c>
      <c r="G16" s="15">
        <f>IF($D16=" ", " ", LOOKUP(D16,Товары!A:A,Товары!C:C))</f>
        <v>800</v>
      </c>
      <c r="H16" s="4">
        <v>106</v>
      </c>
      <c r="I16" s="4" t="e">
        <f t="shared" si="0"/>
        <v>#N/A</v>
      </c>
      <c r="J16" s="15">
        <f t="shared" si="2"/>
        <v>27200</v>
      </c>
      <c r="K16" s="33" t="e">
        <f>IF(H16=" "," ",LOOKUP($H16,Код,Клиенты!I:I))</f>
        <v>#N/A</v>
      </c>
      <c r="L16" s="15" t="e">
        <f t="shared" si="3"/>
        <v>#N/A</v>
      </c>
    </row>
    <row r="17" spans="1:12" x14ac:dyDescent="0.25">
      <c r="A17" s="4" t="str">
        <f t="shared" si="1"/>
        <v>Февраль</v>
      </c>
      <c r="B17" s="14">
        <v>39504</v>
      </c>
      <c r="C17" s="17" t="s">
        <v>47</v>
      </c>
      <c r="D17" s="4">
        <v>203</v>
      </c>
      <c r="E17" s="4" t="str">
        <f>IF(D17=" "," ",LOOKUP(D17,Товары!A:A,Товары!B:B))</f>
        <v>Видеокарта geforce 3070</v>
      </c>
      <c r="F17" s="4">
        <v>55</v>
      </c>
      <c r="G17" s="15">
        <f>IF($D17=" ", " ", LOOKUP(D17,Товары!A:A,Товары!C:C))</f>
        <v>800</v>
      </c>
      <c r="H17" s="4">
        <v>102</v>
      </c>
      <c r="I17" s="4" t="e">
        <f t="shared" si="0"/>
        <v>#N/A</v>
      </c>
      <c r="J17" s="15">
        <f t="shared" si="2"/>
        <v>44000</v>
      </c>
      <c r="K17" s="33" t="e">
        <f>IF(H17=" "," ",LOOKUP($H17,Код,Клиенты!I:I))</f>
        <v>#N/A</v>
      </c>
      <c r="L17" s="15" t="e">
        <f t="shared" si="3"/>
        <v>#N/A</v>
      </c>
    </row>
    <row r="18" spans="1:12" x14ac:dyDescent="0.25">
      <c r="A18" s="4" t="str">
        <f t="shared" si="1"/>
        <v>Февраль</v>
      </c>
      <c r="B18" s="14">
        <v>39505</v>
      </c>
      <c r="C18" s="17" t="s">
        <v>48</v>
      </c>
      <c r="D18" s="4">
        <v>203</v>
      </c>
      <c r="E18" s="4" t="str">
        <f>IF(D18=" "," ",LOOKUP(D18,Товары!A:A,Товары!B:B))</f>
        <v>Видеокарта geforce 3070</v>
      </c>
      <c r="F18" s="4">
        <v>66</v>
      </c>
      <c r="G18" s="15">
        <f>IF($D18=" ", " ", LOOKUP(D18,Товары!A:A,Товары!C:C))</f>
        <v>800</v>
      </c>
      <c r="H18" s="4">
        <v>105</v>
      </c>
      <c r="I18" s="4" t="e">
        <f t="shared" si="0"/>
        <v>#N/A</v>
      </c>
      <c r="J18" s="15">
        <f t="shared" si="2"/>
        <v>52800</v>
      </c>
      <c r="K18" s="33" t="e">
        <f>IF(H18=" "," ",LOOKUP($H18,Код,Клиенты!I:I))</f>
        <v>#N/A</v>
      </c>
      <c r="L18" s="15" t="e">
        <f t="shared" si="3"/>
        <v>#N/A</v>
      </c>
    </row>
    <row r="19" spans="1:12" x14ac:dyDescent="0.25">
      <c r="A19" s="4" t="str">
        <f t="shared" si="1"/>
        <v>Февраль</v>
      </c>
      <c r="B19" s="14">
        <v>39501</v>
      </c>
      <c r="C19" s="17" t="s">
        <v>49</v>
      </c>
      <c r="D19" s="4">
        <v>107</v>
      </c>
      <c r="E19" s="4" t="str">
        <f>IF(D19=" "," ",LOOKUP(D19,Товары!A:A,Товары!B:B))</f>
        <v>Процессор i9 13900f</v>
      </c>
      <c r="F19" s="4">
        <v>134</v>
      </c>
      <c r="G19" s="15">
        <f>IF($D19=" ", " ", LOOKUP(D19,Товары!A:A,Товары!C:C))</f>
        <v>800</v>
      </c>
      <c r="H19" s="4">
        <v>104</v>
      </c>
      <c r="I19" s="4" t="e">
        <f t="shared" si="0"/>
        <v>#N/A</v>
      </c>
      <c r="J19" s="15">
        <f t="shared" si="2"/>
        <v>107200</v>
      </c>
      <c r="K19" s="33" t="e">
        <f>IF(H19=" "," ",LOOKUP($H19,Код,Клиенты!I:I))</f>
        <v>#N/A</v>
      </c>
      <c r="L19" s="15" t="e">
        <f t="shared" si="3"/>
        <v>#N/A</v>
      </c>
    </row>
    <row r="20" spans="1:12" x14ac:dyDescent="0.25">
      <c r="A20" s="4" t="str">
        <f t="shared" si="1"/>
        <v>Февраль</v>
      </c>
      <c r="B20" s="14">
        <v>39479</v>
      </c>
      <c r="C20" s="17" t="s">
        <v>50</v>
      </c>
      <c r="D20" s="4">
        <v>106</v>
      </c>
      <c r="E20" s="4" t="str">
        <f>IF(D20=" "," ",LOOKUP(D20,Товары!A:A,Товары!B:B))</f>
        <v>Процессор i9 12900kf</v>
      </c>
      <c r="F20" s="4">
        <v>90</v>
      </c>
      <c r="G20" s="15">
        <f>IF($D20=" ", " ", LOOKUP(D20,Товары!A:A,Товары!C:C))</f>
        <v>500</v>
      </c>
      <c r="H20" s="4">
        <v>106</v>
      </c>
      <c r="I20" s="4" t="e">
        <f t="shared" si="0"/>
        <v>#N/A</v>
      </c>
      <c r="J20" s="15">
        <f t="shared" si="2"/>
        <v>45000</v>
      </c>
      <c r="K20" s="33" t="e">
        <f>IF(H20=" "," ",LOOKUP($H20,Код,Клиенты!I:I))</f>
        <v>#N/A</v>
      </c>
      <c r="L20" s="15" t="e">
        <f t="shared" si="3"/>
        <v>#N/A</v>
      </c>
    </row>
    <row r="21" spans="1:12" x14ac:dyDescent="0.25">
      <c r="A21" s="4" t="str">
        <f t="shared" si="1"/>
        <v>Март</v>
      </c>
      <c r="B21" s="14">
        <v>39509</v>
      </c>
      <c r="C21" s="17" t="s">
        <v>51</v>
      </c>
      <c r="D21" s="4">
        <v>102</v>
      </c>
      <c r="E21" s="4" t="str">
        <f>IF(D21=" "," ",LOOKUP(D21,Товары!A:A,Товары!B:B))</f>
        <v>Процессор i5 10400f</v>
      </c>
      <c r="F21" s="4">
        <v>12</v>
      </c>
      <c r="G21" s="15">
        <f>IF($D21=" ", " ", LOOKUP(D21,Товары!A:A,Товары!C:C))</f>
        <v>120</v>
      </c>
      <c r="H21" s="4">
        <v>103</v>
      </c>
      <c r="I21" s="4" t="e">
        <f t="shared" si="0"/>
        <v>#N/A</v>
      </c>
      <c r="J21" s="15">
        <f t="shared" si="2"/>
        <v>1440</v>
      </c>
      <c r="K21" s="33" t="e">
        <f>IF(H21=" "," ",LOOKUP($H21,Код,Клиенты!I:I))</f>
        <v>#N/A</v>
      </c>
      <c r="L21" s="15" t="e">
        <f t="shared" si="3"/>
        <v>#N/A</v>
      </c>
    </row>
    <row r="22" spans="1:12" x14ac:dyDescent="0.25">
      <c r="A22" s="4" t="str">
        <f t="shared" si="1"/>
        <v>Март</v>
      </c>
      <c r="B22" s="14">
        <v>39509</v>
      </c>
      <c r="C22" s="17" t="s">
        <v>52</v>
      </c>
      <c r="D22" s="4">
        <v>101</v>
      </c>
      <c r="E22" s="4" t="str">
        <f>IF(D22=" "," ",LOOKUP(D22,Товары!A:A,Товары!B:B))</f>
        <v>Процессор i5 9400f</v>
      </c>
      <c r="F22" s="4">
        <v>30</v>
      </c>
      <c r="G22" s="15">
        <f>IF($D22=" ", " ", LOOKUP(D22,Товары!A:A,Товары!C:C))</f>
        <v>100</v>
      </c>
      <c r="H22" s="4">
        <v>101</v>
      </c>
      <c r="I22" s="4" t="e">
        <f t="shared" si="0"/>
        <v>#N/A</v>
      </c>
      <c r="J22" s="15">
        <f t="shared" si="2"/>
        <v>3000</v>
      </c>
      <c r="K22" s="33" t="e">
        <f>IF(H22=" "," ",LOOKUP($H22,Код,Клиенты!I:I))</f>
        <v>#N/A</v>
      </c>
      <c r="L22" s="15" t="e">
        <f t="shared" si="3"/>
        <v>#N/A</v>
      </c>
    </row>
    <row r="23" spans="1:12" x14ac:dyDescent="0.25">
      <c r="A23" s="4" t="str">
        <f t="shared" si="1"/>
        <v>Март</v>
      </c>
      <c r="B23" s="14">
        <v>39510</v>
      </c>
      <c r="C23" s="17" t="s">
        <v>53</v>
      </c>
      <c r="D23" s="4">
        <v>102</v>
      </c>
      <c r="E23" s="4" t="str">
        <f>IF(D23=" "," ",LOOKUP(D23,Товары!A:A,Товары!B:B))</f>
        <v>Процессор i5 10400f</v>
      </c>
      <c r="F23" s="4">
        <v>30</v>
      </c>
      <c r="G23" s="15">
        <f>IF($D23=" ", " ", LOOKUP(D23,Товары!A:A,Товары!C:C))</f>
        <v>120</v>
      </c>
      <c r="H23" s="4">
        <v>101</v>
      </c>
      <c r="I23" s="4" t="e">
        <f t="shared" si="0"/>
        <v>#N/A</v>
      </c>
      <c r="J23" s="15">
        <f t="shared" si="2"/>
        <v>3600</v>
      </c>
      <c r="K23" s="33" t="e">
        <f>IF(H23=" "," ",LOOKUP($H23,Код,Клиенты!I:I))</f>
        <v>#N/A</v>
      </c>
      <c r="L23" s="15" t="e">
        <f t="shared" si="3"/>
        <v>#N/A</v>
      </c>
    </row>
    <row r="24" spans="1:12" x14ac:dyDescent="0.25">
      <c r="A24" s="4" t="str">
        <f t="shared" si="1"/>
        <v>Март</v>
      </c>
      <c r="B24" s="14">
        <v>39511</v>
      </c>
      <c r="C24" s="17" t="s">
        <v>54</v>
      </c>
      <c r="D24" s="4">
        <v>105</v>
      </c>
      <c r="E24" s="4" t="str">
        <f>IF(D24=" "," ",LOOKUP(D24,Товары!A:A,Товары!B:B))</f>
        <v>Процессор i9 10900k</v>
      </c>
      <c r="F24" s="4">
        <v>70</v>
      </c>
      <c r="G24" s="15">
        <f>IF($D24=" ", " ", LOOKUP(D24,Товары!A:A,Товары!C:C))</f>
        <v>400</v>
      </c>
      <c r="H24" s="4">
        <v>102</v>
      </c>
      <c r="I24" s="4" t="e">
        <f t="shared" si="0"/>
        <v>#N/A</v>
      </c>
      <c r="J24" s="15">
        <f t="shared" si="2"/>
        <v>28000</v>
      </c>
      <c r="K24" s="33" t="e">
        <f>IF(H24=" "," ",LOOKUP($H24,Код,Клиенты!I:I))</f>
        <v>#N/A</v>
      </c>
      <c r="L24" s="15" t="e">
        <f t="shared" si="3"/>
        <v>#N/A</v>
      </c>
    </row>
    <row r="25" spans="1:12" x14ac:dyDescent="0.25">
      <c r="A25" s="4" t="str">
        <f t="shared" si="1"/>
        <v>Март</v>
      </c>
      <c r="B25" s="14">
        <v>39512</v>
      </c>
      <c r="C25" s="17" t="s">
        <v>55</v>
      </c>
      <c r="D25" s="4">
        <v>107</v>
      </c>
      <c r="E25" s="4" t="str">
        <f>IF(D25=" "," ",LOOKUP(D25,Товары!A:A,Товары!B:B))</f>
        <v>Процессор i9 13900f</v>
      </c>
      <c r="F25" s="4">
        <v>20</v>
      </c>
      <c r="G25" s="15">
        <f>IF($D25=" ", " ", LOOKUP(D25,Товары!A:A,Товары!C:C))</f>
        <v>800</v>
      </c>
      <c r="H25" s="4">
        <v>104</v>
      </c>
      <c r="I25" s="4" t="e">
        <f t="shared" si="0"/>
        <v>#N/A</v>
      </c>
      <c r="J25" s="15">
        <f t="shared" si="2"/>
        <v>16000</v>
      </c>
      <c r="K25" s="33" t="e">
        <f>IF(H25=" "," ",LOOKUP($H25,Код,Клиенты!I:I))</f>
        <v>#N/A</v>
      </c>
      <c r="L25" s="15" t="e">
        <f t="shared" si="3"/>
        <v>#N/A</v>
      </c>
    </row>
    <row r="26" spans="1:12" x14ac:dyDescent="0.25">
      <c r="A26" s="4" t="str">
        <f t="shared" si="1"/>
        <v>Март</v>
      </c>
      <c r="B26" s="14">
        <v>39513</v>
      </c>
      <c r="C26" s="17" t="s">
        <v>56</v>
      </c>
      <c r="D26" s="4">
        <v>201</v>
      </c>
      <c r="E26" s="4" t="str">
        <f>IF(D26=" "," ",LOOKUP(D26,Товары!A:A,Товары!B:B))</f>
        <v>Видеокарта geforce 1080 ti</v>
      </c>
      <c r="F26" s="4">
        <v>25</v>
      </c>
      <c r="G26" s="15">
        <f>IF($D26=" ", " ", LOOKUP(D26,Товары!A:A,Товары!C:C))</f>
        <v>150</v>
      </c>
      <c r="H26" s="4">
        <v>106</v>
      </c>
      <c r="I26" s="4" t="e">
        <f t="shared" si="0"/>
        <v>#N/A</v>
      </c>
      <c r="J26" s="15">
        <f t="shared" si="2"/>
        <v>3750</v>
      </c>
      <c r="K26" s="33" t="e">
        <f>IF(H26=" "," ",LOOKUP($H26,Код,Клиенты!I:I))</f>
        <v>#N/A</v>
      </c>
      <c r="L26" s="15" t="e">
        <f t="shared" si="3"/>
        <v>#N/A</v>
      </c>
    </row>
    <row r="27" spans="1:12" x14ac:dyDescent="0.25">
      <c r="A27" s="4" t="str">
        <f t="shared" si="1"/>
        <v>Март</v>
      </c>
      <c r="B27" s="14">
        <v>39514</v>
      </c>
      <c r="C27" s="17" t="s">
        <v>57</v>
      </c>
      <c r="D27" s="4">
        <v>107</v>
      </c>
      <c r="E27" s="4" t="str">
        <f>IF(D27=" "," ",LOOKUP(D27,Товары!A:A,Товары!B:B))</f>
        <v>Процессор i9 13900f</v>
      </c>
      <c r="F27" s="4">
        <v>12</v>
      </c>
      <c r="G27" s="15">
        <f>IF($D27=" ", " ", LOOKUP(D27,Товары!A:A,Товары!C:C))</f>
        <v>800</v>
      </c>
      <c r="H27" s="4">
        <v>107</v>
      </c>
      <c r="I27" s="4" t="e">
        <f t="shared" si="0"/>
        <v>#N/A</v>
      </c>
      <c r="J27" s="15">
        <f t="shared" si="2"/>
        <v>9600</v>
      </c>
      <c r="K27" s="33" t="e">
        <f>IF(H27=" "," ",LOOKUP($H27,Код,Клиенты!I:I))</f>
        <v>#N/A</v>
      </c>
      <c r="L27" s="15" t="e">
        <f t="shared" si="3"/>
        <v>#N/A</v>
      </c>
    </row>
    <row r="28" spans="1:12" x14ac:dyDescent="0.25">
      <c r="A28" s="4" t="str">
        <f t="shared" si="1"/>
        <v>Март</v>
      </c>
      <c r="B28" s="14">
        <v>39515</v>
      </c>
      <c r="C28" s="17" t="s">
        <v>58</v>
      </c>
      <c r="D28" s="4">
        <v>202</v>
      </c>
      <c r="E28" s="4" t="str">
        <f>IF(D28=" "," ",LOOKUP(D28,Товары!A:A,Товары!B:B))</f>
        <v>Видеокарта geforce 2070 super</v>
      </c>
      <c r="F28" s="4">
        <v>57</v>
      </c>
      <c r="G28" s="15">
        <f>IF($D28=" ", " ", LOOKUP(D28,Товары!A:A,Товары!C:C))</f>
        <v>400</v>
      </c>
      <c r="H28" s="16">
        <v>102</v>
      </c>
      <c r="I28" s="4" t="e">
        <f t="shared" si="0"/>
        <v>#N/A</v>
      </c>
      <c r="J28" s="15">
        <f t="shared" si="2"/>
        <v>22800</v>
      </c>
      <c r="K28" s="33" t="e">
        <f>IF(H28=" "," ",LOOKUP($H28,Код,Клиенты!I:I))</f>
        <v>#N/A</v>
      </c>
      <c r="L28" s="15" t="e">
        <f t="shared" si="3"/>
        <v>#N/A</v>
      </c>
    </row>
    <row r="29" spans="1:12" x14ac:dyDescent="0.25">
      <c r="A29" s="4" t="str">
        <f t="shared" si="1"/>
        <v>Март</v>
      </c>
      <c r="B29" s="14">
        <v>39516</v>
      </c>
      <c r="C29" s="17" t="s">
        <v>59</v>
      </c>
      <c r="D29" s="4">
        <v>203</v>
      </c>
      <c r="E29" s="4" t="str">
        <f>IF(D29=" "," ",LOOKUP(D29,Товары!A:A,Товары!B:B))</f>
        <v>Видеокарта geforce 3070</v>
      </c>
      <c r="F29" s="4">
        <v>40</v>
      </c>
      <c r="G29" s="15">
        <f>IF($D29=" ", " ", LOOKUP(D29,Товары!A:A,Товары!C:C))</f>
        <v>800</v>
      </c>
      <c r="H29" s="4">
        <v>103</v>
      </c>
      <c r="I29" s="4" t="e">
        <f t="shared" si="0"/>
        <v>#N/A</v>
      </c>
      <c r="J29" s="15">
        <f t="shared" si="2"/>
        <v>32000</v>
      </c>
      <c r="K29" s="33" t="e">
        <f>IF(H29=" "," ",LOOKUP($H29,Код,Клиенты!I:I))</f>
        <v>#N/A</v>
      </c>
      <c r="L29" s="15" t="e">
        <f t="shared" si="3"/>
        <v>#N/A</v>
      </c>
    </row>
    <row r="30" spans="1:12" x14ac:dyDescent="0.25">
      <c r="A30" s="4" t="str">
        <f t="shared" si="1"/>
        <v>Март</v>
      </c>
      <c r="B30" s="14">
        <v>39517</v>
      </c>
      <c r="C30" s="17" t="s">
        <v>60</v>
      </c>
      <c r="D30" s="4">
        <v>107</v>
      </c>
      <c r="E30" s="4" t="str">
        <f>IF(D30=" "," ",LOOKUP(D30,Товары!A:A,Товары!B:B))</f>
        <v>Процессор i9 13900f</v>
      </c>
      <c r="F30" s="4">
        <v>35</v>
      </c>
      <c r="G30" s="15">
        <f>IF($D30=" ", " ", LOOKUP(D30,Товары!A:A,Товары!C:C))</f>
        <v>800</v>
      </c>
      <c r="H30" s="4">
        <v>102</v>
      </c>
      <c r="I30" s="4" t="e">
        <f t="shared" si="0"/>
        <v>#N/A</v>
      </c>
      <c r="J30" s="15">
        <f t="shared" si="2"/>
        <v>28000</v>
      </c>
      <c r="K30" s="33" t="e">
        <f>IF(H30=" "," ",LOOKUP($H30,Код,Клиенты!I:I))</f>
        <v>#N/A</v>
      </c>
      <c r="L30" s="15" t="e">
        <f t="shared" si="3"/>
        <v>#N/A</v>
      </c>
    </row>
    <row r="31" spans="1:12" x14ac:dyDescent="0.25">
      <c r="A31" s="4" t="str">
        <f t="shared" si="1"/>
        <v>Март</v>
      </c>
      <c r="B31" s="14">
        <v>39518</v>
      </c>
      <c r="C31" s="17" t="s">
        <v>61</v>
      </c>
      <c r="D31" s="4">
        <v>103</v>
      </c>
      <c r="E31" s="4" t="str">
        <f>IF(D31=" "," ",LOOKUP(D31,Товары!A:A,Товары!B:B))</f>
        <v>Процессор i7 12400f</v>
      </c>
      <c r="F31" s="4">
        <v>10</v>
      </c>
      <c r="G31" s="15">
        <f>IF($D31=" ", " ", LOOKUP(D31,Товары!A:A,Товары!C:C))</f>
        <v>200</v>
      </c>
      <c r="H31" s="4">
        <v>113</v>
      </c>
      <c r="I31" s="4" t="e">
        <f t="shared" si="0"/>
        <v>#N/A</v>
      </c>
      <c r="J31" s="15">
        <f t="shared" si="2"/>
        <v>2000</v>
      </c>
      <c r="K31" s="33" t="e">
        <f>IF(H31=" "," ",LOOKUP($H31,Код,Клиенты!I:I))</f>
        <v>#N/A</v>
      </c>
      <c r="L31" s="15" t="e">
        <f t="shared" si="3"/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7"/>
  <sheetViews>
    <sheetView workbookViewId="0">
      <selection activeCell="E3" sqref="E3"/>
    </sheetView>
  </sheetViews>
  <sheetFormatPr defaultRowHeight="15" x14ac:dyDescent="0.25"/>
  <cols>
    <col min="2" max="2" width="2.28515625" customWidth="1"/>
    <col min="3" max="3" width="10.5703125" customWidth="1"/>
    <col min="4" max="4" width="15.7109375" customWidth="1"/>
    <col min="5" max="5" width="11.28515625" customWidth="1"/>
    <col min="6" max="6" width="10.7109375" customWidth="1"/>
    <col min="7" max="7" width="10.140625" bestFit="1" customWidth="1"/>
    <col min="10" max="10" width="2.28515625" customWidth="1"/>
  </cols>
  <sheetData>
    <row r="2" spans="2:10" x14ac:dyDescent="0.25">
      <c r="B2" s="27"/>
      <c r="C2" s="25"/>
      <c r="D2" s="25"/>
      <c r="E2" s="25"/>
      <c r="F2" s="25"/>
      <c r="G2" s="25"/>
      <c r="H2" s="25"/>
      <c r="I2" s="25"/>
      <c r="J2" s="28"/>
    </row>
    <row r="3" spans="2:10" x14ac:dyDescent="0.25">
      <c r="B3" s="24"/>
      <c r="D3" s="19" t="s">
        <v>62</v>
      </c>
      <c r="E3" s="18" t="s">
        <v>32</v>
      </c>
      <c r="F3" s="19" t="s">
        <v>63</v>
      </c>
      <c r="G3" s="20">
        <f>IF(E3=" ", " ",LOOKUP(E3,Заказ,Дата))</f>
        <v>39449</v>
      </c>
      <c r="J3" s="23"/>
    </row>
    <row r="4" spans="2:10" x14ac:dyDescent="0.25">
      <c r="B4" s="24"/>
      <c r="J4" s="23"/>
    </row>
    <row r="5" spans="2:10" x14ac:dyDescent="0.25">
      <c r="B5" s="24"/>
      <c r="C5" t="s">
        <v>64</v>
      </c>
      <c r="E5" s="37" t="e">
        <f>IF(E3=" ", " ",LOOKUP(E3,Заказ,Заказы!I:I))</f>
        <v>#N/A</v>
      </c>
      <c r="F5" s="37"/>
      <c r="G5" s="37"/>
      <c r="H5" s="19" t="s">
        <v>1</v>
      </c>
      <c r="I5" s="21">
        <f>IF(E3=" ", " ",LOOKUP(E3,Заказ,Код2))</f>
        <v>101</v>
      </c>
      <c r="J5" s="23"/>
    </row>
    <row r="6" spans="2:10" x14ac:dyDescent="0.25">
      <c r="B6" s="24"/>
      <c r="J6" s="23"/>
    </row>
    <row r="7" spans="2:10" x14ac:dyDescent="0.25">
      <c r="B7" s="24"/>
      <c r="C7" t="s">
        <v>11</v>
      </c>
      <c r="E7" s="37" t="str">
        <f>IF(E3=" ", " ",LOOKUP(E3,Заказ,Заказы!E:E))</f>
        <v>Процессор i5 9400f</v>
      </c>
      <c r="F7" s="37"/>
      <c r="G7" s="37"/>
      <c r="H7" s="19" t="s">
        <v>65</v>
      </c>
      <c r="I7" s="21">
        <f>IF(E3=" ", " ",LOOKUP(E3,Заказ,Номер2))</f>
        <v>101</v>
      </c>
      <c r="J7" s="23"/>
    </row>
    <row r="8" spans="2:10" x14ac:dyDescent="0.25">
      <c r="B8" s="24"/>
      <c r="J8" s="23"/>
    </row>
    <row r="9" spans="2:10" x14ac:dyDescent="0.25">
      <c r="B9" s="24"/>
      <c r="C9" t="s">
        <v>67</v>
      </c>
      <c r="E9" s="21">
        <f>IF(E3=" ", " ",LOOKUP(E3,Заказ,Количество))</f>
        <v>2</v>
      </c>
      <c r="F9" s="38" t="s">
        <v>68</v>
      </c>
      <c r="G9" s="38"/>
      <c r="H9" s="21">
        <f>IF(E3=" ", " ",LOOKUP(E3,Заказ,Цена2))</f>
        <v>100</v>
      </c>
      <c r="I9" t="s">
        <v>69</v>
      </c>
      <c r="J9" s="23"/>
    </row>
    <row r="10" spans="2:10" x14ac:dyDescent="0.25">
      <c r="B10" s="24"/>
      <c r="J10" s="23"/>
    </row>
    <row r="11" spans="2:10" x14ac:dyDescent="0.25">
      <c r="B11" s="24"/>
      <c r="C11" t="s">
        <v>66</v>
      </c>
      <c r="E11" s="21">
        <f>IF(E3=" ", " ",LOOKUP(E3,Заказ,Сумма))</f>
        <v>200</v>
      </c>
      <c r="F11" s="38" t="s">
        <v>70</v>
      </c>
      <c r="G11" s="38"/>
      <c r="H11" s="38"/>
      <c r="I11" s="30" t="e">
        <f>IF(E3=" ", " ",LOOKUP(E3,Заказ,Скидка2))</f>
        <v>#N/A</v>
      </c>
      <c r="J11" s="23"/>
    </row>
    <row r="12" spans="2:10" x14ac:dyDescent="0.25">
      <c r="B12" s="24"/>
      <c r="J12" s="23"/>
    </row>
    <row r="13" spans="2:10" x14ac:dyDescent="0.25">
      <c r="B13" s="24"/>
      <c r="C13" t="s">
        <v>71</v>
      </c>
      <c r="D13" s="31" t="e">
        <f>IF(E3=" ", " ",LOOKUP(E3,Заказ,Оплата))</f>
        <v>#N/A</v>
      </c>
      <c r="E13" s="38" t="s">
        <v>72</v>
      </c>
      <c r="F13" s="38"/>
      <c r="G13" s="39" t="s">
        <v>73</v>
      </c>
      <c r="H13" s="39"/>
      <c r="I13" s="39"/>
      <c r="J13" s="23"/>
    </row>
    <row r="14" spans="2:10" x14ac:dyDescent="0.25">
      <c r="B14" s="26"/>
      <c r="C14" s="22"/>
      <c r="D14" s="22"/>
      <c r="E14" s="22"/>
      <c r="F14" s="22"/>
      <c r="G14" s="22"/>
      <c r="H14" s="22"/>
      <c r="I14" s="22"/>
      <c r="J14" s="29"/>
    </row>
    <row r="17" spans="17:17" x14ac:dyDescent="0.25">
      <c r="Q17" s="22"/>
    </row>
  </sheetData>
  <mergeCells count="6">
    <mergeCell ref="E5:G5"/>
    <mergeCell ref="E7:G7"/>
    <mergeCell ref="F9:G9"/>
    <mergeCell ref="F11:H11"/>
    <mergeCell ref="E13:F13"/>
    <mergeCell ref="G13:I13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4"/>
  <sheetViews>
    <sheetView workbookViewId="0">
      <selection activeCell="C9" sqref="C9"/>
    </sheetView>
  </sheetViews>
  <sheetFormatPr defaultRowHeight="15" x14ac:dyDescent="0.25"/>
  <cols>
    <col min="1" max="1" width="39.28515625" customWidth="1"/>
    <col min="2" max="2" width="17.42578125" customWidth="1"/>
    <col min="3" max="3" width="21.140625" style="12" customWidth="1"/>
    <col min="4" max="4" width="17" style="19" customWidth="1"/>
    <col min="5" max="5" width="33.28515625" style="12" customWidth="1"/>
    <col min="6" max="7" width="21.85546875" bestFit="1" customWidth="1"/>
    <col min="8" max="8" width="11.85546875" bestFit="1" customWidth="1"/>
    <col min="9" max="14" width="21.85546875" bestFit="1" customWidth="1"/>
    <col min="15" max="15" width="8.7109375" bestFit="1" customWidth="1"/>
    <col min="16" max="24" width="10.140625" bestFit="1" customWidth="1"/>
    <col min="25" max="25" width="9.140625" bestFit="1" customWidth="1"/>
    <col min="26" max="35" width="10.140625" bestFit="1" customWidth="1"/>
    <col min="36" max="36" width="9.28515625" bestFit="1" customWidth="1"/>
    <col min="37" max="37" width="11.85546875" bestFit="1" customWidth="1"/>
  </cols>
  <sheetData>
    <row r="3" spans="1:5" x14ac:dyDescent="0.25">
      <c r="A3" s="32" t="s">
        <v>11</v>
      </c>
      <c r="B3" s="34" t="s">
        <v>23</v>
      </c>
      <c r="C3" s="32" t="s">
        <v>26</v>
      </c>
      <c r="D3" s="35" t="s">
        <v>89</v>
      </c>
      <c r="E3" s="12" t="s">
        <v>78</v>
      </c>
    </row>
    <row r="4" spans="1:5" x14ac:dyDescent="0.25">
      <c r="A4" t="s">
        <v>19</v>
      </c>
      <c r="B4" t="s">
        <v>74</v>
      </c>
      <c r="C4">
        <v>25</v>
      </c>
      <c r="D4">
        <v>3750</v>
      </c>
      <c r="E4" s="12">
        <v>3300</v>
      </c>
    </row>
    <row r="5" spans="1:5" x14ac:dyDescent="0.25">
      <c r="B5" t="s">
        <v>76</v>
      </c>
      <c r="C5">
        <v>2</v>
      </c>
      <c r="D5">
        <v>300</v>
      </c>
      <c r="E5" s="12">
        <v>147</v>
      </c>
    </row>
    <row r="6" spans="1:5" x14ac:dyDescent="0.25">
      <c r="A6" s="19" t="s">
        <v>79</v>
      </c>
      <c r="B6" s="19"/>
      <c r="C6" s="19"/>
      <c r="E6" s="12">
        <v>3447</v>
      </c>
    </row>
    <row r="7" spans="1:5" x14ac:dyDescent="0.25">
      <c r="A7" t="s">
        <v>20</v>
      </c>
      <c r="B7" t="s">
        <v>74</v>
      </c>
      <c r="C7">
        <v>57</v>
      </c>
      <c r="D7">
        <v>22800</v>
      </c>
      <c r="E7" s="12">
        <v>20064</v>
      </c>
    </row>
    <row r="8" spans="1:5" x14ac:dyDescent="0.25">
      <c r="B8" t="s">
        <v>75</v>
      </c>
      <c r="C8">
        <v>60</v>
      </c>
      <c r="D8">
        <v>24000</v>
      </c>
      <c r="E8" s="12">
        <v>15600</v>
      </c>
    </row>
    <row r="9" spans="1:5" x14ac:dyDescent="0.25">
      <c r="B9" t="s">
        <v>76</v>
      </c>
      <c r="C9" s="36">
        <v>12</v>
      </c>
      <c r="D9">
        <v>4800</v>
      </c>
      <c r="E9" s="12">
        <v>4272</v>
      </c>
    </row>
    <row r="10" spans="1:5" x14ac:dyDescent="0.25">
      <c r="A10" s="19" t="s">
        <v>80</v>
      </c>
      <c r="B10" s="19"/>
      <c r="C10" s="19"/>
      <c r="E10" s="12">
        <v>39936</v>
      </c>
    </row>
    <row r="11" spans="1:5" x14ac:dyDescent="0.25">
      <c r="A11" t="s">
        <v>21</v>
      </c>
      <c r="B11" t="s">
        <v>74</v>
      </c>
      <c r="C11">
        <v>40</v>
      </c>
      <c r="D11">
        <v>32000</v>
      </c>
      <c r="E11" s="12">
        <v>18240</v>
      </c>
    </row>
    <row r="12" spans="1:5" x14ac:dyDescent="0.25">
      <c r="B12" t="s">
        <v>75</v>
      </c>
      <c r="C12">
        <v>34</v>
      </c>
      <c r="D12">
        <v>27200</v>
      </c>
      <c r="E12" s="12">
        <v>23936</v>
      </c>
    </row>
    <row r="13" spans="1:5" x14ac:dyDescent="0.25">
      <c r="C13">
        <v>55</v>
      </c>
      <c r="D13">
        <v>44000</v>
      </c>
      <c r="E13" s="12">
        <v>38720</v>
      </c>
    </row>
    <row r="14" spans="1:5" x14ac:dyDescent="0.25">
      <c r="C14">
        <v>66</v>
      </c>
      <c r="D14">
        <v>52800</v>
      </c>
      <c r="E14" s="12">
        <v>46992</v>
      </c>
    </row>
    <row r="15" spans="1:5" x14ac:dyDescent="0.25">
      <c r="B15" t="s">
        <v>76</v>
      </c>
      <c r="C15">
        <v>75</v>
      </c>
      <c r="D15">
        <v>60000</v>
      </c>
      <c r="E15" s="12">
        <v>40200</v>
      </c>
    </row>
    <row r="16" spans="1:5" x14ac:dyDescent="0.25">
      <c r="A16" s="19" t="s">
        <v>81</v>
      </c>
      <c r="B16" s="19"/>
      <c r="C16" s="19"/>
      <c r="E16" s="12">
        <v>168088</v>
      </c>
    </row>
    <row r="17" spans="1:5" x14ac:dyDescent="0.25">
      <c r="A17" t="s">
        <v>13</v>
      </c>
      <c r="B17" t="s">
        <v>74</v>
      </c>
      <c r="C17">
        <v>12</v>
      </c>
      <c r="D17">
        <v>1440</v>
      </c>
      <c r="E17" s="12">
        <v>820.8</v>
      </c>
    </row>
    <row r="18" spans="1:5" x14ac:dyDescent="0.25">
      <c r="C18">
        <v>30</v>
      </c>
      <c r="D18">
        <v>3600</v>
      </c>
      <c r="E18" s="12">
        <v>3492</v>
      </c>
    </row>
    <row r="19" spans="1:5" x14ac:dyDescent="0.25">
      <c r="B19" t="s">
        <v>75</v>
      </c>
      <c r="C19">
        <v>54</v>
      </c>
      <c r="D19">
        <v>6480</v>
      </c>
      <c r="E19" s="12">
        <v>5702.4</v>
      </c>
    </row>
    <row r="20" spans="1:5" x14ac:dyDescent="0.25">
      <c r="C20">
        <v>122</v>
      </c>
      <c r="D20">
        <v>14640</v>
      </c>
      <c r="E20" s="12">
        <v>13029.6</v>
      </c>
    </row>
    <row r="21" spans="1:5" x14ac:dyDescent="0.25">
      <c r="B21" t="s">
        <v>76</v>
      </c>
      <c r="C21">
        <v>1</v>
      </c>
      <c r="D21">
        <v>120</v>
      </c>
      <c r="E21" s="12">
        <v>106.8</v>
      </c>
    </row>
    <row r="22" spans="1:5" x14ac:dyDescent="0.25">
      <c r="A22" s="19" t="s">
        <v>82</v>
      </c>
      <c r="B22" s="19"/>
      <c r="C22" s="19"/>
      <c r="E22" s="12">
        <v>23151.599999999999</v>
      </c>
    </row>
    <row r="23" spans="1:5" x14ac:dyDescent="0.25">
      <c r="A23" t="s">
        <v>22</v>
      </c>
      <c r="B23" t="s">
        <v>74</v>
      </c>
      <c r="C23">
        <v>30</v>
      </c>
      <c r="D23">
        <v>3000</v>
      </c>
      <c r="E23" s="12">
        <v>2910</v>
      </c>
    </row>
    <row r="24" spans="1:5" x14ac:dyDescent="0.25">
      <c r="B24" t="s">
        <v>76</v>
      </c>
      <c r="C24">
        <v>2</v>
      </c>
      <c r="D24">
        <v>200</v>
      </c>
      <c r="E24" s="12">
        <v>194</v>
      </c>
    </row>
    <row r="25" spans="1:5" x14ac:dyDescent="0.25">
      <c r="A25" s="19" t="s">
        <v>83</v>
      </c>
      <c r="B25" s="19"/>
      <c r="C25" s="19"/>
      <c r="E25" s="12">
        <v>3104</v>
      </c>
    </row>
    <row r="26" spans="1:5" x14ac:dyDescent="0.25">
      <c r="A26" t="s">
        <v>14</v>
      </c>
      <c r="B26" t="s">
        <v>74</v>
      </c>
      <c r="C26">
        <v>10</v>
      </c>
      <c r="D26">
        <v>2000</v>
      </c>
      <c r="E26" s="12">
        <v>1920</v>
      </c>
    </row>
    <row r="27" spans="1:5" x14ac:dyDescent="0.25">
      <c r="B27" t="s">
        <v>75</v>
      </c>
      <c r="C27">
        <v>140</v>
      </c>
      <c r="D27">
        <v>28000</v>
      </c>
      <c r="E27" s="12">
        <v>24640</v>
      </c>
    </row>
    <row r="28" spans="1:5" x14ac:dyDescent="0.25">
      <c r="B28" t="s">
        <v>76</v>
      </c>
      <c r="C28">
        <v>3</v>
      </c>
      <c r="D28">
        <v>600</v>
      </c>
      <c r="E28" s="12">
        <v>390</v>
      </c>
    </row>
    <row r="29" spans="1:5" x14ac:dyDescent="0.25">
      <c r="A29" s="19" t="s">
        <v>84</v>
      </c>
      <c r="B29" s="19"/>
      <c r="C29" s="19"/>
      <c r="E29" s="12">
        <v>26950</v>
      </c>
    </row>
    <row r="30" spans="1:5" x14ac:dyDescent="0.25">
      <c r="A30" t="s">
        <v>15</v>
      </c>
      <c r="B30" t="s">
        <v>76</v>
      </c>
      <c r="C30">
        <v>34</v>
      </c>
      <c r="D30">
        <v>8500</v>
      </c>
      <c r="E30" s="12">
        <v>8160</v>
      </c>
    </row>
    <row r="31" spans="1:5" x14ac:dyDescent="0.25">
      <c r="C31">
        <v>100</v>
      </c>
      <c r="D31">
        <v>25000</v>
      </c>
      <c r="E31" s="12">
        <v>22000</v>
      </c>
    </row>
    <row r="32" spans="1:5" x14ac:dyDescent="0.25">
      <c r="A32" s="19" t="s">
        <v>85</v>
      </c>
      <c r="B32" s="19"/>
      <c r="C32" s="19"/>
      <c r="E32" s="12">
        <v>30160</v>
      </c>
    </row>
    <row r="33" spans="1:5" x14ac:dyDescent="0.25">
      <c r="A33" t="s">
        <v>16</v>
      </c>
      <c r="B33" t="s">
        <v>74</v>
      </c>
      <c r="C33">
        <v>70</v>
      </c>
      <c r="D33">
        <v>28000</v>
      </c>
      <c r="E33" s="12">
        <v>24640</v>
      </c>
    </row>
    <row r="34" spans="1:5" x14ac:dyDescent="0.25">
      <c r="A34" s="19" t="s">
        <v>86</v>
      </c>
      <c r="B34" s="19"/>
      <c r="C34" s="19"/>
      <c r="E34" s="12">
        <v>24640</v>
      </c>
    </row>
    <row r="35" spans="1:5" x14ac:dyDescent="0.25">
      <c r="A35" t="s">
        <v>17</v>
      </c>
      <c r="B35" t="s">
        <v>75</v>
      </c>
      <c r="C35">
        <v>90</v>
      </c>
      <c r="D35">
        <v>45000</v>
      </c>
      <c r="E35" s="12">
        <v>39600</v>
      </c>
    </row>
    <row r="36" spans="1:5" x14ac:dyDescent="0.25">
      <c r="B36" t="s">
        <v>76</v>
      </c>
      <c r="C36">
        <v>87</v>
      </c>
      <c r="D36">
        <v>43500</v>
      </c>
      <c r="E36" s="12">
        <v>37410</v>
      </c>
    </row>
    <row r="37" spans="1:5" x14ac:dyDescent="0.25">
      <c r="A37" s="19" t="s">
        <v>87</v>
      </c>
      <c r="B37" s="19"/>
      <c r="C37" s="19"/>
      <c r="E37" s="12">
        <v>77010</v>
      </c>
    </row>
    <row r="38" spans="1:5" x14ac:dyDescent="0.25">
      <c r="A38" t="s">
        <v>18</v>
      </c>
      <c r="B38" t="s">
        <v>74</v>
      </c>
      <c r="C38">
        <v>12</v>
      </c>
      <c r="D38">
        <v>9600</v>
      </c>
      <c r="E38" s="12">
        <v>4704</v>
      </c>
    </row>
    <row r="39" spans="1:5" x14ac:dyDescent="0.25">
      <c r="C39">
        <v>20</v>
      </c>
      <c r="D39">
        <v>16000</v>
      </c>
      <c r="E39" s="12">
        <v>14080</v>
      </c>
    </row>
    <row r="40" spans="1:5" x14ac:dyDescent="0.25">
      <c r="C40">
        <v>35</v>
      </c>
      <c r="D40">
        <v>28000</v>
      </c>
      <c r="E40" s="12">
        <v>24640</v>
      </c>
    </row>
    <row r="41" spans="1:5" x14ac:dyDescent="0.25">
      <c r="B41" t="s">
        <v>75</v>
      </c>
      <c r="C41">
        <v>134</v>
      </c>
      <c r="D41">
        <v>107200</v>
      </c>
      <c r="E41" s="12">
        <v>94336</v>
      </c>
    </row>
    <row r="42" spans="1:5" x14ac:dyDescent="0.25">
      <c r="B42" t="s">
        <v>76</v>
      </c>
      <c r="C42">
        <v>76</v>
      </c>
      <c r="D42">
        <v>60800</v>
      </c>
      <c r="E42" s="12">
        <v>58368</v>
      </c>
    </row>
    <row r="43" spans="1:5" x14ac:dyDescent="0.25">
      <c r="A43" s="19" t="s">
        <v>88</v>
      </c>
      <c r="B43" s="19"/>
      <c r="C43" s="19"/>
      <c r="E43" s="12">
        <v>196128</v>
      </c>
    </row>
    <row r="44" spans="1:5" x14ac:dyDescent="0.25">
      <c r="A44" s="19" t="s">
        <v>77</v>
      </c>
      <c r="B44" s="19"/>
      <c r="C44" s="19"/>
      <c r="E44" s="12">
        <v>592614.6</v>
      </c>
    </row>
    <row r="45" spans="1:5" x14ac:dyDescent="0.25">
      <c r="C45"/>
      <c r="D45"/>
      <c r="E45"/>
    </row>
    <row r="46" spans="1:5" x14ac:dyDescent="0.25">
      <c r="C46"/>
      <c r="D46"/>
      <c r="E46"/>
    </row>
    <row r="47" spans="1:5" x14ac:dyDescent="0.25">
      <c r="C47"/>
      <c r="D47"/>
      <c r="E47"/>
    </row>
    <row r="48" spans="1:5" x14ac:dyDescent="0.25">
      <c r="C48"/>
      <c r="D48"/>
      <c r="E48"/>
    </row>
    <row r="49" spans="3:5" x14ac:dyDescent="0.25">
      <c r="C49"/>
      <c r="D49"/>
      <c r="E49"/>
    </row>
    <row r="50" spans="3:5" x14ac:dyDescent="0.25">
      <c r="C50"/>
      <c r="D50"/>
      <c r="E50"/>
    </row>
    <row r="51" spans="3:5" x14ac:dyDescent="0.25">
      <c r="C51"/>
      <c r="D51"/>
      <c r="E51"/>
    </row>
    <row r="52" spans="3:5" x14ac:dyDescent="0.25">
      <c r="C52"/>
      <c r="D52"/>
      <c r="E52"/>
    </row>
    <row r="53" spans="3:5" x14ac:dyDescent="0.25">
      <c r="C53"/>
      <c r="D53"/>
      <c r="E53"/>
    </row>
    <row r="54" spans="3:5" x14ac:dyDescent="0.25">
      <c r="C54"/>
      <c r="D54"/>
      <c r="E54"/>
    </row>
    <row r="55" spans="3:5" x14ac:dyDescent="0.25">
      <c r="C55"/>
      <c r="D55"/>
      <c r="E55"/>
    </row>
    <row r="56" spans="3:5" x14ac:dyDescent="0.25">
      <c r="C56"/>
      <c r="D56"/>
      <c r="E56"/>
    </row>
    <row r="57" spans="3:5" x14ac:dyDescent="0.25">
      <c r="C57"/>
      <c r="D57"/>
      <c r="E57"/>
    </row>
    <row r="58" spans="3:5" x14ac:dyDescent="0.25">
      <c r="C58"/>
      <c r="D58"/>
      <c r="E58"/>
    </row>
    <row r="59" spans="3:5" x14ac:dyDescent="0.25">
      <c r="C59"/>
      <c r="D59"/>
      <c r="E59"/>
    </row>
    <row r="60" spans="3:5" x14ac:dyDescent="0.25">
      <c r="C60"/>
      <c r="D60"/>
      <c r="E60"/>
    </row>
    <row r="61" spans="3:5" x14ac:dyDescent="0.25">
      <c r="C61"/>
      <c r="D61"/>
      <c r="E61"/>
    </row>
    <row r="62" spans="3:5" x14ac:dyDescent="0.25">
      <c r="C62"/>
      <c r="D62"/>
      <c r="E62"/>
    </row>
    <row r="63" spans="3:5" x14ac:dyDescent="0.25">
      <c r="C63"/>
      <c r="D63"/>
      <c r="E63"/>
    </row>
    <row r="64" spans="3:5" x14ac:dyDescent="0.25">
      <c r="C64"/>
      <c r="D64"/>
      <c r="E64"/>
    </row>
    <row r="65" spans="3:5" x14ac:dyDescent="0.25">
      <c r="C65"/>
      <c r="D65"/>
      <c r="E65"/>
    </row>
    <row r="66" spans="3:5" x14ac:dyDescent="0.25">
      <c r="C66"/>
      <c r="D66"/>
      <c r="E66"/>
    </row>
    <row r="67" spans="3:5" x14ac:dyDescent="0.25">
      <c r="C67"/>
      <c r="D67"/>
      <c r="E67"/>
    </row>
    <row r="68" spans="3:5" x14ac:dyDescent="0.25">
      <c r="C68"/>
      <c r="D68"/>
      <c r="E68"/>
    </row>
    <row r="69" spans="3:5" x14ac:dyDescent="0.25">
      <c r="C69"/>
      <c r="D69"/>
      <c r="E69"/>
    </row>
    <row r="70" spans="3:5" x14ac:dyDescent="0.25">
      <c r="C70"/>
      <c r="D70"/>
      <c r="E70"/>
    </row>
    <row r="71" spans="3:5" x14ac:dyDescent="0.25">
      <c r="C71"/>
      <c r="D71"/>
      <c r="E71"/>
    </row>
    <row r="72" spans="3:5" x14ac:dyDescent="0.25">
      <c r="C72"/>
      <c r="D72"/>
      <c r="E72"/>
    </row>
    <row r="73" spans="3:5" x14ac:dyDescent="0.25">
      <c r="C73"/>
      <c r="D73"/>
      <c r="E73"/>
    </row>
    <row r="74" spans="3:5" x14ac:dyDescent="0.25">
      <c r="C74"/>
      <c r="D74"/>
      <c r="E74"/>
    </row>
    <row r="75" spans="3:5" x14ac:dyDescent="0.25">
      <c r="C75"/>
      <c r="D75"/>
      <c r="E75"/>
    </row>
    <row r="76" spans="3:5" x14ac:dyDescent="0.25">
      <c r="C76"/>
      <c r="D76"/>
      <c r="E76"/>
    </row>
    <row r="77" spans="3:5" x14ac:dyDescent="0.25">
      <c r="C77"/>
      <c r="D77"/>
      <c r="E77"/>
    </row>
    <row r="78" spans="3:5" x14ac:dyDescent="0.25">
      <c r="C78"/>
      <c r="D78"/>
      <c r="E78"/>
    </row>
    <row r="79" spans="3:5" x14ac:dyDescent="0.25">
      <c r="C79"/>
      <c r="D79"/>
      <c r="E79"/>
    </row>
    <row r="80" spans="3:5" x14ac:dyDescent="0.25">
      <c r="C80"/>
      <c r="D80"/>
      <c r="E80"/>
    </row>
    <row r="81" spans="3:5" x14ac:dyDescent="0.25">
      <c r="C81"/>
      <c r="D81"/>
      <c r="E81"/>
    </row>
    <row r="82" spans="3:5" x14ac:dyDescent="0.25">
      <c r="C82"/>
      <c r="D82"/>
      <c r="E82"/>
    </row>
    <row r="83" spans="3:5" x14ac:dyDescent="0.25">
      <c r="C83"/>
      <c r="D83"/>
      <c r="E83"/>
    </row>
    <row r="84" spans="3:5" x14ac:dyDescent="0.25">
      <c r="C84"/>
      <c r="D84"/>
      <c r="E84"/>
    </row>
    <row r="85" spans="3:5" x14ac:dyDescent="0.25">
      <c r="C85"/>
      <c r="D85"/>
      <c r="E85"/>
    </row>
    <row r="86" spans="3:5" x14ac:dyDescent="0.25">
      <c r="C86"/>
      <c r="D86"/>
      <c r="E86"/>
    </row>
    <row r="87" spans="3:5" x14ac:dyDescent="0.25">
      <c r="C87"/>
      <c r="D87"/>
      <c r="E87"/>
    </row>
    <row r="88" spans="3:5" x14ac:dyDescent="0.25">
      <c r="C88"/>
      <c r="D88"/>
      <c r="E88"/>
    </row>
    <row r="89" spans="3:5" x14ac:dyDescent="0.25">
      <c r="C89"/>
      <c r="D89"/>
      <c r="E89"/>
    </row>
    <row r="90" spans="3:5" x14ac:dyDescent="0.25">
      <c r="C90"/>
      <c r="D90"/>
      <c r="E90"/>
    </row>
    <row r="91" spans="3:5" x14ac:dyDescent="0.25">
      <c r="C91"/>
      <c r="D91"/>
      <c r="E91"/>
    </row>
    <row r="92" spans="3:5" x14ac:dyDescent="0.25">
      <c r="C92"/>
      <c r="D92"/>
      <c r="E92"/>
    </row>
    <row r="93" spans="3:5" x14ac:dyDescent="0.25">
      <c r="C93"/>
      <c r="D93"/>
      <c r="E93"/>
    </row>
    <row r="94" spans="3:5" x14ac:dyDescent="0.25">
      <c r="C94"/>
      <c r="D94"/>
      <c r="E94"/>
    </row>
    <row r="95" spans="3:5" x14ac:dyDescent="0.25">
      <c r="C95"/>
      <c r="D95"/>
      <c r="E95"/>
    </row>
    <row r="96" spans="3:5" x14ac:dyDescent="0.25">
      <c r="C96"/>
      <c r="D96"/>
      <c r="E96"/>
    </row>
    <row r="97" spans="3:5" x14ac:dyDescent="0.25">
      <c r="C97"/>
      <c r="D97"/>
      <c r="E97"/>
    </row>
    <row r="98" spans="3:5" x14ac:dyDescent="0.25">
      <c r="C98"/>
      <c r="D98"/>
      <c r="E98"/>
    </row>
    <row r="99" spans="3:5" x14ac:dyDescent="0.25">
      <c r="C99"/>
      <c r="D99"/>
      <c r="E99"/>
    </row>
    <row r="100" spans="3:5" x14ac:dyDescent="0.25">
      <c r="C100"/>
      <c r="D100"/>
      <c r="E100"/>
    </row>
    <row r="101" spans="3:5" x14ac:dyDescent="0.25">
      <c r="C101"/>
      <c r="D101"/>
      <c r="E101"/>
    </row>
    <row r="102" spans="3:5" x14ac:dyDescent="0.25">
      <c r="C102"/>
      <c r="D102"/>
      <c r="E102"/>
    </row>
    <row r="103" spans="3:5" x14ac:dyDescent="0.25">
      <c r="C103"/>
      <c r="D103"/>
      <c r="E103"/>
    </row>
    <row r="104" spans="3:5" x14ac:dyDescent="0.25">
      <c r="C104"/>
      <c r="D104"/>
      <c r="E10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Клиенты</vt:lpstr>
      <vt:lpstr>Товары</vt:lpstr>
      <vt:lpstr>Заказы</vt:lpstr>
      <vt:lpstr>Бланк заказа</vt:lpstr>
      <vt:lpstr>Сводная таблица</vt:lpstr>
      <vt:lpstr>Дата</vt:lpstr>
      <vt:lpstr>Заказ</vt:lpstr>
      <vt:lpstr>Код</vt:lpstr>
      <vt:lpstr>Код2</vt:lpstr>
      <vt:lpstr>Количество</vt:lpstr>
      <vt:lpstr>Номер2</vt:lpstr>
      <vt:lpstr>Оплата</vt:lpstr>
      <vt:lpstr>Скидка2</vt:lpstr>
      <vt:lpstr>Сумма</vt:lpstr>
      <vt:lpstr>Товар2</vt:lpstr>
      <vt:lpstr>Фирма</vt:lpstr>
      <vt:lpstr>Фирма2</vt:lpstr>
      <vt:lpstr>Цена2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egor120207@outlook.com</dc:creator>
  <cp:lastModifiedBy>Nikita Doronin</cp:lastModifiedBy>
  <dcterms:created xsi:type="dcterms:W3CDTF">2024-03-03T07:24:30Z</dcterms:created>
  <dcterms:modified xsi:type="dcterms:W3CDTF">2024-03-27T12:50:50Z</dcterms:modified>
</cp:coreProperties>
</file>