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rba\OneDrive\Desktop\"/>
    </mc:Choice>
  </mc:AlternateContent>
  <xr:revisionPtr revIDLastSave="0" documentId="13_ncr:1_{86AC80BE-E3C9-4FA3-8458-C5A4FE346A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  <c r="K53" i="1"/>
  <c r="K57" i="1"/>
  <c r="K55" i="1"/>
  <c r="I39" i="1"/>
  <c r="I37" i="1"/>
  <c r="I35" i="1"/>
  <c r="F29" i="1"/>
  <c r="E29" i="1"/>
  <c r="E40" i="1" s="1"/>
  <c r="O42" i="1" s="1"/>
  <c r="O48" i="1"/>
  <c r="P48" i="1"/>
  <c r="N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P41" i="1"/>
  <c r="O41" i="1"/>
  <c r="N41" i="1"/>
  <c r="F46" i="1"/>
  <c r="F45" i="1"/>
  <c r="F44" i="1"/>
  <c r="F43" i="1"/>
  <c r="F42" i="1"/>
  <c r="F41" i="1"/>
  <c r="E46" i="1"/>
  <c r="E45" i="1"/>
  <c r="E44" i="1"/>
  <c r="E43" i="1"/>
  <c r="E42" i="1"/>
  <c r="E41" i="1"/>
  <c r="D46" i="1"/>
  <c r="D45" i="1"/>
  <c r="D44" i="1"/>
  <c r="D43" i="1"/>
  <c r="D42" i="1"/>
  <c r="D41" i="1"/>
  <c r="F40" i="1"/>
  <c r="P42" i="1" s="1"/>
  <c r="F39" i="1"/>
  <c r="E39" i="1"/>
  <c r="D40" i="1"/>
  <c r="D39" i="1"/>
  <c r="D29" i="1"/>
  <c r="F35" i="1"/>
  <c r="F34" i="1"/>
  <c r="F33" i="1"/>
  <c r="F32" i="1"/>
  <c r="F31" i="1"/>
  <c r="F30" i="1"/>
  <c r="F28" i="1"/>
  <c r="E35" i="1"/>
  <c r="E34" i="1"/>
  <c r="E33" i="1"/>
  <c r="E32" i="1"/>
  <c r="E31" i="1"/>
  <c r="E30" i="1"/>
  <c r="E28" i="1"/>
  <c r="E24" i="1"/>
  <c r="D34" i="1"/>
  <c r="D30" i="1"/>
  <c r="D31" i="1"/>
  <c r="D32" i="1"/>
  <c r="D33" i="1"/>
  <c r="D35" i="1"/>
  <c r="D28" i="1"/>
  <c r="L59" i="1" l="1"/>
  <c r="M60" i="1" s="1"/>
  <c r="Q48" i="1"/>
  <c r="Q43" i="1"/>
  <c r="Q41" i="1"/>
  <c r="Q42" i="1"/>
  <c r="Q44" i="1"/>
  <c r="Q47" i="1"/>
  <c r="Q46" i="1"/>
  <c r="Q45" i="1"/>
  <c r="Q49" i="1" l="1"/>
</calcChain>
</file>

<file path=xl/sharedStrings.xml><?xml version="1.0" encoding="utf-8"?>
<sst xmlns="http://schemas.openxmlformats.org/spreadsheetml/2006/main" count="110" uniqueCount="72">
  <si>
    <t>reel1</t>
  </si>
  <si>
    <t>reel2</t>
  </si>
  <si>
    <t>reel3</t>
  </si>
  <si>
    <t>reel4</t>
  </si>
  <si>
    <t>reel5</t>
  </si>
  <si>
    <t>distribution</t>
  </si>
  <si>
    <t>seven1</t>
  </si>
  <si>
    <t>star8</t>
  </si>
  <si>
    <t>watermelon2</t>
  </si>
  <si>
    <t>grapes3</t>
  </si>
  <si>
    <t>oranges4</t>
  </si>
  <si>
    <t>lemons5</t>
  </si>
  <si>
    <t>cherries6</t>
  </si>
  <si>
    <t>plums7</t>
  </si>
  <si>
    <t>1,4,7,4,8,7,6,7,2,4,7,5,3,4,7,2,6,5,5,3,6,5,6</t>
  </si>
  <si>
    <t>8,5,6,6,1,5,4,7,3,5,4,3,4,6,2,7,5,6,7,6,7,2,4</t>
  </si>
  <si>
    <t>1,6,5,6,2,5,8,6,5,4,7,4,2,6,7,5,3,4,7,7,5,4,3</t>
  </si>
  <si>
    <t>2,4,6,6,3,4,6,6,1,7,7,8,4,5,4,7,3,4,5,2,5,7,5</t>
  </si>
  <si>
    <t>3,4,6,5,1,6,5,8,5,7,7,2,3,4,5,6,2,6,4,3,7,4,2</t>
  </si>
  <si>
    <t>3x5slot(5 reels, 3 rows)</t>
  </si>
  <si>
    <t>presents scatter symbols</t>
  </si>
  <si>
    <t>no wilds present</t>
  </si>
  <si>
    <t>5 paying lines</t>
  </si>
  <si>
    <t>paying lines:</t>
  </si>
  <si>
    <t>HITS</t>
  </si>
  <si>
    <t>seven</t>
  </si>
  <si>
    <t>star</t>
  </si>
  <si>
    <t>watermelon</t>
  </si>
  <si>
    <t>grapes</t>
  </si>
  <si>
    <t>oranges</t>
  </si>
  <si>
    <t>lemons</t>
  </si>
  <si>
    <t>cherries</t>
  </si>
  <si>
    <t>plums</t>
  </si>
  <si>
    <t>5of a kind</t>
  </si>
  <si>
    <t>4of a kind</t>
  </si>
  <si>
    <t>3of a kind</t>
  </si>
  <si>
    <t>total:</t>
  </si>
  <si>
    <t>total combinations:</t>
  </si>
  <si>
    <t>&lt;23^5</t>
  </si>
  <si>
    <t xml:space="preserve"> </t>
  </si>
  <si>
    <t>probability=</t>
  </si>
  <si>
    <t>hits/total</t>
  </si>
  <si>
    <t>5ofk</t>
  </si>
  <si>
    <t>4ofk</t>
  </si>
  <si>
    <t>3ofk</t>
  </si>
  <si>
    <t>paytable</t>
  </si>
  <si>
    <t>win(for rtp)</t>
  </si>
  <si>
    <t>RTP=</t>
  </si>
  <si>
    <t>this is for one line, given 5 lines, all should be divided by 5</t>
  </si>
  <si>
    <t>^^we need to take C(5,1) AND C(10,2)</t>
  </si>
  <si>
    <t>for 4ofk and 5ofc</t>
  </si>
  <si>
    <t>&lt;caculated based on row number</t>
  </si>
  <si>
    <t>order of symbols matters</t>
  </si>
  <si>
    <t>depending on paylines</t>
  </si>
  <si>
    <t>sums must be divided by 5 in order to get a proper RTP</t>
  </si>
  <si>
    <t>for a more complex rtp calculation</t>
  </si>
  <si>
    <t>adjacent cells with same symbol must</t>
  </si>
  <si>
    <t>be made and then the sums must be</t>
  </si>
  <si>
    <t>lowered|| depends a lot on lines</t>
  </si>
  <si>
    <t>not the star, that one is good</t>
  </si>
  <si>
    <t>a sloution to make nicer screens is to</t>
  </si>
  <si>
    <t>winning ones, separated ones</t>
  </si>
  <si>
    <t>add more non adjacent</t>
  </si>
  <si>
    <t>paytable for a 5line slot like 5 dazzling hot</t>
  </si>
  <si>
    <t>5paying lines</t>
  </si>
  <si>
    <t>5ofc:5REELS:</t>
  </si>
  <si>
    <t>4ofc</t>
  </si>
  <si>
    <t>3ofc</t>
  </si>
  <si>
    <t>total payments 3ofc</t>
  </si>
  <si>
    <t>total payments 4ofc</t>
  </si>
  <si>
    <t>total payments 5ofc</t>
  </si>
  <si>
    <t>rtp: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</si>
</sst>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3" borderId="0" xfId="0" applyFill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7" xfId="0" applyFill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9" xfId="0" quotePrefix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12</xdr:row>
      <xdr:rowOff>85725</xdr:rowOff>
    </xdr:from>
    <xdr:to>
      <xdr:col>7</xdr:col>
      <xdr:colOff>257175</xdr:colOff>
      <xdr:row>12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0B7FD7-56A0-7618-ACC0-DD13A83A8D87}"/>
            </a:ext>
          </a:extLst>
        </xdr:cNvPr>
        <xdr:cNvCxnSpPr/>
      </xdr:nvCxnSpPr>
      <xdr:spPr>
        <a:xfrm>
          <a:off x="3000375" y="2371725"/>
          <a:ext cx="16573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13</xdr:row>
      <xdr:rowOff>85725</xdr:rowOff>
    </xdr:from>
    <xdr:to>
      <xdr:col>7</xdr:col>
      <xdr:colOff>276225</xdr:colOff>
      <xdr:row>13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E5D0FDD-E77D-49F9-A263-284E8677AC42}"/>
            </a:ext>
          </a:extLst>
        </xdr:cNvPr>
        <xdr:cNvCxnSpPr/>
      </xdr:nvCxnSpPr>
      <xdr:spPr>
        <a:xfrm>
          <a:off x="3019425" y="2562225"/>
          <a:ext cx="16573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14</xdr:row>
      <xdr:rowOff>95250</xdr:rowOff>
    </xdr:from>
    <xdr:to>
      <xdr:col>7</xdr:col>
      <xdr:colOff>276225</xdr:colOff>
      <xdr:row>14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A53BEE0-775E-4329-B5C2-731074F14096}"/>
            </a:ext>
          </a:extLst>
        </xdr:cNvPr>
        <xdr:cNvCxnSpPr/>
      </xdr:nvCxnSpPr>
      <xdr:spPr>
        <a:xfrm>
          <a:off x="3019425" y="2762250"/>
          <a:ext cx="16573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16</xdr:row>
      <xdr:rowOff>66675</xdr:rowOff>
    </xdr:from>
    <xdr:to>
      <xdr:col>5</xdr:col>
      <xdr:colOff>190500</xdr:colOff>
      <xdr:row>18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02A7F3A-86AA-3B73-5173-E9304C364106}"/>
            </a:ext>
          </a:extLst>
        </xdr:cNvPr>
        <xdr:cNvCxnSpPr/>
      </xdr:nvCxnSpPr>
      <xdr:spPr>
        <a:xfrm>
          <a:off x="3057525" y="3114675"/>
          <a:ext cx="790575" cy="40957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16</xdr:row>
      <xdr:rowOff>57150</xdr:rowOff>
    </xdr:from>
    <xdr:to>
      <xdr:col>7</xdr:col>
      <xdr:colOff>161925</xdr:colOff>
      <xdr:row>18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30E7CA2-CD5C-4174-85DF-9D53486A3271}"/>
            </a:ext>
          </a:extLst>
        </xdr:cNvPr>
        <xdr:cNvCxnSpPr/>
      </xdr:nvCxnSpPr>
      <xdr:spPr>
        <a:xfrm flipV="1">
          <a:off x="3829050" y="3105150"/>
          <a:ext cx="733425" cy="42862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16</xdr:row>
      <xdr:rowOff>76200</xdr:rowOff>
    </xdr:from>
    <xdr:to>
      <xdr:col>5</xdr:col>
      <xdr:colOff>190500</xdr:colOff>
      <xdr:row>18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64E07D8-CB37-415A-857D-962C06BA0790}"/>
            </a:ext>
          </a:extLst>
        </xdr:cNvPr>
        <xdr:cNvCxnSpPr/>
      </xdr:nvCxnSpPr>
      <xdr:spPr>
        <a:xfrm flipV="1">
          <a:off x="3114675" y="3124200"/>
          <a:ext cx="733425" cy="428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16</xdr:row>
      <xdr:rowOff>85725</xdr:rowOff>
    </xdr:from>
    <xdr:to>
      <xdr:col>7</xdr:col>
      <xdr:colOff>238125</xdr:colOff>
      <xdr:row>18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A7538BA-421A-4723-984A-79367EC4235E}"/>
            </a:ext>
          </a:extLst>
        </xdr:cNvPr>
        <xdr:cNvCxnSpPr/>
      </xdr:nvCxnSpPr>
      <xdr:spPr>
        <a:xfrm>
          <a:off x="3848100" y="3133725"/>
          <a:ext cx="790575" cy="4095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B22" zoomScaleNormal="100" workbookViewId="0">
      <selection activeCell="G25" sqref="G25"/>
    </sheetView>
  </sheetViews>
  <sheetFormatPr defaultRowHeight="15" x14ac:dyDescent="0.25"/>
  <cols>
    <col min="1" max="1" width="28" bestFit="1" customWidth="1"/>
    <col min="3" max="3" width="12.85546875" bestFit="1" customWidth="1"/>
    <col min="4" max="6" width="12.140625" bestFit="1" customWidth="1"/>
    <col min="7" max="8" width="5.5703125" bestFit="1" customWidth="1"/>
    <col min="9" max="9" width="8.140625" bestFit="1" customWidth="1"/>
    <col min="10" max="10" width="6.42578125" bestFit="1" customWidth="1"/>
    <col min="13" max="13" width="11.42578125" bestFit="1" customWidth="1"/>
    <col min="20" max="20" width="37.42578125" bestFit="1" customWidth="1"/>
  </cols>
  <sheetData>
    <row r="1" spans="1:20" x14ac:dyDescent="0.25">
      <c r="A1" t="s">
        <v>19</v>
      </c>
    </row>
    <row r="2" spans="1:20" x14ac:dyDescent="0.25">
      <c r="C2" s="1"/>
      <c r="D2" s="2" t="s">
        <v>0</v>
      </c>
      <c r="E2" s="2" t="s">
        <v>1</v>
      </c>
      <c r="F2" s="2" t="s">
        <v>2</v>
      </c>
      <c r="G2" s="2" t="s">
        <v>3</v>
      </c>
      <c r="H2" s="3" t="s">
        <v>4</v>
      </c>
      <c r="M2" s="1" t="s">
        <v>5</v>
      </c>
      <c r="N2" s="2" t="s">
        <v>0</v>
      </c>
      <c r="O2" s="2" t="s">
        <v>1</v>
      </c>
      <c r="P2" s="2" t="s">
        <v>2</v>
      </c>
      <c r="Q2" s="2" t="s">
        <v>3</v>
      </c>
      <c r="R2" s="3" t="s">
        <v>4</v>
      </c>
    </row>
    <row r="3" spans="1:20" x14ac:dyDescent="0.25">
      <c r="A3" t="s">
        <v>20</v>
      </c>
      <c r="C3" s="4" t="s">
        <v>6</v>
      </c>
      <c r="D3">
        <v>1</v>
      </c>
      <c r="E3">
        <v>1</v>
      </c>
      <c r="F3">
        <v>1</v>
      </c>
      <c r="G3">
        <v>1</v>
      </c>
      <c r="H3" s="13">
        <v>1</v>
      </c>
      <c r="M3" s="4">
        <v>1</v>
      </c>
      <c r="N3" s="5">
        <v>1</v>
      </c>
      <c r="O3" s="5">
        <v>8</v>
      </c>
      <c r="P3" s="5">
        <v>1</v>
      </c>
      <c r="Q3" s="5">
        <v>2</v>
      </c>
      <c r="R3" s="6">
        <v>3</v>
      </c>
      <c r="T3" t="s">
        <v>14</v>
      </c>
    </row>
    <row r="4" spans="1:20" x14ac:dyDescent="0.25">
      <c r="A4" t="s">
        <v>21</v>
      </c>
      <c r="C4" s="4" t="s">
        <v>7</v>
      </c>
      <c r="D4">
        <v>1</v>
      </c>
      <c r="E4">
        <v>1</v>
      </c>
      <c r="F4">
        <v>1</v>
      </c>
      <c r="G4">
        <v>1</v>
      </c>
      <c r="H4" s="13">
        <v>1</v>
      </c>
      <c r="M4" s="4">
        <v>2</v>
      </c>
      <c r="N4" s="7">
        <v>4</v>
      </c>
      <c r="O4" s="7">
        <v>5</v>
      </c>
      <c r="P4" s="7">
        <v>6</v>
      </c>
      <c r="Q4" s="7">
        <v>4</v>
      </c>
      <c r="R4" s="8">
        <v>4</v>
      </c>
    </row>
    <row r="5" spans="1:20" x14ac:dyDescent="0.25">
      <c r="A5" t="s">
        <v>22</v>
      </c>
      <c r="C5" s="4" t="s">
        <v>8</v>
      </c>
      <c r="D5">
        <v>2</v>
      </c>
      <c r="E5">
        <v>2</v>
      </c>
      <c r="F5">
        <v>2</v>
      </c>
      <c r="G5">
        <v>2</v>
      </c>
      <c r="H5" s="13">
        <v>3</v>
      </c>
      <c r="M5" s="4">
        <v>3</v>
      </c>
      <c r="N5">
        <v>7</v>
      </c>
      <c r="O5">
        <v>6</v>
      </c>
      <c r="P5">
        <v>5</v>
      </c>
      <c r="Q5">
        <v>6</v>
      </c>
      <c r="R5" s="8">
        <v>6</v>
      </c>
      <c r="T5" t="s">
        <v>15</v>
      </c>
    </row>
    <row r="6" spans="1:20" x14ac:dyDescent="0.25">
      <c r="A6" t="s">
        <v>52</v>
      </c>
      <c r="C6" s="4" t="s">
        <v>9</v>
      </c>
      <c r="D6">
        <v>2</v>
      </c>
      <c r="E6">
        <v>2</v>
      </c>
      <c r="F6">
        <v>2</v>
      </c>
      <c r="G6">
        <v>2</v>
      </c>
      <c r="H6" s="13">
        <v>3</v>
      </c>
      <c r="M6" s="4">
        <v>4</v>
      </c>
      <c r="N6">
        <v>4</v>
      </c>
      <c r="O6">
        <v>6</v>
      </c>
      <c r="P6">
        <v>6</v>
      </c>
      <c r="Q6">
        <v>6</v>
      </c>
      <c r="R6" s="8">
        <v>5</v>
      </c>
    </row>
    <row r="7" spans="1:20" x14ac:dyDescent="0.25">
      <c r="A7" t="s">
        <v>53</v>
      </c>
      <c r="C7" s="4" t="s">
        <v>10</v>
      </c>
      <c r="D7">
        <v>4</v>
      </c>
      <c r="E7">
        <v>4</v>
      </c>
      <c r="F7">
        <v>4</v>
      </c>
      <c r="G7">
        <v>5</v>
      </c>
      <c r="H7" s="13">
        <v>4</v>
      </c>
      <c r="M7" s="4">
        <v>5</v>
      </c>
      <c r="N7" s="5">
        <v>8</v>
      </c>
      <c r="O7" s="5">
        <v>1</v>
      </c>
      <c r="P7" s="5">
        <v>2</v>
      </c>
      <c r="Q7" s="5">
        <v>3</v>
      </c>
      <c r="R7" s="6">
        <v>1</v>
      </c>
      <c r="T7" t="s">
        <v>16</v>
      </c>
    </row>
    <row r="8" spans="1:20" x14ac:dyDescent="0.25">
      <c r="C8" s="4" t="s">
        <v>11</v>
      </c>
      <c r="D8">
        <v>4</v>
      </c>
      <c r="E8">
        <v>4</v>
      </c>
      <c r="F8">
        <v>5</v>
      </c>
      <c r="G8">
        <v>4</v>
      </c>
      <c r="H8" s="13">
        <v>4</v>
      </c>
      <c r="M8" s="4">
        <v>6</v>
      </c>
      <c r="N8">
        <v>7</v>
      </c>
      <c r="O8">
        <v>5</v>
      </c>
      <c r="P8">
        <v>5</v>
      </c>
      <c r="Q8">
        <v>4</v>
      </c>
      <c r="R8" s="8">
        <v>6</v>
      </c>
    </row>
    <row r="9" spans="1:20" x14ac:dyDescent="0.25">
      <c r="A9" t="s">
        <v>55</v>
      </c>
      <c r="C9" s="4" t="s">
        <v>12</v>
      </c>
      <c r="D9">
        <v>4</v>
      </c>
      <c r="E9">
        <v>5</v>
      </c>
      <c r="F9">
        <v>4</v>
      </c>
      <c r="G9">
        <v>4</v>
      </c>
      <c r="H9" s="13">
        <v>4</v>
      </c>
      <c r="M9" s="4">
        <v>7</v>
      </c>
      <c r="N9">
        <v>6</v>
      </c>
      <c r="O9">
        <v>4</v>
      </c>
      <c r="P9" s="5">
        <v>8</v>
      </c>
      <c r="Q9">
        <v>6</v>
      </c>
      <c r="R9" s="8">
        <v>5</v>
      </c>
      <c r="T9" t="s">
        <v>17</v>
      </c>
    </row>
    <row r="10" spans="1:20" x14ac:dyDescent="0.25">
      <c r="A10" t="s">
        <v>56</v>
      </c>
      <c r="C10" s="9" t="s">
        <v>13</v>
      </c>
      <c r="D10" s="10">
        <v>5</v>
      </c>
      <c r="E10" s="10">
        <v>4</v>
      </c>
      <c r="F10" s="10">
        <v>4</v>
      </c>
      <c r="G10" s="10">
        <v>4</v>
      </c>
      <c r="H10" s="14">
        <v>3</v>
      </c>
      <c r="M10" s="4">
        <v>8</v>
      </c>
      <c r="N10">
        <v>7</v>
      </c>
      <c r="O10">
        <v>7</v>
      </c>
      <c r="P10">
        <v>6</v>
      </c>
      <c r="Q10">
        <v>6</v>
      </c>
      <c r="R10" s="6">
        <v>8</v>
      </c>
    </row>
    <row r="11" spans="1:20" x14ac:dyDescent="0.25">
      <c r="A11" t="s">
        <v>57</v>
      </c>
      <c r="C11" s="4" t="s">
        <v>36</v>
      </c>
      <c r="D11">
        <v>23</v>
      </c>
      <c r="E11">
        <v>23</v>
      </c>
      <c r="F11">
        <v>23</v>
      </c>
      <c r="G11">
        <v>23</v>
      </c>
      <c r="H11" s="13">
        <v>23</v>
      </c>
      <c r="M11" s="4">
        <v>9</v>
      </c>
      <c r="N11" s="5">
        <v>2</v>
      </c>
      <c r="O11" s="5">
        <v>3</v>
      </c>
      <c r="P11">
        <v>5</v>
      </c>
      <c r="Q11" s="5">
        <v>1</v>
      </c>
      <c r="R11" s="8">
        <v>5</v>
      </c>
      <c r="T11" t="s">
        <v>18</v>
      </c>
    </row>
    <row r="12" spans="1:20" x14ac:dyDescent="0.25">
      <c r="A12" t="s">
        <v>58</v>
      </c>
      <c r="M12" s="4">
        <v>10</v>
      </c>
      <c r="N12">
        <v>4</v>
      </c>
      <c r="O12">
        <v>5</v>
      </c>
      <c r="P12">
        <v>4</v>
      </c>
      <c r="Q12">
        <v>7</v>
      </c>
      <c r="R12" s="8">
        <v>7</v>
      </c>
    </row>
    <row r="13" spans="1:20" x14ac:dyDescent="0.25">
      <c r="C13" t="s">
        <v>23</v>
      </c>
      <c r="D13" s="16"/>
      <c r="E13" s="16"/>
      <c r="F13" s="15"/>
      <c r="G13" s="15"/>
      <c r="H13" s="15"/>
      <c r="M13" s="4">
        <v>11</v>
      </c>
      <c r="N13">
        <v>7</v>
      </c>
      <c r="O13">
        <v>4</v>
      </c>
      <c r="P13">
        <v>7</v>
      </c>
      <c r="Q13">
        <v>7</v>
      </c>
      <c r="R13" s="8">
        <v>7</v>
      </c>
    </row>
    <row r="14" spans="1:20" x14ac:dyDescent="0.25">
      <c r="A14" t="s">
        <v>60</v>
      </c>
      <c r="D14" s="15"/>
      <c r="E14" s="15"/>
      <c r="F14" s="15"/>
      <c r="G14" s="15"/>
      <c r="H14" s="15"/>
      <c r="M14" s="4">
        <v>12</v>
      </c>
      <c r="N14">
        <v>5</v>
      </c>
      <c r="O14" s="5">
        <v>3</v>
      </c>
      <c r="P14">
        <v>4</v>
      </c>
      <c r="Q14" s="5">
        <v>8</v>
      </c>
      <c r="R14" s="6">
        <v>2</v>
      </c>
    </row>
    <row r="15" spans="1:20" x14ac:dyDescent="0.25">
      <c r="A15" t="s">
        <v>62</v>
      </c>
      <c r="D15" s="15"/>
      <c r="E15" s="15"/>
      <c r="F15" s="15"/>
      <c r="G15" s="15"/>
      <c r="H15" s="15"/>
      <c r="M15" s="4">
        <v>13</v>
      </c>
      <c r="N15" s="5">
        <v>3</v>
      </c>
      <c r="O15">
        <v>4</v>
      </c>
      <c r="P15" s="5">
        <v>2</v>
      </c>
      <c r="Q15">
        <v>4</v>
      </c>
      <c r="R15" s="6">
        <v>3</v>
      </c>
    </row>
    <row r="16" spans="1:20" x14ac:dyDescent="0.25">
      <c r="A16" t="s">
        <v>61</v>
      </c>
      <c r="M16" s="4">
        <v>14</v>
      </c>
      <c r="N16">
        <v>4</v>
      </c>
      <c r="O16">
        <v>6</v>
      </c>
      <c r="P16">
        <v>6</v>
      </c>
      <c r="Q16">
        <v>5</v>
      </c>
      <c r="R16" s="8">
        <v>4</v>
      </c>
    </row>
    <row r="17" spans="3:23" x14ac:dyDescent="0.25">
      <c r="D17" s="15"/>
      <c r="E17" s="15"/>
      <c r="F17" s="15"/>
      <c r="G17" s="15"/>
      <c r="H17" s="15"/>
      <c r="M17" s="4">
        <v>15</v>
      </c>
      <c r="N17">
        <v>7</v>
      </c>
      <c r="O17" s="5">
        <v>2</v>
      </c>
      <c r="P17">
        <v>7</v>
      </c>
      <c r="Q17">
        <v>4</v>
      </c>
      <c r="R17" s="8">
        <v>5</v>
      </c>
    </row>
    <row r="18" spans="3:23" x14ac:dyDescent="0.25">
      <c r="D18" s="15"/>
      <c r="E18" s="15"/>
      <c r="F18" s="15"/>
      <c r="G18" s="15"/>
      <c r="H18" s="15"/>
      <c r="M18" s="4">
        <v>16</v>
      </c>
      <c r="N18" s="5">
        <v>2</v>
      </c>
      <c r="O18">
        <v>7</v>
      </c>
      <c r="P18">
        <v>5</v>
      </c>
      <c r="Q18">
        <v>7</v>
      </c>
      <c r="R18" s="8">
        <v>6</v>
      </c>
    </row>
    <row r="19" spans="3:23" x14ac:dyDescent="0.25">
      <c r="D19" s="15"/>
      <c r="E19" s="15"/>
      <c r="F19" s="15"/>
      <c r="G19" s="15"/>
      <c r="H19" s="15"/>
      <c r="M19" s="4">
        <v>17</v>
      </c>
      <c r="N19">
        <v>6</v>
      </c>
      <c r="O19">
        <v>5</v>
      </c>
      <c r="P19" s="5">
        <v>3</v>
      </c>
      <c r="Q19" s="5">
        <v>3</v>
      </c>
      <c r="R19" s="6">
        <v>2</v>
      </c>
    </row>
    <row r="20" spans="3:23" x14ac:dyDescent="0.25">
      <c r="M20" s="4">
        <v>18</v>
      </c>
      <c r="N20">
        <v>5</v>
      </c>
      <c r="O20">
        <v>6</v>
      </c>
      <c r="P20">
        <v>4</v>
      </c>
      <c r="Q20">
        <v>4</v>
      </c>
      <c r="R20" s="8">
        <v>6</v>
      </c>
    </row>
    <row r="21" spans="3:23" x14ac:dyDescent="0.25">
      <c r="M21" s="4">
        <v>19</v>
      </c>
      <c r="N21">
        <v>5</v>
      </c>
      <c r="O21">
        <v>7</v>
      </c>
      <c r="P21">
        <v>7</v>
      </c>
      <c r="Q21">
        <v>5</v>
      </c>
      <c r="R21" s="8">
        <v>4</v>
      </c>
    </row>
    <row r="22" spans="3:23" x14ac:dyDescent="0.25">
      <c r="M22" s="4">
        <v>20</v>
      </c>
      <c r="N22" s="5">
        <v>3</v>
      </c>
      <c r="O22">
        <v>6</v>
      </c>
      <c r="P22">
        <v>7</v>
      </c>
      <c r="Q22" s="5">
        <v>2</v>
      </c>
      <c r="R22" s="6">
        <v>3</v>
      </c>
    </row>
    <row r="23" spans="3:23" x14ac:dyDescent="0.25">
      <c r="M23" s="4">
        <v>21</v>
      </c>
      <c r="N23">
        <v>6</v>
      </c>
      <c r="O23">
        <v>7</v>
      </c>
      <c r="P23">
        <v>5</v>
      </c>
      <c r="Q23">
        <v>5</v>
      </c>
      <c r="R23" s="8">
        <v>7</v>
      </c>
    </row>
    <row r="24" spans="3:23" x14ac:dyDescent="0.25">
      <c r="C24" s="25" t="s">
        <v>37</v>
      </c>
      <c r="D24" s="25"/>
      <c r="E24">
        <f>23^5</f>
        <v>6436343</v>
      </c>
      <c r="F24" t="s">
        <v>38</v>
      </c>
      <c r="M24" s="4">
        <v>22</v>
      </c>
      <c r="N24">
        <v>5</v>
      </c>
      <c r="O24" s="5">
        <v>2</v>
      </c>
      <c r="P24">
        <v>4</v>
      </c>
      <c r="Q24">
        <v>7</v>
      </c>
      <c r="R24" s="8">
        <v>4</v>
      </c>
    </row>
    <row r="25" spans="3:23" x14ac:dyDescent="0.25">
      <c r="M25" s="9">
        <v>23</v>
      </c>
      <c r="N25" s="10">
        <v>6</v>
      </c>
      <c r="O25" s="10">
        <v>4</v>
      </c>
      <c r="P25" s="12">
        <v>3</v>
      </c>
      <c r="Q25" s="10">
        <v>5</v>
      </c>
      <c r="R25" s="11">
        <v>2</v>
      </c>
    </row>
    <row r="27" spans="3:23" x14ac:dyDescent="0.25">
      <c r="C27" s="15" t="s">
        <v>24</v>
      </c>
      <c r="D27" s="17" t="s">
        <v>33</v>
      </c>
      <c r="E27" s="17" t="s">
        <v>34</v>
      </c>
      <c r="F27" s="18" t="s">
        <v>35</v>
      </c>
      <c r="J27" t="s">
        <v>39</v>
      </c>
    </row>
    <row r="28" spans="3:23" x14ac:dyDescent="0.25">
      <c r="C28" s="19" t="s">
        <v>25</v>
      </c>
      <c r="D28">
        <f>D3*E3*F3*G3*H3</f>
        <v>1</v>
      </c>
      <c r="E28">
        <f>D3*E3*F3*G3*(H11-H3)</f>
        <v>22</v>
      </c>
      <c r="F28" s="13">
        <f>D3*E3*F3*(G11-G3)*H11</f>
        <v>506</v>
      </c>
    </row>
    <row r="29" spans="3:23" x14ac:dyDescent="0.25">
      <c r="C29" s="19" t="s">
        <v>26</v>
      </c>
      <c r="D29">
        <f>3*3*3*3*3</f>
        <v>243</v>
      </c>
      <c r="E29">
        <f>3*3*3*3*20*5</f>
        <v>8100</v>
      </c>
      <c r="F29" s="13">
        <f>3*3*3*20*20*10</f>
        <v>108000</v>
      </c>
      <c r="H29" s="25" t="s">
        <v>51</v>
      </c>
      <c r="I29" s="25"/>
      <c r="J29" s="25"/>
      <c r="K29" s="25"/>
    </row>
    <row r="30" spans="3:23" x14ac:dyDescent="0.25">
      <c r="C30" s="19" t="s">
        <v>27</v>
      </c>
      <c r="D30">
        <f t="shared" ref="D30:D35" si="0">D5*E5*F5*G5*H5</f>
        <v>48</v>
      </c>
      <c r="E30">
        <f>D5*E5*F5*G5*(H11-H5)</f>
        <v>320</v>
      </c>
      <c r="F30" s="13">
        <f>D5*E5*F5*(G11-G5)*H11</f>
        <v>3864</v>
      </c>
      <c r="H30" s="25" t="s">
        <v>49</v>
      </c>
      <c r="I30" s="25"/>
      <c r="J30" s="25"/>
      <c r="K30" s="25"/>
      <c r="L30" s="27"/>
      <c r="M30" s="1" t="s">
        <v>45</v>
      </c>
      <c r="N30" s="2">
        <v>5</v>
      </c>
      <c r="O30" s="2">
        <v>4</v>
      </c>
      <c r="P30" s="3">
        <v>3</v>
      </c>
      <c r="Q30" s="26" t="s">
        <v>48</v>
      </c>
      <c r="R30" s="25"/>
      <c r="S30" s="25"/>
      <c r="T30" s="25"/>
    </row>
    <row r="31" spans="3:23" x14ac:dyDescent="0.25">
      <c r="C31" s="19" t="s">
        <v>28</v>
      </c>
      <c r="D31">
        <f t="shared" si="0"/>
        <v>48</v>
      </c>
      <c r="E31">
        <f>D6*E6*F6*G6*(H11-H6)</f>
        <v>320</v>
      </c>
      <c r="F31" s="13">
        <f>D6*E6*F6*(G11-G6)*H11</f>
        <v>3864</v>
      </c>
      <c r="H31" s="25" t="s">
        <v>50</v>
      </c>
      <c r="I31" s="25"/>
      <c r="J31" s="25"/>
      <c r="M31" s="19" t="s">
        <v>25</v>
      </c>
      <c r="N31" s="4">
        <v>1500</v>
      </c>
      <c r="O31">
        <v>1000</v>
      </c>
      <c r="P31" s="13">
        <v>400</v>
      </c>
      <c r="R31" t="s">
        <v>54</v>
      </c>
      <c r="U31" s="30"/>
      <c r="V31" s="30"/>
      <c r="W31" s="30"/>
    </row>
    <row r="32" spans="3:23" x14ac:dyDescent="0.25">
      <c r="C32" s="19" t="s">
        <v>29</v>
      </c>
      <c r="D32">
        <f t="shared" si="0"/>
        <v>1280</v>
      </c>
      <c r="E32">
        <f>D7*E7*F7*G7*(H11-H7)</f>
        <v>6080</v>
      </c>
      <c r="F32" s="13">
        <f>D7*E7*F7*(G11-G7)*H11</f>
        <v>26496</v>
      </c>
      <c r="M32" s="19" t="s">
        <v>26</v>
      </c>
      <c r="N32" s="4">
        <v>700</v>
      </c>
      <c r="O32">
        <v>30</v>
      </c>
      <c r="P32" s="13">
        <v>5</v>
      </c>
      <c r="R32" t="s">
        <v>59</v>
      </c>
      <c r="U32" s="30"/>
      <c r="V32" s="30"/>
      <c r="W32" s="30"/>
    </row>
    <row r="33" spans="3:23" x14ac:dyDescent="0.25">
      <c r="C33" s="19" t="s">
        <v>30</v>
      </c>
      <c r="D33">
        <f t="shared" si="0"/>
        <v>1280</v>
      </c>
      <c r="E33">
        <f>D8*E8*F8*G8*(H11-H8)</f>
        <v>6080</v>
      </c>
      <c r="F33" s="13">
        <f>D8*E8*F8*(G11-G8)*H11</f>
        <v>34960</v>
      </c>
      <c r="M33" s="19" t="s">
        <v>27</v>
      </c>
      <c r="N33" s="4">
        <v>900</v>
      </c>
      <c r="O33">
        <v>600</v>
      </c>
      <c r="P33" s="13">
        <v>100</v>
      </c>
      <c r="U33" s="30"/>
      <c r="V33" s="30"/>
      <c r="W33" s="30"/>
    </row>
    <row r="34" spans="3:23" x14ac:dyDescent="0.25">
      <c r="C34" s="19" t="s">
        <v>31</v>
      </c>
      <c r="D34">
        <f>D9*E9*F9*G9*H9</f>
        <v>1280</v>
      </c>
      <c r="E34">
        <f>D9*E9*F9*G9*(H11-H9)</f>
        <v>6080</v>
      </c>
      <c r="F34" s="13">
        <f>D9*E9*F9*(G11-G9)*H11</f>
        <v>34960</v>
      </c>
      <c r="I34" t="s">
        <v>65</v>
      </c>
      <c r="M34" s="19" t="s">
        <v>28</v>
      </c>
      <c r="N34" s="4">
        <v>900</v>
      </c>
      <c r="O34">
        <v>600</v>
      </c>
      <c r="P34" s="13">
        <v>100</v>
      </c>
      <c r="U34" s="30"/>
      <c r="V34" s="30"/>
      <c r="W34" s="30"/>
    </row>
    <row r="35" spans="3:23" x14ac:dyDescent="0.25">
      <c r="C35" s="20" t="s">
        <v>32</v>
      </c>
      <c r="D35" s="10">
        <f t="shared" si="0"/>
        <v>960</v>
      </c>
      <c r="E35" s="10">
        <f>D10*E10*F10*G10*(H11-H10)</f>
        <v>6400</v>
      </c>
      <c r="F35" s="14">
        <f>D10*E10*F10*(G11-G10)*H11</f>
        <v>34960</v>
      </c>
      <c r="I35">
        <f>5*(D28+D30+D31+D32+D33+D34+D35)+243</f>
        <v>24728</v>
      </c>
      <c r="M35" s="19" t="s">
        <v>29</v>
      </c>
      <c r="N35" s="4">
        <v>200</v>
      </c>
      <c r="O35">
        <v>50</v>
      </c>
      <c r="P35" s="13">
        <v>15</v>
      </c>
      <c r="U35" s="30"/>
      <c r="V35" s="30"/>
      <c r="W35" s="30"/>
    </row>
    <row r="36" spans="3:23" x14ac:dyDescent="0.25">
      <c r="I36" t="s">
        <v>66</v>
      </c>
      <c r="M36" s="19" t="s">
        <v>30</v>
      </c>
      <c r="N36" s="4">
        <v>200</v>
      </c>
      <c r="O36">
        <v>50</v>
      </c>
      <c r="P36" s="13">
        <v>10</v>
      </c>
      <c r="U36" s="30"/>
      <c r="V36" s="30"/>
      <c r="W36" s="30"/>
    </row>
    <row r="37" spans="3:23" x14ac:dyDescent="0.25">
      <c r="C37" s="1" t="s">
        <v>40</v>
      </c>
      <c r="D37" s="28" t="s">
        <v>42</v>
      </c>
      <c r="E37" s="28" t="s">
        <v>43</v>
      </c>
      <c r="F37" s="29" t="s">
        <v>44</v>
      </c>
      <c r="I37">
        <f>5*(E28+E30+E31+E32+E33+E34+E35)+E29</f>
        <v>134610</v>
      </c>
      <c r="M37" s="19" t="s">
        <v>31</v>
      </c>
      <c r="N37" s="4">
        <v>200</v>
      </c>
      <c r="O37">
        <v>50</v>
      </c>
      <c r="P37" s="13">
        <v>10</v>
      </c>
      <c r="U37" s="30"/>
      <c r="V37" s="30"/>
      <c r="W37" s="30"/>
    </row>
    <row r="38" spans="3:23" x14ac:dyDescent="0.25">
      <c r="C38" s="4" t="s">
        <v>41</v>
      </c>
      <c r="D38" s="25"/>
      <c r="E38" s="25"/>
      <c r="F38" s="27"/>
      <c r="I38" t="s">
        <v>67</v>
      </c>
      <c r="M38" s="20" t="s">
        <v>32</v>
      </c>
      <c r="N38" s="10">
        <v>250</v>
      </c>
      <c r="O38" s="10">
        <v>60</v>
      </c>
      <c r="P38" s="14">
        <v>10</v>
      </c>
      <c r="U38" s="30"/>
      <c r="V38" s="30"/>
      <c r="W38" s="30"/>
    </row>
    <row r="39" spans="3:23" x14ac:dyDescent="0.25">
      <c r="C39" s="19" t="s">
        <v>25</v>
      </c>
      <c r="D39" s="21">
        <f>D28/E24</f>
        <v>1.5536772978071555E-7</v>
      </c>
      <c r="E39" s="21">
        <f>E28/E24</f>
        <v>3.4180900551757419E-6</v>
      </c>
      <c r="F39" s="22">
        <f>F28/E24</f>
        <v>7.8616071269042067E-5</v>
      </c>
      <c r="I39">
        <f>5*(F28+F30+F31+F32+F33+F34+F35)+F29</f>
        <v>806050</v>
      </c>
    </row>
    <row r="40" spans="3:23" x14ac:dyDescent="0.25">
      <c r="C40" s="19" t="s">
        <v>26</v>
      </c>
      <c r="D40" s="21">
        <f>D29/E24</f>
        <v>3.7754358336713876E-5</v>
      </c>
      <c r="E40" s="21">
        <f>E29/E24</f>
        <v>1.2584786112237959E-3</v>
      </c>
      <c r="F40" s="22">
        <f>F29/E24</f>
        <v>1.6779714816317279E-2</v>
      </c>
      <c r="M40" s="1" t="s">
        <v>46</v>
      </c>
      <c r="N40" s="2">
        <v>5</v>
      </c>
      <c r="O40" s="2">
        <v>4</v>
      </c>
      <c r="P40" s="3">
        <v>3</v>
      </c>
    </row>
    <row r="41" spans="3:23" x14ac:dyDescent="0.25">
      <c r="C41" s="19" t="s">
        <v>27</v>
      </c>
      <c r="D41" s="21">
        <f>D30/E24</f>
        <v>7.457651029474346E-6</v>
      </c>
      <c r="E41" s="21">
        <f>E30/E24</f>
        <v>4.9717673529828974E-5</v>
      </c>
      <c r="F41" s="22">
        <f>F30/E24</f>
        <v>6.003409078726849E-4</v>
      </c>
      <c r="M41" s="19" t="s">
        <v>25</v>
      </c>
      <c r="N41">
        <f>D39*N31</f>
        <v>2.3305159467107333E-4</v>
      </c>
      <c r="O41">
        <f>E39*O31</f>
        <v>3.4180900551757419E-3</v>
      </c>
      <c r="P41">
        <f>F39*P31</f>
        <v>3.1446428507616829E-2</v>
      </c>
      <c r="Q41">
        <f>N41+O41+P41</f>
        <v>3.5097570157463648E-2</v>
      </c>
    </row>
    <row r="42" spans="3:23" x14ac:dyDescent="0.25">
      <c r="C42" s="19" t="s">
        <v>28</v>
      </c>
      <c r="D42" s="21">
        <f>D31/E24</f>
        <v>7.457651029474346E-6</v>
      </c>
      <c r="E42" s="21">
        <f>E31/E24</f>
        <v>4.9717673529828974E-5</v>
      </c>
      <c r="F42" s="22">
        <f>F31/E24</f>
        <v>6.003409078726849E-4</v>
      </c>
      <c r="M42" s="19" t="s">
        <v>26</v>
      </c>
      <c r="N42">
        <f t="shared" ref="N42:P42" si="1">D40*N32</f>
        <v>2.6428050835699712E-2</v>
      </c>
      <c r="O42">
        <f t="shared" si="1"/>
        <v>3.7754358336713881E-2</v>
      </c>
      <c r="P42">
        <f t="shared" si="1"/>
        <v>8.3898574081586394E-2</v>
      </c>
      <c r="Q42">
        <f t="shared" ref="Q42:Q47" si="2">N42+O42+P42</f>
        <v>0.14808098325399999</v>
      </c>
    </row>
    <row r="43" spans="3:23" x14ac:dyDescent="0.25">
      <c r="C43" s="19" t="s">
        <v>29</v>
      </c>
      <c r="D43" s="21">
        <f>D32/E24</f>
        <v>1.988706941193159E-4</v>
      </c>
      <c r="E43" s="21">
        <f>E32/E24</f>
        <v>9.4463579706675048E-4</v>
      </c>
      <c r="F43" s="22">
        <f>F32/E24</f>
        <v>4.1166233682698389E-3</v>
      </c>
      <c r="M43" s="19" t="s">
        <v>27</v>
      </c>
      <c r="N43">
        <f t="shared" ref="N43:P43" si="3">D41*N33</f>
        <v>6.7118859265269115E-3</v>
      </c>
      <c r="O43">
        <f t="shared" si="3"/>
        <v>2.9830604117897383E-2</v>
      </c>
      <c r="P43">
        <f t="shared" si="3"/>
        <v>6.0034090787268492E-2</v>
      </c>
      <c r="Q43">
        <f t="shared" si="2"/>
        <v>9.6576580831692793E-2</v>
      </c>
    </row>
    <row r="44" spans="3:23" x14ac:dyDescent="0.25">
      <c r="C44" s="19" t="s">
        <v>30</v>
      </c>
      <c r="D44" s="21">
        <f>D33/E24</f>
        <v>1.988706941193159E-4</v>
      </c>
      <c r="E44" s="21">
        <f>E33/E24</f>
        <v>9.4463579706675048E-4</v>
      </c>
      <c r="F44" s="22">
        <f>F33/E24</f>
        <v>5.4316558331338151E-3</v>
      </c>
      <c r="M44" s="19" t="s">
        <v>28</v>
      </c>
      <c r="N44">
        <f t="shared" ref="N44:P44" si="4">D42*N34</f>
        <v>6.7118859265269115E-3</v>
      </c>
      <c r="O44">
        <f t="shared" si="4"/>
        <v>2.9830604117897383E-2</v>
      </c>
      <c r="P44">
        <f t="shared" si="4"/>
        <v>6.0034090787268492E-2</v>
      </c>
      <c r="Q44">
        <f t="shared" si="2"/>
        <v>9.6576580831692793E-2</v>
      </c>
    </row>
    <row r="45" spans="3:23" x14ac:dyDescent="0.25">
      <c r="C45" s="19" t="s">
        <v>31</v>
      </c>
      <c r="D45" s="21">
        <f>D34/E24</f>
        <v>1.988706941193159E-4</v>
      </c>
      <c r="E45" s="21">
        <f>E34/E24</f>
        <v>9.4463579706675048E-4</v>
      </c>
      <c r="F45" s="22">
        <f>F34/E24</f>
        <v>5.4316558331338151E-3</v>
      </c>
      <c r="M45" s="19" t="s">
        <v>29</v>
      </c>
      <c r="N45">
        <f t="shared" ref="N45:P45" si="5">D43*N35</f>
        <v>3.977413882386318E-2</v>
      </c>
      <c r="O45">
        <f t="shared" si="5"/>
        <v>4.7231789853337522E-2</v>
      </c>
      <c r="P45">
        <f t="shared" si="5"/>
        <v>6.1749350524047585E-2</v>
      </c>
      <c r="Q45">
        <f t="shared" si="2"/>
        <v>0.14875527920124829</v>
      </c>
    </row>
    <row r="46" spans="3:23" x14ac:dyDescent="0.25">
      <c r="C46" s="20" t="s">
        <v>32</v>
      </c>
      <c r="D46" s="23">
        <f>D35/E24</f>
        <v>1.4915302058948692E-4</v>
      </c>
      <c r="E46" s="23">
        <f>E35/E24</f>
        <v>9.943534705965794E-4</v>
      </c>
      <c r="F46" s="24">
        <f>F35/E24</f>
        <v>5.4316558331338151E-3</v>
      </c>
      <c r="M46" s="19" t="s">
        <v>30</v>
      </c>
      <c r="N46">
        <f t="shared" ref="N46:P46" si="6">D44*N36</f>
        <v>3.977413882386318E-2</v>
      </c>
      <c r="O46">
        <f t="shared" si="6"/>
        <v>4.7231789853337522E-2</v>
      </c>
      <c r="P46">
        <f t="shared" si="6"/>
        <v>5.4316558331338152E-2</v>
      </c>
      <c r="Q46">
        <f t="shared" si="2"/>
        <v>0.14132248700853883</v>
      </c>
    </row>
    <row r="47" spans="3:23" x14ac:dyDescent="0.25">
      <c r="M47" s="19" t="s">
        <v>31</v>
      </c>
      <c r="N47">
        <f t="shared" ref="N47:P47" si="7">D45*N37</f>
        <v>3.977413882386318E-2</v>
      </c>
      <c r="O47">
        <f t="shared" si="7"/>
        <v>4.7231789853337522E-2</v>
      </c>
      <c r="P47">
        <f t="shared" si="7"/>
        <v>5.4316558331338152E-2</v>
      </c>
      <c r="Q47">
        <f t="shared" si="2"/>
        <v>0.14132248700853883</v>
      </c>
    </row>
    <row r="48" spans="3:23" x14ac:dyDescent="0.25">
      <c r="M48" s="20" t="s">
        <v>32</v>
      </c>
      <c r="N48">
        <f t="shared" ref="N48" si="8">D46*N38</f>
        <v>3.7288255147371732E-2</v>
      </c>
      <c r="O48">
        <f>E46*O38</f>
        <v>5.9661208235794766E-2</v>
      </c>
      <c r="P48">
        <f>F46*P38</f>
        <v>5.4316558331338152E-2</v>
      </c>
      <c r="Q48">
        <f>N48+O48+P48</f>
        <v>0.15126602171450465</v>
      </c>
    </row>
    <row r="49" spans="5:17" x14ac:dyDescent="0.25">
      <c r="P49" t="s">
        <v>47</v>
      </c>
      <c r="Q49" s="31">
        <f>Q41+Q42+Q43+Q44+Q45+Q46+Q47+Q48</f>
        <v>0.95899799000767982</v>
      </c>
    </row>
    <row r="51" spans="5:17" x14ac:dyDescent="0.25">
      <c r="E51" s="25" t="s">
        <v>63</v>
      </c>
      <c r="F51" s="25"/>
      <c r="G51" s="25"/>
      <c r="H51" s="25"/>
      <c r="I51" s="25"/>
    </row>
    <row r="52" spans="5:17" x14ac:dyDescent="0.25">
      <c r="E52" s="1" t="s">
        <v>64</v>
      </c>
      <c r="F52" s="2">
        <v>5</v>
      </c>
      <c r="G52" s="2">
        <v>4</v>
      </c>
      <c r="H52" s="3">
        <v>3</v>
      </c>
      <c r="K52" t="s">
        <v>68</v>
      </c>
    </row>
    <row r="53" spans="5:17" x14ac:dyDescent="0.25">
      <c r="E53" s="19" t="s">
        <v>25</v>
      </c>
      <c r="F53" s="4">
        <v>1000</v>
      </c>
      <c r="G53">
        <v>200</v>
      </c>
      <c r="H53" s="13">
        <v>80</v>
      </c>
      <c r="K53">
        <f>F29*H54+5*(F28*H53+F30*H55+F31*H56+F32*H57+F33*H58+F34*H59+F35*H60)</f>
        <v>3294320</v>
      </c>
    </row>
    <row r="54" spans="5:17" x14ac:dyDescent="0.25">
      <c r="E54" s="19" t="s">
        <v>26</v>
      </c>
      <c r="F54" s="4">
        <v>140</v>
      </c>
      <c r="G54">
        <v>6</v>
      </c>
      <c r="H54" s="13">
        <v>2</v>
      </c>
      <c r="K54" t="s">
        <v>69</v>
      </c>
    </row>
    <row r="55" spans="5:17" x14ac:dyDescent="0.25">
      <c r="E55" s="19" t="s">
        <v>27</v>
      </c>
      <c r="F55" s="4">
        <v>180</v>
      </c>
      <c r="G55">
        <v>120</v>
      </c>
      <c r="H55" s="13">
        <v>20</v>
      </c>
      <c r="K55">
        <f>4*E29+5*(E28*G53+E30*G55+E31*G56+E32*G57+E33*G58+E34*G59+E35*G60)</f>
        <v>1734400</v>
      </c>
      <c r="M55">
        <f>K53+K55</f>
        <v>5028720</v>
      </c>
    </row>
    <row r="56" spans="5:17" x14ac:dyDescent="0.25">
      <c r="E56" s="19" t="s">
        <v>28</v>
      </c>
      <c r="F56" s="4">
        <v>180</v>
      </c>
      <c r="G56">
        <v>120</v>
      </c>
      <c r="H56" s="13">
        <v>20</v>
      </c>
      <c r="K56" t="s">
        <v>70</v>
      </c>
    </row>
    <row r="57" spans="5:17" x14ac:dyDescent="0.25">
      <c r="E57" s="19" t="s">
        <v>29</v>
      </c>
      <c r="F57" s="4">
        <v>40</v>
      </c>
      <c r="G57">
        <v>10</v>
      </c>
      <c r="H57" s="13">
        <v>4</v>
      </c>
      <c r="K57">
        <f>140*D29+5*(D28*F53+D30*F55+D31*F56+D32*F57+D33*F58+D34*F59+D35*F60)</f>
        <v>1133420</v>
      </c>
    </row>
    <row r="58" spans="5:17" x14ac:dyDescent="0.25">
      <c r="E58" s="19" t="s">
        <v>30</v>
      </c>
      <c r="F58" s="4">
        <v>40</v>
      </c>
      <c r="G58">
        <v>10</v>
      </c>
      <c r="H58" s="13">
        <v>3</v>
      </c>
    </row>
    <row r="59" spans="5:17" x14ac:dyDescent="0.25">
      <c r="E59" s="19" t="s">
        <v>31</v>
      </c>
      <c r="F59" s="4">
        <v>40</v>
      </c>
      <c r="G59">
        <v>10</v>
      </c>
      <c r="H59" s="13">
        <v>3</v>
      </c>
      <c r="K59" t="s">
        <v>36</v>
      </c>
      <c r="L59">
        <f>K53+K55+K57</f>
        <v>6162140</v>
      </c>
      <c r="M59" s="31" t="s">
        <v>71</v>
      </c>
    </row>
    <row r="60" spans="5:17" x14ac:dyDescent="0.25">
      <c r="E60" s="20" t="s">
        <v>32</v>
      </c>
      <c r="F60" s="10">
        <v>50</v>
      </c>
      <c r="G60" s="10">
        <v>12</v>
      </c>
      <c r="H60" s="14">
        <v>3</v>
      </c>
      <c r="M60" s="31">
        <f>L59/E24</f>
        <v>0.95739770239093847</v>
      </c>
    </row>
  </sheetData>
  <mergeCells count="9">
    <mergeCell ref="E51:I51"/>
    <mergeCell ref="Q30:T30"/>
    <mergeCell ref="H30:L30"/>
    <mergeCell ref="H31:J31"/>
    <mergeCell ref="C24:D24"/>
    <mergeCell ref="H29:K29"/>
    <mergeCell ref="D37:D38"/>
    <mergeCell ref="E37:E38"/>
    <mergeCell ref="F37:F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Serban</dc:creator>
  <cp:lastModifiedBy>Dan Andrei Serban</cp:lastModifiedBy>
  <dcterms:created xsi:type="dcterms:W3CDTF">2015-06-05T18:17:20Z</dcterms:created>
  <dcterms:modified xsi:type="dcterms:W3CDTF">2024-10-03T13:49:27Z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2024-07-19T12:50:44Z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a2264ac8-0c71-45e7-a884-4912a2e5684c</vt:lpwstr>
  </property>
  <property fmtid="{D5CDD505-2E9C-101B-9397-08002B2CF9AE}" pid="8" name="MSIP_Label_5b58b62f-6f94-46bd-8089-18e64b0a9abb_ContentBits">
    <vt:lpwstr>0</vt:lpwstr>
  </property>
</Properties>
</file>